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xr:revisionPtr revIDLastSave="0" documentId="8_{45C98FE1-B643-234E-A678-815BE2126166}" xr6:coauthVersionLast="45" xr6:coauthVersionMax="45" xr10:uidLastSave="{00000000-0000-0000-0000-000000000000}"/>
  <bookViews>
    <workbookView xWindow="0" yWindow="0" windowWidth="24135" windowHeight="13050" xr2:uid="{00000000-000D-0000-FFFF-FFFF00000000}"/>
  </bookViews>
  <sheets>
    <sheet name="人物卡" sheetId="1" r:id="rId1"/>
    <sheet name="属性掷骰" sheetId="2" r:id="rId2"/>
    <sheet name="分支技能" sheetId="3" r:id="rId3"/>
    <sheet name="职业列表" sheetId="4" r:id="rId4"/>
  </sheets>
  <definedNames>
    <definedName name="_xlnm._FilterDatabase" localSheetId="3" hidden="1">职业列表!$A$1:$G$116</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16" i="4" l="1"/>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A24" i="2"/>
  <c r="A23" i="2"/>
  <c r="A22" i="2"/>
  <c r="A21" i="2"/>
  <c r="A20" i="2"/>
  <c r="A19" i="2"/>
  <c r="A18" i="2"/>
  <c r="A17" i="2"/>
  <c r="A16" i="2"/>
  <c r="A15" i="2"/>
  <c r="A14" i="2"/>
  <c r="A13" i="2"/>
  <c r="A12" i="2"/>
  <c r="A11" i="2"/>
  <c r="A10" i="2"/>
  <c r="A9" i="2"/>
  <c r="F7" i="2"/>
  <c r="G8" i="2"/>
  <c r="C7" i="2"/>
  <c r="D8" i="2"/>
  <c r="A8" i="2"/>
  <c r="I7" i="2"/>
  <c r="G7" i="2"/>
  <c r="D7" i="2"/>
  <c r="A7" i="2"/>
  <c r="I5" i="2"/>
  <c r="J6" i="2"/>
  <c r="F5" i="2"/>
  <c r="G6" i="2"/>
  <c r="A4" i="2"/>
  <c r="A5" i="2"/>
  <c r="A6" i="2"/>
  <c r="C5" i="2"/>
  <c r="D6" i="2"/>
  <c r="J5" i="2"/>
  <c r="G5" i="2"/>
  <c r="D5" i="2"/>
  <c r="I3" i="2"/>
  <c r="J4" i="2"/>
  <c r="F3" i="2"/>
  <c r="G4" i="2"/>
  <c r="A1" i="2"/>
  <c r="A2" i="2"/>
  <c r="A3" i="2"/>
  <c r="C3" i="2"/>
  <c r="D4" i="2"/>
  <c r="J3" i="2"/>
  <c r="G3" i="2"/>
  <c r="D3" i="2"/>
  <c r="E25" i="1"/>
  <c r="I25" i="1"/>
  <c r="B58" i="1"/>
  <c r="E28" i="1"/>
  <c r="I28" i="1"/>
  <c r="K28" i="1"/>
  <c r="U54" i="1"/>
  <c r="H54" i="1"/>
  <c r="G54" i="1"/>
  <c r="J28" i="1"/>
  <c r="U53" i="1"/>
  <c r="T53" i="1"/>
  <c r="H53" i="1"/>
  <c r="G53" i="1"/>
  <c r="H52" i="1"/>
  <c r="G52" i="1"/>
  <c r="T51" i="1"/>
  <c r="H51" i="1"/>
  <c r="G51" i="1"/>
  <c r="H50" i="1"/>
  <c r="G50" i="1"/>
  <c r="T49" i="1"/>
  <c r="F47" i="1"/>
  <c r="B47" i="1"/>
  <c r="S46" i="1"/>
  <c r="U46" i="1"/>
  <c r="T46" i="1"/>
  <c r="E46" i="1"/>
  <c r="I46" i="1"/>
  <c r="K46" i="1"/>
  <c r="J46" i="1"/>
  <c r="S45" i="1"/>
  <c r="U45" i="1"/>
  <c r="T45" i="1"/>
  <c r="I45" i="1"/>
  <c r="K45" i="1"/>
  <c r="J45" i="1"/>
  <c r="S44" i="1"/>
  <c r="U44" i="1"/>
  <c r="T44" i="1"/>
  <c r="I44" i="1"/>
  <c r="K44" i="1"/>
  <c r="J44" i="1"/>
  <c r="S43" i="1"/>
  <c r="U43" i="1"/>
  <c r="T43" i="1"/>
  <c r="I43" i="1"/>
  <c r="K43" i="1"/>
  <c r="J43" i="1"/>
  <c r="S42" i="1"/>
  <c r="U42" i="1"/>
  <c r="T42" i="1"/>
  <c r="I42" i="1"/>
  <c r="K42" i="1"/>
  <c r="J42" i="1"/>
  <c r="S41" i="1"/>
  <c r="U41" i="1"/>
  <c r="T41" i="1"/>
  <c r="I41" i="1"/>
  <c r="K41" i="1"/>
  <c r="J41" i="1"/>
  <c r="O40" i="1"/>
  <c r="S40" i="1"/>
  <c r="U40" i="1"/>
  <c r="T40" i="1"/>
  <c r="I40" i="1"/>
  <c r="K40" i="1"/>
  <c r="J40" i="1"/>
  <c r="S39" i="1"/>
  <c r="U39" i="1"/>
  <c r="T39" i="1"/>
  <c r="I39" i="1"/>
  <c r="K39" i="1"/>
  <c r="J39" i="1"/>
  <c r="S38" i="1"/>
  <c r="U38" i="1"/>
  <c r="T38" i="1"/>
  <c r="I38" i="1"/>
  <c r="K38" i="1"/>
  <c r="J38" i="1"/>
  <c r="S37" i="1"/>
  <c r="U37" i="1"/>
  <c r="T37" i="1"/>
  <c r="E37" i="1"/>
  <c r="I37" i="1"/>
  <c r="K37" i="1"/>
  <c r="J37" i="1"/>
  <c r="S36" i="1"/>
  <c r="U36" i="1"/>
  <c r="T36" i="1"/>
  <c r="E36" i="1"/>
  <c r="I36" i="1"/>
  <c r="K36" i="1"/>
  <c r="J36" i="1"/>
  <c r="S35" i="1"/>
  <c r="U35" i="1"/>
  <c r="T35" i="1"/>
  <c r="I35" i="1"/>
  <c r="K35" i="1"/>
  <c r="J35" i="1"/>
  <c r="S34" i="1"/>
  <c r="U34" i="1"/>
  <c r="T34" i="1"/>
  <c r="E34" i="1"/>
  <c r="I34" i="1"/>
  <c r="K34" i="1"/>
  <c r="J34" i="1"/>
  <c r="S33" i="1"/>
  <c r="U33" i="1"/>
  <c r="T33" i="1"/>
  <c r="E33" i="1"/>
  <c r="I33" i="1"/>
  <c r="K33" i="1"/>
  <c r="J33" i="1"/>
  <c r="S32" i="1"/>
  <c r="U32" i="1"/>
  <c r="T32" i="1"/>
  <c r="I32" i="1"/>
  <c r="K32" i="1"/>
  <c r="J32" i="1"/>
  <c r="S31" i="1"/>
  <c r="U31" i="1"/>
  <c r="T31" i="1"/>
  <c r="I31" i="1"/>
  <c r="K31" i="1"/>
  <c r="J31" i="1"/>
  <c r="B31" i="1"/>
  <c r="S30" i="1"/>
  <c r="U30" i="1"/>
  <c r="T30" i="1"/>
  <c r="I30" i="1"/>
  <c r="K30" i="1"/>
  <c r="J30" i="1"/>
  <c r="S29" i="1"/>
  <c r="U29" i="1"/>
  <c r="T29" i="1"/>
  <c r="I29" i="1"/>
  <c r="K29" i="1"/>
  <c r="J29" i="1"/>
  <c r="S28" i="1"/>
  <c r="U28" i="1"/>
  <c r="T28" i="1"/>
  <c r="S27" i="1"/>
  <c r="U27" i="1"/>
  <c r="T27" i="1"/>
  <c r="I27" i="1"/>
  <c r="K27" i="1"/>
  <c r="J27" i="1"/>
  <c r="S26" i="1"/>
  <c r="U26" i="1"/>
  <c r="T26" i="1"/>
  <c r="I26" i="1"/>
  <c r="K26" i="1"/>
  <c r="J26" i="1"/>
  <c r="S25" i="1"/>
  <c r="U25" i="1"/>
  <c r="T25" i="1"/>
  <c r="K25" i="1"/>
  <c r="J25" i="1"/>
  <c r="S24" i="1"/>
  <c r="U24" i="1"/>
  <c r="T24" i="1"/>
  <c r="I24" i="1"/>
  <c r="K24" i="1"/>
  <c r="J24" i="1"/>
  <c r="B24" i="1"/>
  <c r="S23" i="1"/>
  <c r="U23" i="1"/>
  <c r="T23" i="1"/>
  <c r="I23" i="1"/>
  <c r="K23" i="1"/>
  <c r="J23" i="1"/>
  <c r="S22" i="1"/>
  <c r="U22" i="1"/>
  <c r="T22" i="1"/>
  <c r="I22" i="1"/>
  <c r="K22" i="1"/>
  <c r="J22" i="1"/>
  <c r="S21" i="1"/>
  <c r="U21" i="1"/>
  <c r="T21" i="1"/>
  <c r="I21" i="1"/>
  <c r="K21" i="1"/>
  <c r="J21" i="1"/>
  <c r="S20" i="1"/>
  <c r="U20" i="1"/>
  <c r="T20" i="1"/>
  <c r="I20" i="1"/>
  <c r="K20" i="1"/>
  <c r="J20" i="1"/>
  <c r="S19" i="1"/>
  <c r="U19" i="1"/>
  <c r="T19" i="1"/>
  <c r="I19" i="1"/>
  <c r="K19" i="1"/>
  <c r="J19" i="1"/>
  <c r="S18" i="1"/>
  <c r="U18" i="1"/>
  <c r="T18" i="1"/>
  <c r="I18" i="1"/>
  <c r="K18" i="1"/>
  <c r="J18" i="1"/>
  <c r="S17" i="1"/>
  <c r="U17" i="1"/>
  <c r="T17" i="1"/>
  <c r="I17" i="1"/>
  <c r="K17" i="1"/>
  <c r="J17" i="1"/>
  <c r="S16" i="1"/>
  <c r="U16" i="1"/>
  <c r="T16" i="1"/>
  <c r="I16" i="1"/>
  <c r="K16" i="1"/>
  <c r="J16" i="1"/>
  <c r="S15" i="1"/>
  <c r="U15" i="1"/>
  <c r="T15" i="1"/>
  <c r="I15" i="1"/>
  <c r="K15" i="1"/>
  <c r="J15" i="1"/>
  <c r="E12" i="1"/>
  <c r="B12" i="1"/>
  <c r="Q10" i="1"/>
  <c r="I10" i="1"/>
  <c r="E10" i="1"/>
  <c r="N8" i="1"/>
  <c r="K8" i="1"/>
  <c r="P7" i="1"/>
  <c r="N7" i="1"/>
  <c r="K7" i="1"/>
  <c r="Q6" i="1"/>
  <c r="N6" i="1"/>
  <c r="K6" i="1"/>
  <c r="Q5" i="1"/>
  <c r="N5" i="1"/>
  <c r="K5" i="1"/>
  <c r="Q4" i="1"/>
  <c r="N4" i="1"/>
  <c r="K4" i="1"/>
  <c r="Q3" i="1"/>
  <c r="N3" i="1"/>
  <c r="K3" i="1"/>
</calcChain>
</file>

<file path=xl/sharedStrings.xml><?xml version="1.0" encoding="utf-8"?>
<sst xmlns="http://schemas.openxmlformats.org/spreadsheetml/2006/main" count="702" uniqueCount="502">
  <si>
    <t>调查员</t>
  </si>
  <si>
    <t>属性</t>
  </si>
  <si>
    <t>此处应有头像</t>
  </si>
  <si>
    <t>姓名</t>
  </si>
  <si>
    <r>
      <rPr>
        <sz val="11"/>
        <color theme="1"/>
        <rFont val="微软雅黑"/>
        <charset val="134"/>
      </rPr>
      <t xml:space="preserve">力量
</t>
    </r>
    <r>
      <rPr>
        <sz val="9"/>
        <color theme="1"/>
        <rFont val="微软雅黑"/>
        <charset val="134"/>
      </rPr>
      <t>STR</t>
    </r>
  </si>
  <si>
    <r>
      <rPr>
        <sz val="11"/>
        <color theme="1"/>
        <rFont val="微软雅黑"/>
        <charset val="134"/>
      </rPr>
      <t xml:space="preserve">敏捷
</t>
    </r>
    <r>
      <rPr>
        <sz val="9"/>
        <color theme="1"/>
        <rFont val="微软雅黑"/>
        <charset val="134"/>
      </rPr>
      <t>DEX</t>
    </r>
  </si>
  <si>
    <r>
      <rPr>
        <sz val="11"/>
        <color theme="1"/>
        <rFont val="微软雅黑"/>
        <charset val="134"/>
      </rPr>
      <t xml:space="preserve">意志
</t>
    </r>
    <r>
      <rPr>
        <sz val="9"/>
        <color theme="1"/>
        <rFont val="微软雅黑"/>
        <charset val="134"/>
      </rPr>
      <t>POW</t>
    </r>
  </si>
  <si>
    <t>玩家</t>
  </si>
  <si>
    <t>时代</t>
  </si>
  <si>
    <t>现代</t>
  </si>
  <si>
    <t>职业</t>
  </si>
  <si>
    <r>
      <rPr>
        <sz val="11"/>
        <color theme="1"/>
        <rFont val="微软雅黑"/>
        <charset val="134"/>
      </rPr>
      <t xml:space="preserve">体质
</t>
    </r>
    <r>
      <rPr>
        <sz val="8"/>
        <color theme="1"/>
        <rFont val="微软雅黑"/>
        <charset val="134"/>
      </rPr>
      <t>CON</t>
    </r>
  </si>
  <si>
    <r>
      <rPr>
        <sz val="11"/>
        <color theme="1"/>
        <rFont val="微软雅黑"/>
        <charset val="134"/>
      </rPr>
      <t xml:space="preserve">外表
</t>
    </r>
    <r>
      <rPr>
        <sz val="9"/>
        <color theme="1"/>
        <rFont val="微软雅黑"/>
        <charset val="134"/>
      </rPr>
      <t>APP</t>
    </r>
  </si>
  <si>
    <r>
      <rPr>
        <sz val="11"/>
        <color theme="1"/>
        <rFont val="微软雅黑"/>
        <charset val="134"/>
      </rPr>
      <t xml:space="preserve">教育
</t>
    </r>
    <r>
      <rPr>
        <sz val="9"/>
        <color theme="1"/>
        <rFont val="微软雅黑"/>
        <charset val="134"/>
      </rPr>
      <t>EDU</t>
    </r>
  </si>
  <si>
    <t>年龄</t>
  </si>
  <si>
    <t>性别</t>
  </si>
  <si>
    <t>住地</t>
  </si>
  <si>
    <r>
      <rPr>
        <sz val="11"/>
        <color theme="1"/>
        <rFont val="微软雅黑"/>
        <charset val="134"/>
      </rPr>
      <t xml:space="preserve">体型
</t>
    </r>
    <r>
      <rPr>
        <sz val="8"/>
        <color theme="1"/>
        <rFont val="微软雅黑"/>
        <charset val="134"/>
      </rPr>
      <t>SIZ</t>
    </r>
  </si>
  <si>
    <r>
      <rPr>
        <sz val="10"/>
        <color theme="1"/>
        <rFont val="微软雅黑"/>
        <charset val="134"/>
      </rPr>
      <t>智力</t>
    </r>
    <r>
      <rPr>
        <sz val="8"/>
        <color theme="1"/>
        <rFont val="微软雅黑"/>
        <charset val="134"/>
      </rPr>
      <t>INT</t>
    </r>
    <r>
      <rPr>
        <sz val="11"/>
        <color theme="1"/>
        <rFont val="微软雅黑"/>
        <charset val="134"/>
      </rPr>
      <t xml:space="preserve">
</t>
    </r>
    <r>
      <rPr>
        <sz val="9"/>
        <color theme="1"/>
        <rFont val="微软雅黑"/>
        <charset val="134"/>
      </rPr>
      <t>灵感</t>
    </r>
    <r>
      <rPr>
        <sz val="8"/>
        <color theme="1"/>
        <rFont val="微软雅黑"/>
        <charset val="134"/>
      </rPr>
      <t>idea</t>
    </r>
  </si>
  <si>
    <r>
      <rPr>
        <sz val="11"/>
        <color theme="1"/>
        <rFont val="微软雅黑"/>
        <charset val="134"/>
      </rPr>
      <t xml:space="preserve">移动力
</t>
    </r>
    <r>
      <rPr>
        <sz val="9"/>
        <color theme="1"/>
        <rFont val="微软雅黑"/>
        <charset val="134"/>
      </rPr>
      <t>MOV</t>
    </r>
  </si>
  <si>
    <t>故乡</t>
  </si>
  <si>
    <r>
      <rPr>
        <sz val="11"/>
        <color theme="1"/>
        <rFont val="微软雅黑"/>
        <charset val="134"/>
      </rPr>
      <t>体力</t>
    </r>
    <r>
      <rPr>
        <sz val="10"/>
        <color theme="1"/>
        <rFont val="微软雅黑"/>
        <charset val="134"/>
      </rPr>
      <t xml:space="preserve">
</t>
    </r>
    <r>
      <rPr>
        <sz val="9"/>
        <color theme="1"/>
        <rFont val="微软雅黑"/>
        <charset val="134"/>
      </rPr>
      <t>Hit  Points</t>
    </r>
  </si>
  <si>
    <r>
      <rPr>
        <sz val="11"/>
        <color theme="1"/>
        <rFont val="微软雅黑"/>
        <charset val="134"/>
      </rPr>
      <t xml:space="preserve">理智
</t>
    </r>
    <r>
      <rPr>
        <sz val="9"/>
        <color theme="1"/>
        <rFont val="微软雅黑"/>
        <charset val="134"/>
      </rPr>
      <t>Sanity</t>
    </r>
  </si>
  <si>
    <r>
      <rPr>
        <sz val="11"/>
        <color theme="1"/>
        <rFont val="微软雅黑"/>
        <charset val="134"/>
      </rPr>
      <t xml:space="preserve">幸运
</t>
    </r>
    <r>
      <rPr>
        <sz val="9"/>
        <color theme="1"/>
        <rFont val="微软雅黑"/>
        <charset val="134"/>
      </rPr>
      <t>Luck</t>
    </r>
  </si>
  <si>
    <r>
      <rPr>
        <sz val="11"/>
        <color theme="1"/>
        <rFont val="微软雅黑"/>
        <charset val="134"/>
      </rPr>
      <t xml:space="preserve">魔法
</t>
    </r>
    <r>
      <rPr>
        <sz val="9"/>
        <color theme="1"/>
        <rFont val="微软雅黑"/>
        <charset val="134"/>
      </rPr>
      <t>Macgic Points</t>
    </r>
  </si>
  <si>
    <t>状态</t>
  </si>
  <si>
    <t>身体健康</t>
  </si>
  <si>
    <t>精神正常</t>
  </si>
  <si>
    <t>技能表</t>
  </si>
  <si>
    <t>技能名称</t>
  </si>
  <si>
    <t>初始</t>
  </si>
  <si>
    <t>成长</t>
  </si>
  <si>
    <t>兴趣</t>
  </si>
  <si>
    <t>成功率</t>
  </si>
  <si>
    <t>会计</t>
  </si>
  <si>
    <t>法律</t>
  </si>
  <si>
    <t>人类学</t>
  </si>
  <si>
    <t>图书馆利用</t>
  </si>
  <si>
    <t>估价</t>
  </si>
  <si>
    <t>聆听</t>
  </si>
  <si>
    <t>考古学</t>
  </si>
  <si>
    <t>锁匠</t>
  </si>
  <si>
    <t>技艺</t>
  </si>
  <si>
    <t>机械维修</t>
  </si>
  <si>
    <t>医学</t>
  </si>
  <si>
    <t>自然学</t>
  </si>
  <si>
    <t>魅惑</t>
  </si>
  <si>
    <t>领航</t>
  </si>
  <si>
    <t>攀爬</t>
  </si>
  <si>
    <t>神秘学</t>
  </si>
  <si>
    <t>操作重型机械</t>
  </si>
  <si>
    <t>信誉</t>
  </si>
  <si>
    <t>——</t>
  </si>
  <si>
    <t>说服</t>
  </si>
  <si>
    <t>克苏鲁神话</t>
  </si>
  <si>
    <t>驾驶</t>
  </si>
  <si>
    <t>乔装</t>
  </si>
  <si>
    <t>精神分析</t>
  </si>
  <si>
    <t>闪避</t>
  </si>
  <si>
    <t>心理学</t>
  </si>
  <si>
    <t>汽车驾驶</t>
  </si>
  <si>
    <t>骑术</t>
  </si>
  <si>
    <t>电气维修</t>
  </si>
  <si>
    <t>科学</t>
  </si>
  <si>
    <t>话术</t>
  </si>
  <si>
    <t>格斗</t>
  </si>
  <si>
    <t>斗殴</t>
  </si>
  <si>
    <t>妙手</t>
  </si>
  <si>
    <t>侦察</t>
  </si>
  <si>
    <t>潜行</t>
  </si>
  <si>
    <t>射击</t>
  </si>
  <si>
    <t>手枪</t>
  </si>
  <si>
    <t>生存</t>
  </si>
  <si>
    <t>游泳</t>
  </si>
  <si>
    <t>投掷</t>
  </si>
  <si>
    <t>急救</t>
  </si>
  <si>
    <t>追踪</t>
  </si>
  <si>
    <t>历史</t>
  </si>
  <si>
    <t>罕见</t>
  </si>
  <si>
    <t>驯兽</t>
  </si>
  <si>
    <t>恐吓</t>
  </si>
  <si>
    <t>跳跃</t>
  </si>
  <si>
    <t>外语</t>
  </si>
  <si>
    <t>母语</t>
  </si>
  <si>
    <t>武器</t>
  </si>
  <si>
    <t>伤害</t>
  </si>
  <si>
    <t>射程</t>
  </si>
  <si>
    <t>次数</t>
  </si>
  <si>
    <t>装弹量</t>
  </si>
  <si>
    <t>故障值</t>
  </si>
  <si>
    <r>
      <rPr>
        <sz val="11"/>
        <color theme="1"/>
        <rFont val="微软雅黑"/>
        <charset val="134"/>
      </rPr>
      <t xml:space="preserve">伤害加深
</t>
    </r>
    <r>
      <rPr>
        <sz val="9"/>
        <color theme="1"/>
        <rFont val="微软雅黑"/>
        <charset val="134"/>
      </rPr>
      <t>Damage Bonus</t>
    </r>
  </si>
  <si>
    <t>空手战斗</t>
  </si>
  <si>
    <t>1D3+DB</t>
  </si>
  <si>
    <r>
      <rPr>
        <sz val="11"/>
        <color theme="1"/>
        <rFont val="微软雅黑"/>
        <charset val="134"/>
      </rPr>
      <t xml:space="preserve">体格
</t>
    </r>
    <r>
      <rPr>
        <sz val="9"/>
        <color theme="1"/>
        <rFont val="微软雅黑"/>
        <charset val="134"/>
      </rPr>
      <t>Build</t>
    </r>
  </si>
  <si>
    <r>
      <rPr>
        <sz val="11"/>
        <color theme="1"/>
        <rFont val="微软雅黑"/>
        <charset val="134"/>
      </rPr>
      <t xml:space="preserve">躲闪
</t>
    </r>
    <r>
      <rPr>
        <sz val="9"/>
        <color theme="1"/>
        <rFont val="微软雅黑"/>
        <charset val="134"/>
      </rPr>
      <t>Dodge</t>
    </r>
  </si>
  <si>
    <t>资产</t>
  </si>
  <si>
    <t>背景故事</t>
  </si>
  <si>
    <t>消费水平：</t>
  </si>
  <si>
    <t>信念/信仰</t>
  </si>
  <si>
    <t>现金：</t>
  </si>
  <si>
    <t>重要的人</t>
  </si>
  <si>
    <t>意义非凡之地</t>
  </si>
  <si>
    <t>珍视之物</t>
  </si>
  <si>
    <t>特点</t>
  </si>
  <si>
    <t>随身物品</t>
  </si>
  <si>
    <t>伤口和疤痕</t>
  </si>
  <si>
    <t>恐惧和狂热</t>
  </si>
  <si>
    <t>调查员笔记</t>
  </si>
  <si>
    <t>好朋友</t>
  </si>
  <si>
    <t>调查员[玩家]：关系描述</t>
  </si>
  <si>
    <t>快速参考规则</t>
  </si>
  <si>
    <t>技能和属性检定
成功等级</t>
  </si>
  <si>
    <t>大失败</t>
  </si>
  <si>
    <t>失败</t>
  </si>
  <si>
    <t>成功</t>
  </si>
  <si>
    <t>困难</t>
  </si>
  <si>
    <t>极难</t>
  </si>
  <si>
    <t>大成功</t>
  </si>
  <si>
    <t>0/96+</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</si>
  <si>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</si>
  <si>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</si>
  <si>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</si>
  <si>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</si>
  <si>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</si>
  <si>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</si>
  <si>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</si>
  <si>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</si>
  <si>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</si>
  <si>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</si>
  <si>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</si>
  <si>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</si>
  <si>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</si>
  <si>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</si>
  <si>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</si>
  <si>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特征</t>
  </si>
  <si>
    <r>
      <rPr>
        <sz val="11"/>
        <color theme="1"/>
        <rFont val="微软雅黑"/>
        <charset val="134"/>
      </rPr>
      <t xml:space="preserve">幸运
</t>
    </r>
    <r>
      <rPr>
        <sz val="9"/>
        <color theme="1"/>
        <rFont val="微软雅黑"/>
        <charset val="134"/>
      </rPr>
      <t>luck</t>
    </r>
  </si>
  <si>
    <t>按[F9]刷新。不知道是不是错觉，感觉出来的数值不够平均。</t>
  </si>
  <si>
    <t>特殊技能</t>
  </si>
  <si>
    <t>技能</t>
  </si>
  <si>
    <t>基础值</t>
  </si>
  <si>
    <t>表演</t>
  </si>
  <si>
    <t>地质学</t>
  </si>
  <si>
    <t>鞭子</t>
  </si>
  <si>
    <t>步枪/霰弹枪</t>
  </si>
  <si>
    <t>爆破</t>
  </si>
  <si>
    <t>美术</t>
  </si>
  <si>
    <t>化学</t>
  </si>
  <si>
    <t>电锯</t>
  </si>
  <si>
    <t>冲锋枪</t>
  </si>
  <si>
    <t>唇语</t>
  </si>
  <si>
    <t>摄影</t>
  </si>
  <si>
    <t>生物学</t>
  </si>
  <si>
    <t>弓术</t>
  </si>
  <si>
    <t>催眠</t>
  </si>
  <si>
    <t>伪造</t>
  </si>
  <si>
    <t>数学</t>
  </si>
  <si>
    <t>斧</t>
  </si>
  <si>
    <t>火焰喷射器</t>
  </si>
  <si>
    <t>炮术</t>
  </si>
  <si>
    <t>文学</t>
  </si>
  <si>
    <t>天文学</t>
  </si>
  <si>
    <t>剑</t>
  </si>
  <si>
    <t>机关枪</t>
  </si>
  <si>
    <t>潜水</t>
  </si>
  <si>
    <t>书法</t>
  </si>
  <si>
    <t>物理学</t>
  </si>
  <si>
    <t>绞具</t>
  </si>
  <si>
    <t>乐理</t>
  </si>
  <si>
    <t>药剂学</t>
  </si>
  <si>
    <t>链枷</t>
  </si>
  <si>
    <t>重武器</t>
  </si>
  <si>
    <t>料理</t>
  </si>
  <si>
    <t>植物学</t>
  </si>
  <si>
    <t>矛</t>
  </si>
  <si>
    <t>动物学</t>
  </si>
  <si>
    <t>密码学</t>
  </si>
  <si>
    <t>工程学</t>
  </si>
  <si>
    <t>气象学</t>
  </si>
  <si>
    <t>物证学</t>
  </si>
  <si>
    <t>序号</t>
  </si>
  <si>
    <t>初始信誉</t>
  </si>
  <si>
    <t>职业属性</t>
  </si>
  <si>
    <t>技能点</t>
  </si>
  <si>
    <t>本职技能</t>
  </si>
  <si>
    <t>选择职业序号为0，则清除职业模板提示和点数计算器，供强迫症患者使用。</t>
  </si>
  <si>
    <t>自定义职业</t>
  </si>
  <si>
    <t>0-99</t>
  </si>
  <si>
    <r>
      <rPr>
        <sz val="11"/>
        <color theme="1"/>
        <rFont val="微软雅黑 Light"/>
        <charset val="134"/>
      </rPr>
      <t>不多于7个本职技能。在职业属性中输入第二职业属性的</t>
    </r>
    <r>
      <rPr>
        <b/>
        <sz val="11"/>
        <color rgb="FFFF0000"/>
        <rFont val="微软雅黑 Light"/>
        <charset val="134"/>
      </rPr>
      <t>数值</t>
    </r>
    <r>
      <rPr>
        <sz val="11"/>
        <color theme="1"/>
        <rFont val="微软雅黑 Light"/>
        <charset val="134"/>
      </rPr>
      <t>（留空则视为EDU）并自行设置起始信誉。使用自定义职业前，请先咨询你的守密人</t>
    </r>
  </si>
  <si>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</si>
  <si>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</si>
  <si>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</si>
  <si>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</si>
  <si>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</si>
  <si>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</si>
  <si>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</si>
  <si>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</si>
  <si>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</si>
  <si>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</si>
  <si>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</si>
  <si>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</si>
  <si>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</si>
  <si>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</si>
  <si>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</si>
  <si>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</si>
  <si>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</si>
  <si>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</si>
  <si>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</si>
  <si>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</si>
  <si>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</si>
  <si>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</si>
  <si>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</si>
  <si>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</si>
  <si>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</si>
  <si>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</si>
  <si>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</si>
  <si>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</si>
  <si>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</si>
  <si>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</si>
  <si>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</si>
  <si>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</si>
  <si>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</si>
  <si>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</si>
  <si>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</si>
  <si>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</si>
  <si>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</si>
  <si>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</si>
  <si>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</si>
  <si>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</si>
  <si>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精神病院护工</t>
  </si>
  <si>
    <t>8-20</t>
  </si>
  <si>
    <r>
      <rPr>
        <sz val="11"/>
        <color theme="1"/>
        <rFont val="微软雅黑 Light"/>
        <charset val="134"/>
      </rPr>
      <t>教育×</t>
    </r>
    <r>
      <rPr>
        <sz val="10.5"/>
        <color theme="1"/>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</si>
  <si>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</si>
  <si>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</si>
  <si>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</si>
  <si>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</si>
  <si>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</si>
  <si>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</si>
  <si>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</si>
  <si>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</si>
  <si>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</si>
  <si>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</si>
  <si>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</si>
  <si>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</si>
  <si>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</si>
  <si>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</si>
  <si>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</si>
  <si>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</si>
  <si>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</si>
  <si>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</si>
  <si>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汽车驾驶，电子学或电工维修，格斗或射击，一项社交技能（魅惑、话术、恐吓、说服），法律，心理学，追踪，潜行。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</si>
  <si>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</si>
  <si>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</si>
  <si>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</si>
  <si>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</si>
  <si>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</si>
  <si>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</si>
  <si>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</si>
  <si>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</si>
  <si>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</si>
  <si>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</si>
  <si>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计算机，电工维修，电子学、图书馆，科学（数学），侦查，任意两项其他个人或时代特长。</t>
  </si>
  <si>
    <t>黑客/骇客</t>
  </si>
  <si>
    <t>计算机，电工维修，电子学，图书馆，侦查，一项社交技能（魅惑、话术、恐吓、说服），任意两项其他技能。</t>
  </si>
  <si>
    <t>牛仔</t>
  </si>
  <si>
    <r>
      <rPr>
        <sz val="11"/>
        <color theme="1"/>
        <rFont val="微软雅黑 Light"/>
        <charset val="134"/>
      </rPr>
      <t>教育×</t>
    </r>
    <r>
      <rPr>
        <sz val="10.5"/>
        <color theme="1"/>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</si>
  <si>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</si>
  <si>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</si>
  <si>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</si>
  <si>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</si>
  <si>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</si>
  <si>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</si>
  <si>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theme="1"/>
        <rFont val="微软雅黑 Light"/>
        <charset val="134"/>
      </rPr>
      <t>教育×</t>
    </r>
    <r>
      <rPr>
        <sz val="10.5"/>
        <color theme="1"/>
        <rFont val="微软雅黑 Light"/>
        <charset val="134"/>
      </rPr>
      <t>2＋敏捷或力量×2</t>
    </r>
  </si>
  <si>
    <t>乔装，电工维修，格斗，射击，锁匠，机械维修，潜行，心理学。</t>
  </si>
  <si>
    <t>罪犯-银行劫匪</t>
  </si>
  <si>
    <t>5-75</t>
  </si>
  <si>
    <t>汽车驾驶，电工维修或机械维修，格斗，射击，恐吓，锁匠，操作重型机械，任意一项其他个人或时代特长。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</si>
  <si>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</si>
  <si>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</si>
  <si>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</si>
  <si>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</si>
  <si>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</si>
  <si>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</si>
  <si>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估价，攀爬，电工维修或机械维修，聆听，锁匠，妙手，潜行，侦查。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</si>
  <si>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</si>
  <si>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</si>
  <si>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</si>
  <si>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</si>
  <si>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</si>
  <si>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</si>
  <si>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r>
      <rPr>
        <sz val="11"/>
        <color theme="1"/>
        <rFont val="微软雅黑 Light"/>
        <charset val="134"/>
      </rPr>
      <t>教育×</t>
    </r>
    <r>
      <rPr>
        <sz val="10.5"/>
        <color theme="1"/>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</si>
  <si>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</si>
  <si>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</si>
  <si>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</si>
  <si>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</si>
  <si>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</si>
  <si>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</si>
  <si>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</si>
  <si>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</si>
  <si>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</si>
  <si>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</si>
  <si>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theme="1"/>
        <rFont val="微软雅黑 Light"/>
        <charset val="134"/>
      </rPr>
      <t>教育×</t>
    </r>
    <r>
      <rPr>
        <sz val="10.5"/>
        <color theme="1"/>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</si>
  <si>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</si>
  <si>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</si>
  <si>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</si>
  <si>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</si>
  <si>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</si>
  <si>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</si>
  <si>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</si>
  <si>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</si>
  <si>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</si>
  <si>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</si>
  <si>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业余技艺爱好者（原作向）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</si>
  <si>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</si>
  <si>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</si>
  <si>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</si>
  <si>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</si>
  <si>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</si>
  <si>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</si>
  <si>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</si>
  <si>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</si>
  <si>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</si>
  <si>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</si>
  <si>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</si>
  <si>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</si>
  <si>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</si>
  <si>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</si>
  <si>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</si>
  <si>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</si>
  <si>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会计，汽车驾驶，电工维修，话术，机械维修，导航，侦查，任意一项其他个人或时代特长。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</si>
  <si>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</si>
  <si>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</si>
  <si>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</si>
  <si>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</si>
  <si>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</si>
  <si>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</si>
  <si>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</si>
  <si>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技艺（技术制图），电工维修，图书馆，机械维修，操作重型机械，科学（工程学，物理），任意一项其他个人或时代特长。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</si>
  <si>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</si>
  <si>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</si>
  <si>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</si>
  <si>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</si>
  <si>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</si>
  <si>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</si>
  <si>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</si>
  <si>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</si>
  <si>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</si>
  <si>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</si>
  <si>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</si>
  <si>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</si>
  <si>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</si>
  <si>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</si>
  <si>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</si>
  <si>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</si>
  <si>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</si>
  <si>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</si>
  <si>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</si>
  <si>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</si>
  <si>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</si>
  <si>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</si>
  <si>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</si>
  <si>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</si>
  <si>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</si>
  <si>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</si>
  <si>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</si>
  <si>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</si>
  <si>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</si>
  <si>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</si>
  <si>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</si>
  <si>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</si>
  <si>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电工维修，一项社交技能（魅惑、话术、恐吓、说服），格斗（斗殴），急救，聆听，机械维修，心理学，潜行。</t>
  </si>
  <si>
    <t>记者(原作向)-调查记者</t>
  </si>
  <si>
    <t>技艺（技艺或摄影），一项社交技能（魅惑、话术、恐吓、说服），历史，图书馆，母语，心理学，任意两项其他个人或时代特长。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</si>
  <si>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</si>
  <si>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</si>
  <si>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</si>
  <si>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</si>
  <si>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</si>
  <si>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</si>
  <si>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计算机或图书馆，电工维修，外语，科学（化学和任意两项），侦查，任意一项其他个人特长。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</si>
  <si>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</si>
  <si>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</si>
  <si>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</si>
  <si>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</si>
  <si>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</si>
  <si>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</si>
  <si>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</si>
  <si>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</si>
  <si>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</si>
  <si>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</si>
  <si>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技艺（木工、焊接、管道工等），攀爬，汽车驾驶，电工维修，机械维修，操作重型机械，任意两项其他个人或时代或技术特长。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</si>
  <si>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</si>
  <si>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</si>
  <si>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</si>
  <si>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</si>
  <si>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</si>
  <si>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</si>
  <si>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</si>
  <si>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</si>
  <si>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</si>
  <si>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</si>
  <si>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</si>
  <si>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</si>
  <si>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</si>
  <si>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</si>
  <si>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</si>
  <si>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</si>
  <si>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</si>
  <si>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</si>
  <si>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</si>
  <si>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</si>
  <si>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</si>
  <si>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</si>
  <si>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</si>
  <si>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</si>
  <si>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</si>
  <si>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</si>
  <si>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</si>
  <si>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</si>
  <si>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</si>
  <si>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</si>
  <si>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</si>
  <si>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电工维修，机械维修，导航，操作重型机械，驾驶（飞行器），科学（天文），任意两项其他个人或时代特长。</t>
  </si>
  <si>
    <t>飞行员-特技飞行员（古典）</t>
  </si>
  <si>
    <t>会计，电工维修，聆听，机械维修，导航，驾驶（飞行器），侦查，任意一项其他个人或时代特长。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</si>
  <si>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</si>
  <si>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</si>
  <si>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</si>
  <si>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</si>
  <si>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</si>
  <si>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</si>
  <si>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</si>
  <si>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</si>
  <si>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</si>
  <si>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</si>
  <si>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</si>
  <si>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</si>
  <si>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</si>
  <si>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</si>
  <si>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</si>
  <si>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</si>
  <si>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</si>
  <si>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</si>
  <si>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</si>
  <si>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</si>
  <si>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</si>
  <si>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</si>
  <si>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</si>
  <si>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</si>
  <si>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</si>
  <si>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</si>
  <si>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</si>
  <si>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</si>
  <si>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</si>
  <si>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</si>
  <si>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</si>
  <si>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会计，两项社交技能（魅惑、话术、恐吓、说服），电工维修，聆听，机械维修，心理学，侦查。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</si>
  <si>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</si>
  <si>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</si>
  <si>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</si>
  <si>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</si>
  <si>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</si>
  <si>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</si>
  <si>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</si>
  <si>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</si>
  <si>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</si>
  <si>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攀爬，闪避，电工维修或机械维修，格斗，急救，跳跃，游泳，下面任选一项：潜水、汽车驾驶、驾驶（任一），骑乘。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</si>
  <si>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</si>
  <si>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</si>
  <si>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</si>
  <si>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</si>
  <si>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</si>
  <si>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</si>
  <si>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</si>
  <si>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</si>
  <si>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</si>
  <si>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</si>
  <si>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</si>
  <si>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</si>
  <si>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</si>
  <si>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</si>
  <si>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</si>
  <si>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</si>
  <si>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</si>
  <si>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动物驯养，会计，闪避，急救，自然，医学，科学（制药，动物学）。</t>
  </si>
  <si>
    <t>爱德华.肯威</t>
  </si>
  <si>
    <t>隔夜</t>
  </si>
  <si>
    <t>刺客</t>
  </si>
  <si>
    <t>男</t>
  </si>
  <si>
    <t>哥谭</t>
  </si>
  <si>
    <t>佛罗伦萨</t>
  </si>
  <si>
    <t>袖剑</t>
  </si>
  <si>
    <t>1D6+DB</t>
  </si>
  <si>
    <t>1D10</t>
  </si>
  <si>
    <t>赎罪</t>
  </si>
  <si>
    <t>去世的未婚妻</t>
  </si>
  <si>
    <t>未婚妻留下的胸针</t>
  </si>
  <si>
    <t>黔首墨面</t>
  </si>
  <si>
    <t>爱德华肯威，出生于意大利佛罗伦萨，很小时候成为孤儿，漂洋过海到了哥谭，被刺客组织收养，认识了未婚妻，一次任务失败后未婚妻死了，被组织毁容。后来叛出组织。</t>
  </si>
  <si>
    <t>面具，口罩</t>
  </si>
  <si>
    <t>绷带，药剂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</si>
</sst>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8" formatCode="0_);[Red]\(0\)"/>
    <numFmt numFmtId="179" formatCode="\+0"/>
    <numFmt numFmtId="180" formatCode="0_ "/>
    <numFmt numFmtId="181" formatCode="\/General"/>
  </numFmts>
  <fonts count="20" x14ac:knownFonts="1">
    <font>
      <sz val="11"/>
      <color theme="1"/>
      <name val="等线"/>
      <charset val="134"/>
      <scheme val="minor"/>
    </font>
    <font>
      <sz val="11"/>
      <color theme="1"/>
      <name val="微软雅黑 Light"/>
      <charset val="134"/>
    </font>
    <font>
      <sz val="11"/>
      <color theme="0"/>
      <name val="微软雅黑 Light"/>
      <charset val="134"/>
    </font>
    <font>
      <sz val="11"/>
      <color rgb="FFC00000"/>
      <name val="微软雅黑 Light"/>
      <charset val="134"/>
    </font>
    <font>
      <sz val="11"/>
      <color theme="0"/>
      <name val="微软雅黑"/>
      <charset val="134"/>
    </font>
    <font>
      <sz val="11"/>
      <color theme="1"/>
      <name val="微软雅黑"/>
      <charset val="134"/>
    </font>
    <font>
      <strike/>
      <sz val="11"/>
      <color theme="1"/>
      <name val="微软雅黑"/>
      <charset val="134"/>
    </font>
    <font>
      <sz val="11"/>
      <color theme="0"/>
      <name val="等线"/>
      <charset val="134"/>
      <scheme val="minor"/>
    </font>
    <font>
      <sz val="11"/>
      <name val="微软雅黑"/>
      <charset val="134"/>
    </font>
    <font>
      <sz val="12"/>
      <color theme="1"/>
      <name val="微软雅黑"/>
      <charset val="134"/>
    </font>
    <font>
      <sz val="9"/>
      <color theme="0" tint="-0.499984740745262"/>
      <name val="微软雅黑"/>
      <charset val="134"/>
    </font>
    <font>
      <sz val="11"/>
      <color theme="0" tint="-0.499984740745262"/>
      <name val="微软雅黑"/>
      <charset val="134"/>
    </font>
    <font>
      <sz val="12"/>
      <color theme="0" tint="-0.249977111117893"/>
      <name val="微软雅黑"/>
      <charset val="134"/>
    </font>
    <font>
      <sz val="10"/>
      <color theme="0" tint="-0.499984740745262"/>
      <name val="微软雅黑"/>
      <charset val="134"/>
    </font>
    <font>
      <sz val="11"/>
      <color theme="2" tint="-0.249977111117893"/>
      <name val="微软雅黑"/>
      <charset val="134"/>
    </font>
    <font>
      <sz val="10"/>
      <color theme="1"/>
      <name val="微软雅黑"/>
      <charset val="134"/>
    </font>
    <font>
      <b/>
      <sz val="11"/>
      <color rgb="FFFF0000"/>
      <name val="微软雅黑 Light"/>
      <charset val="134"/>
    </font>
    <font>
      <sz val="10.5"/>
      <color theme="1"/>
      <name val="微软雅黑 Light"/>
      <charset val="134"/>
    </font>
    <font>
      <sz val="9"/>
      <color theme="1"/>
      <name val="微软雅黑"/>
      <charset val="134"/>
    </font>
    <font>
      <sz val="8"/>
      <color theme="1"/>
      <name val="微软雅黑"/>
      <charset val="134"/>
    </font>
  </fonts>
  <fills count="7">
    <fill>
      <patternFill patternType="none"/>
    </fill>
    <fill>
      <patternFill patternType="gray125"/>
    </fill>
    <fill>
      <patternFill patternType="solid">
        <fgColor theme="4"/>
        <bgColor indexed="64"/>
      </patternFill>
    </fill>
    <fill>
      <patternFill patternType="solid">
        <fgColor theme="4" tint="0.79995117038483843"/>
        <bgColor indexed="64"/>
      </patternFill>
    </fill>
    <fill>
      <patternFill patternType="solid">
        <fgColor theme="4" tint="0.59999389629810485"/>
        <bgColor indexed="64"/>
      </patternFill>
    </fill>
    <fill>
      <patternFill patternType="solid">
        <fgColor theme="0"/>
        <bgColor indexed="64"/>
      </patternFill>
    </fill>
    <fill>
      <patternFill patternType="solid">
        <fgColor theme="4" tint="0.39994506668294322"/>
        <bgColor indexed="64"/>
      </patternFill>
    </fill>
  </fills>
  <borders count="70">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theme="0" tint="-0.24994659260841701"/>
      </right>
      <top style="medium">
        <color auto="1"/>
      </top>
      <bottom style="thin">
        <color theme="0" tint="-0.24994659260841701"/>
      </bottom>
      <diagonal/>
    </border>
    <border>
      <left style="thin">
        <color theme="0" tint="-0.24994659260841701"/>
      </left>
      <right style="thin">
        <color theme="0" tint="-0.24994659260841701"/>
      </right>
      <top style="medium">
        <color auto="1"/>
      </top>
      <bottom style="thin">
        <color theme="0" tint="-0.24994659260841701"/>
      </bottom>
      <diagonal/>
    </border>
    <border>
      <left style="medium">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auto="1"/>
      </left>
      <right style="thin">
        <color theme="0" tint="-0.24994659260841701"/>
      </right>
      <top style="thin">
        <color theme="0" tint="-0.24994659260841701"/>
      </top>
      <bottom style="medium">
        <color auto="1"/>
      </bottom>
      <diagonal/>
    </border>
    <border>
      <left style="thin">
        <color theme="0" tint="-0.24994659260841701"/>
      </left>
      <right style="thin">
        <color theme="0" tint="-0.24994659260841701"/>
      </right>
      <top style="thin">
        <color theme="0" tint="-0.24994659260841701"/>
      </top>
      <bottom style="medium">
        <color auto="1"/>
      </bottom>
      <diagonal/>
    </border>
    <border>
      <left style="thin">
        <color theme="0" tint="-0.24994659260841701"/>
      </left>
      <right style="medium">
        <color auto="1"/>
      </right>
      <top style="medium">
        <color auto="1"/>
      </top>
      <bottom style="thin">
        <color theme="0" tint="-0.24994659260841701"/>
      </bottom>
      <diagonal/>
    </border>
    <border>
      <left style="thin">
        <color theme="0" tint="-0.24994659260841701"/>
      </left>
      <right style="medium">
        <color auto="1"/>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right style="medium">
        <color auto="1"/>
      </right>
      <top style="thin">
        <color theme="0" tint="-0.24994659260841701"/>
      </top>
      <bottom/>
      <diagonal/>
    </border>
    <border>
      <left style="thin">
        <color theme="0" tint="-0.24994659260841701"/>
      </left>
      <right/>
      <top/>
      <bottom style="medium">
        <color auto="1"/>
      </bottom>
      <diagonal/>
    </border>
    <border>
      <left style="medium">
        <color auto="1"/>
      </left>
      <right style="thin">
        <color theme="0" tint="-0.34998626667073579"/>
      </right>
      <top style="medium">
        <color auto="1"/>
      </top>
      <bottom style="thin">
        <color theme="0" tint="-0.34998626667073579"/>
      </bottom>
      <diagonal/>
    </border>
    <border>
      <left style="thin">
        <color theme="0" tint="-0.34998626667073579"/>
      </left>
      <right style="thin">
        <color theme="0" tint="-0.34998626667073579"/>
      </right>
      <top style="medium">
        <color auto="1"/>
      </top>
      <bottom style="thin">
        <color theme="0" tint="-0.34998626667073579"/>
      </bottom>
      <diagonal/>
    </border>
    <border>
      <left style="thin">
        <color theme="0" tint="-0.34998626667073579"/>
      </left>
      <right style="medium">
        <color auto="1"/>
      </right>
      <top style="medium">
        <color auto="1"/>
      </top>
      <bottom style="thin">
        <color theme="0" tint="-0.34998626667073579"/>
      </bottom>
      <diagonal/>
    </border>
    <border>
      <left style="medium">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auto="1"/>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medium">
        <color auto="1"/>
      </right>
      <top style="thin">
        <color theme="0" tint="-0.34998626667073579"/>
      </top>
      <bottom style="thin">
        <color theme="0" tint="-0.34998626667073579"/>
      </bottom>
      <diagonal/>
    </border>
    <border>
      <left style="medium">
        <color auto="1"/>
      </left>
      <right style="thin">
        <color theme="0" tint="-0.34998626667073579"/>
      </right>
      <top style="thin">
        <color theme="0" tint="-0.34998626667073579"/>
      </top>
      <bottom style="medium">
        <color auto="1"/>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0.34998626667073579"/>
      </left>
      <right style="medium">
        <color auto="1"/>
      </right>
      <top style="thin">
        <color theme="0" tint="-0.34998626667073579"/>
      </top>
      <bottom style="medium">
        <color auto="1"/>
      </bottom>
      <diagonal/>
    </border>
    <border>
      <left style="thin">
        <color theme="0" tint="-0.24994659260841701"/>
      </left>
      <right/>
      <top style="medium">
        <color auto="1"/>
      </top>
      <bottom style="thin">
        <color theme="0" tint="-0.24994659260841701"/>
      </bottom>
      <diagonal/>
    </border>
    <border>
      <left/>
      <right/>
      <top style="medium">
        <color auto="1"/>
      </top>
      <bottom style="thin">
        <color theme="0" tint="-0.24994659260841701"/>
      </bottom>
      <diagonal/>
    </border>
    <border>
      <left/>
      <right style="thin">
        <color theme="0" tint="-0.24994659260841701"/>
      </right>
      <top style="medium">
        <color auto="1"/>
      </top>
      <bottom style="thin">
        <color theme="0" tint="-0.24994659260841701"/>
      </bottom>
      <diagonal/>
    </border>
    <border>
      <left style="thin">
        <color theme="0" tint="-0.24994659260841701"/>
      </left>
      <right/>
      <top style="thin">
        <color theme="0" tint="-0.24994659260841701"/>
      </top>
      <bottom style="medium">
        <color auto="1"/>
      </bottom>
      <diagonal/>
    </border>
    <border>
      <left/>
      <right/>
      <top style="thin">
        <color theme="0" tint="-0.24994659260841701"/>
      </top>
      <bottom style="medium">
        <color auto="1"/>
      </bottom>
      <diagonal/>
    </border>
    <border>
      <left/>
      <right style="thin">
        <color theme="0" tint="-0.24994659260841701"/>
      </right>
      <top style="thin">
        <color theme="0" tint="-0.24994659260841701"/>
      </top>
      <bottom style="medium">
        <color auto="1"/>
      </bottom>
      <diagonal/>
    </border>
    <border>
      <left/>
      <right/>
      <top style="medium">
        <color auto="1"/>
      </top>
      <bottom style="medium">
        <color auto="1"/>
      </bottom>
      <diagonal/>
    </border>
    <border>
      <left style="thin">
        <color theme="0" tint="-0.24994659260841701"/>
      </left>
      <right style="thin">
        <color theme="2" tint="-9.9978637043366805E-2"/>
      </right>
      <top style="thin">
        <color theme="0" tint="-0.24994659260841701"/>
      </top>
      <bottom style="thin">
        <color theme="0" tint="-0.24994659260841701"/>
      </bottom>
      <diagonal/>
    </border>
    <border>
      <left style="thin">
        <color theme="0" tint="-0.24994659260841701"/>
      </left>
      <right style="thin">
        <color theme="2" tint="-9.9978637043366805E-2"/>
      </right>
      <top style="thin">
        <color theme="0" tint="-0.24994659260841701"/>
      </top>
      <bottom style="medium">
        <color auto="1"/>
      </bottom>
      <diagonal/>
    </border>
    <border>
      <left style="medium">
        <color auto="1"/>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top/>
      <bottom style="thin">
        <color theme="2" tint="-9.9978637043366805E-2"/>
      </bottom>
      <diagonal/>
    </border>
    <border>
      <left style="medium">
        <color auto="1"/>
      </left>
      <right/>
      <top style="thin">
        <color theme="2" tint="-9.9978637043366805E-2"/>
      </top>
      <bottom/>
      <diagonal/>
    </border>
    <border>
      <left/>
      <right/>
      <top style="thin">
        <color theme="2" tint="-9.9978637043366805E-2"/>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medium">
        <color auto="1"/>
      </bottom>
      <diagonal/>
    </border>
    <border>
      <left style="thin">
        <color theme="0" tint="-0.24994659260841701"/>
      </left>
      <right style="double">
        <color theme="0" tint="-0.249977111117893"/>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right style="thin">
        <color theme="0" tint="-0.24994659260841701"/>
      </right>
      <top/>
      <bottom/>
      <diagonal/>
    </border>
    <border>
      <left/>
      <right style="thin">
        <color theme="0" tint="-0.24994659260841701"/>
      </right>
      <top/>
      <bottom style="thin">
        <color theme="0" tint="-0.24994659260841701"/>
      </bottom>
      <diagonal/>
    </border>
    <border>
      <left style="thin">
        <color theme="0" tint="-0.24994659260841701"/>
      </left>
      <right style="double">
        <color theme="0" tint="-0.249977111117893"/>
      </right>
      <top style="thin">
        <color theme="0" tint="-0.24994659260841701"/>
      </top>
      <bottom style="medium">
        <color auto="1"/>
      </bottom>
      <diagonal/>
    </border>
    <border>
      <left style="thin">
        <color theme="0" tint="-0.24994659260841701"/>
      </left>
      <right style="medium">
        <color auto="1"/>
      </right>
      <top style="thin">
        <color theme="0" tint="-0.24994659260841701"/>
      </top>
      <bottom style="medium">
        <color auto="1"/>
      </bottom>
      <diagonal/>
    </border>
    <border>
      <left style="medium">
        <color auto="1"/>
      </left>
      <right/>
      <top style="medium">
        <color auto="1"/>
      </top>
      <bottom style="thin">
        <color theme="0" tint="-0.24994659260841701"/>
      </bottom>
      <diagonal/>
    </border>
    <border>
      <left/>
      <right style="medium">
        <color auto="1"/>
      </right>
      <top/>
      <bottom style="thin">
        <color theme="2" tint="-9.9978637043366805E-2"/>
      </bottom>
      <diagonal/>
    </border>
    <border>
      <left style="medium">
        <color auto="1"/>
      </left>
      <right/>
      <top style="thin">
        <color theme="0" tint="-0.24994659260841701"/>
      </top>
      <bottom/>
      <diagonal/>
    </border>
    <border>
      <left/>
      <right style="thin">
        <color theme="2" tint="-9.9978637043366805E-2"/>
      </right>
      <top style="thin">
        <color theme="0" tint="-0.24994659260841701"/>
      </top>
      <bottom/>
      <diagonal/>
    </border>
    <border>
      <left/>
      <right/>
      <top style="thin">
        <color theme="0" tint="-0.24994659260841701"/>
      </top>
      <bottom/>
      <diagonal/>
    </border>
    <border>
      <left/>
      <right style="medium">
        <color auto="1"/>
      </right>
      <top style="thin">
        <color theme="2" tint="-9.9978637043366805E-2"/>
      </top>
      <bottom/>
      <diagonal/>
    </border>
    <border>
      <left style="medium">
        <color auto="1"/>
      </left>
      <right/>
      <top style="thin">
        <color theme="0" tint="-0.24994659260841701"/>
      </top>
      <bottom style="thin">
        <color theme="2" tint="-9.9978637043366805E-2"/>
      </bottom>
      <diagonal/>
    </border>
    <border>
      <left/>
      <right style="thin">
        <color theme="2" tint="-9.9978637043366805E-2"/>
      </right>
      <top style="thin">
        <color theme="0" tint="-0.24994659260841701"/>
      </top>
      <bottom style="thin">
        <color theme="2" tint="-9.9978637043366805E-2"/>
      </bottom>
      <diagonal/>
    </border>
    <border>
      <left/>
      <right/>
      <top style="thin">
        <color theme="0" tint="-0.24994659260841701"/>
      </top>
      <bottom style="thin">
        <color theme="2" tint="-9.9978637043366805E-2"/>
      </bottom>
      <diagonal/>
    </border>
    <border>
      <left/>
      <right style="medium">
        <color auto="1"/>
      </right>
      <top style="medium">
        <color auto="1"/>
      </top>
      <bottom style="thin">
        <color theme="0" tint="-0.24994659260841701"/>
      </bottom>
      <diagonal/>
    </border>
    <border>
      <left/>
      <right style="medium">
        <color auto="1"/>
      </right>
      <top style="thin">
        <color theme="0" tint="-0.24994659260841701"/>
      </top>
      <bottom style="thin">
        <color theme="2" tint="-9.9978637043366805E-2"/>
      </bottom>
      <diagonal/>
    </border>
  </borders>
  <cellStyleXfs count="1">
    <xf numFmtId="0" fontId="0" fillId="0" borderId="0">
      <alignment vertical="center"/>
    </xf>
  </cellStyleXfs>
  <cellXfs count="309">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left" vertical="center"/>
    </xf>
    <xf numFmtId="49" fontId="1" fillId="0" borderId="0" xfId="0" applyNumberFormat="1" applyFont="1" applyAlignment="1">
      <alignment horizontal="center" vertical="center"/>
    </xf>
    <xf numFmtId="178" fontId="1" fillId="0" borderId="0" xfId="0" applyNumberFormat="1"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49" fontId="2" fillId="2" borderId="2" xfId="0" applyNumberFormat="1" applyFont="1" applyFill="1" applyBorder="1" applyAlignment="1">
      <alignment horizontal="center" vertical="center"/>
    </xf>
    <xf numFmtId="178" fontId="2" fillId="2" borderId="2" xfId="0" applyNumberFormat="1"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4" xfId="0" applyFont="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Border="1" applyAlignment="1" applyProtection="1">
      <alignment horizontal="left" vertical="center"/>
      <protection locked="0"/>
    </xf>
    <xf numFmtId="49" fontId="1" fillId="3" borderId="0" xfId="0" applyNumberFormat="1" applyFont="1" applyFill="1" applyBorder="1" applyAlignment="1" applyProtection="1">
      <alignment horizontal="center" vertical="center"/>
      <protection locked="0"/>
    </xf>
    <xf numFmtId="178" fontId="1" fillId="3" borderId="0" xfId="0" applyNumberFormat="1" applyFont="1" applyFill="1" applyBorder="1" applyAlignment="1" applyProtection="1">
      <alignment horizontal="center" vertical="center"/>
      <protection locked="0"/>
    </xf>
    <xf numFmtId="0" fontId="1" fillId="3" borderId="0" xfId="0" applyFont="1" applyFill="1" applyBorder="1" applyAlignment="1" applyProtection="1">
      <alignment horizontal="center" vertical="center" wrapText="1"/>
      <protection locked="0"/>
    </xf>
    <xf numFmtId="0" fontId="1" fillId="3" borderId="0" xfId="0" applyFont="1" applyFill="1" applyBorder="1" applyAlignment="1">
      <alignment horizontal="center" vertical="center"/>
    </xf>
    <xf numFmtId="0" fontId="1" fillId="3" borderId="5" xfId="0" applyFont="1" applyFill="1" applyBorder="1" applyAlignment="1">
      <alignment horizontal="left" vertical="center" wrapText="1"/>
    </xf>
    <xf numFmtId="0" fontId="1" fillId="0" borderId="0" xfId="0" applyFont="1" applyBorder="1" applyAlignment="1" applyProtection="1">
      <alignment horizontal="left" vertical="center"/>
      <protection locked="0"/>
    </xf>
    <xf numFmtId="0" fontId="1" fillId="0" borderId="0" xfId="0" applyFont="1" applyBorder="1" applyAlignment="1">
      <alignment horizontal="center" vertical="center"/>
    </xf>
    <xf numFmtId="178" fontId="1" fillId="0" borderId="0" xfId="0" applyNumberFormat="1" applyFont="1" applyBorder="1" applyAlignment="1">
      <alignment horizontal="center" vertical="center"/>
    </xf>
    <xf numFmtId="0" fontId="1" fillId="0" borderId="0" xfId="0" applyFont="1" applyBorder="1" applyAlignment="1">
      <alignment horizontal="center" vertical="center" wrapText="1"/>
    </xf>
    <xf numFmtId="0" fontId="1" fillId="0" borderId="5" xfId="0" applyFont="1" applyBorder="1" applyAlignment="1">
      <alignment horizontal="left" vertical="center"/>
    </xf>
    <xf numFmtId="49" fontId="1" fillId="3" borderId="0" xfId="0" applyNumberFormat="1" applyFont="1" applyFill="1" applyBorder="1" applyAlignment="1">
      <alignment horizontal="center" vertical="center"/>
    </xf>
    <xf numFmtId="178" fontId="1" fillId="3" borderId="0" xfId="0" applyNumberFormat="1" applyFont="1" applyFill="1" applyBorder="1" applyAlignment="1">
      <alignment horizontal="center" vertical="center"/>
    </xf>
    <xf numFmtId="0" fontId="1" fillId="3" borderId="0" xfId="0" applyFont="1" applyFill="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pplyProtection="1">
      <alignment horizontal="left" vertical="center"/>
      <protection locked="0"/>
    </xf>
    <xf numFmtId="0" fontId="1" fillId="0" borderId="7" xfId="0" applyFont="1" applyBorder="1" applyAlignment="1">
      <alignment horizontal="center" vertical="center"/>
    </xf>
    <xf numFmtId="178" fontId="1" fillId="0" borderId="7" xfId="0" applyNumberFormat="1" applyFont="1" applyBorder="1" applyAlignment="1">
      <alignment horizontal="center" vertical="center"/>
    </xf>
    <xf numFmtId="0" fontId="1" fillId="0" borderId="7" xfId="0" applyFont="1" applyBorder="1" applyAlignment="1">
      <alignment horizontal="center" vertical="center" wrapText="1"/>
    </xf>
    <xf numFmtId="0" fontId="1" fillId="0" borderId="8" xfId="0" applyFont="1" applyBorder="1" applyAlignment="1">
      <alignment horizontal="left" vertical="center"/>
    </xf>
    <xf numFmtId="0" fontId="4" fillId="0" borderId="0" xfId="0" applyFont="1" applyAlignment="1">
      <alignment horizontal="center" vertical="center"/>
    </xf>
    <xf numFmtId="0" fontId="5" fillId="0" borderId="0" xfId="0" applyFont="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3" borderId="6" xfId="0" applyFont="1" applyFill="1" applyBorder="1" applyAlignment="1">
      <alignment horizontal="center" vertical="center"/>
    </xf>
    <xf numFmtId="0" fontId="5" fillId="3" borderId="8" xfId="0" applyFont="1" applyFill="1" applyBorder="1" applyAlignment="1">
      <alignment horizontal="center" vertical="center"/>
    </xf>
    <xf numFmtId="0" fontId="6" fillId="0" borderId="0" xfId="0" applyFont="1" applyAlignment="1">
      <alignment horizontal="center" vertical="center"/>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7" fillId="0" borderId="0" xfId="0" applyFont="1">
      <alignment vertical="center"/>
    </xf>
    <xf numFmtId="1" fontId="7" fillId="0" borderId="0" xfId="0" applyNumberFormat="1" applyFont="1">
      <alignment vertical="center"/>
    </xf>
    <xf numFmtId="0" fontId="4" fillId="0" borderId="0" xfId="0" applyFont="1" applyAlignment="1" applyProtection="1">
      <alignment horizontal="center" vertical="center"/>
      <protection hidden="1"/>
    </xf>
    <xf numFmtId="1" fontId="5" fillId="3" borderId="12" xfId="0" applyNumberFormat="1" applyFont="1" applyFill="1" applyBorder="1" applyAlignment="1" applyProtection="1">
      <alignment horizontal="center" vertical="center"/>
    </xf>
    <xf numFmtId="0" fontId="5" fillId="0" borderId="12" xfId="0" applyFont="1" applyBorder="1" applyAlignment="1" applyProtection="1">
      <alignment horizontal="center" vertical="center"/>
    </xf>
    <xf numFmtId="1" fontId="5" fillId="0" borderId="12" xfId="0" applyNumberFormat="1" applyFont="1" applyBorder="1" applyAlignment="1" applyProtection="1">
      <alignment horizontal="center" vertical="center"/>
    </xf>
    <xf numFmtId="0" fontId="5" fillId="3" borderId="12"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1" fontId="5" fillId="0" borderId="14" xfId="0" applyNumberFormat="1" applyFont="1" applyBorder="1" applyAlignment="1" applyProtection="1">
      <alignment horizontal="center" vertical="center"/>
    </xf>
    <xf numFmtId="0" fontId="5" fillId="0" borderId="0" xfId="0" applyFont="1" applyAlignment="1" applyProtection="1">
      <alignment horizontal="center" vertical="center"/>
      <protection hidden="1"/>
    </xf>
    <xf numFmtId="1" fontId="5" fillId="3" borderId="16" xfId="0" applyNumberFormat="1" applyFont="1" applyFill="1" applyBorder="1" applyAlignment="1" applyProtection="1">
      <alignment horizontal="center" vertical="center"/>
    </xf>
    <xf numFmtId="1" fontId="5" fillId="0" borderId="16" xfId="0" applyNumberFormat="1" applyFont="1" applyBorder="1" applyAlignment="1" applyProtection="1">
      <alignment horizontal="center" vertical="center"/>
    </xf>
    <xf numFmtId="0" fontId="8" fillId="0" borderId="0" xfId="0" applyFont="1" applyAlignment="1" applyProtection="1">
      <alignment horizontal="center" vertical="center"/>
      <protection hidden="1"/>
    </xf>
    <xf numFmtId="0" fontId="5" fillId="0" borderId="0" xfId="0" applyFont="1" applyAlignment="1" applyProtection="1">
      <alignment horizontal="center" vertical="center"/>
    </xf>
    <xf numFmtId="0" fontId="5" fillId="0" borderId="23" xfId="0" applyFont="1" applyBorder="1" applyAlignment="1" applyProtection="1">
      <alignment horizontal="center" vertical="center"/>
    </xf>
    <xf numFmtId="0" fontId="5" fillId="3" borderId="23" xfId="0" applyFont="1" applyFill="1" applyBorder="1" applyAlignment="1" applyProtection="1">
      <alignment horizontal="center" vertical="center"/>
    </xf>
    <xf numFmtId="0" fontId="5" fillId="3" borderId="24" xfId="0" applyFont="1" applyFill="1" applyBorder="1" applyAlignment="1" applyProtection="1">
      <alignment horizontal="center" vertical="center"/>
    </xf>
    <xf numFmtId="0" fontId="5" fillId="3" borderId="29" xfId="0" applyFont="1" applyFill="1" applyBorder="1" applyAlignment="1" applyProtection="1">
      <alignment horizontal="center" vertical="center"/>
    </xf>
    <xf numFmtId="0" fontId="10" fillId="0" borderId="0" xfId="0" applyFont="1" applyAlignment="1" applyProtection="1">
      <alignment horizontal="left"/>
      <protection locked="0"/>
    </xf>
    <xf numFmtId="0" fontId="10" fillId="0" borderId="38" xfId="0" applyFont="1" applyBorder="1" applyAlignment="1" applyProtection="1">
      <alignment horizontal="left"/>
    </xf>
    <xf numFmtId="0" fontId="11" fillId="0" borderId="38" xfId="0" applyFont="1" applyBorder="1" applyAlignment="1" applyProtection="1">
      <alignment vertical="center"/>
    </xf>
    <xf numFmtId="0" fontId="10" fillId="0" borderId="38" xfId="0" applyFont="1" applyBorder="1" applyAlignment="1" applyProtection="1">
      <alignment vertical="center"/>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180" fontId="5" fillId="0" borderId="12" xfId="0" applyNumberFormat="1" applyFont="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180" fontId="5" fillId="3" borderId="12" xfId="0" applyNumberFormat="1" applyFont="1" applyFill="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180" fontId="5" fillId="5" borderId="12" xfId="0" applyNumberFormat="1" applyFont="1" applyFill="1" applyBorder="1" applyAlignment="1" applyProtection="1">
      <alignment horizontal="center" vertical="center"/>
      <protection locked="0"/>
    </xf>
    <xf numFmtId="49" fontId="5" fillId="3" borderId="13" xfId="0" applyNumberFormat="1"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180" fontId="5" fillId="3" borderId="14" xfId="0" applyNumberFormat="1" applyFont="1" applyFill="1" applyBorder="1" applyAlignment="1" applyProtection="1">
      <alignment horizontal="center" vertical="center"/>
      <protection locked="0"/>
    </xf>
    <xf numFmtId="0" fontId="11" fillId="0" borderId="2" xfId="0" applyFont="1" applyBorder="1" applyAlignment="1" applyProtection="1">
      <alignment vertical="top"/>
    </xf>
    <xf numFmtId="0" fontId="5" fillId="6" borderId="12" xfId="0" applyFont="1" applyFill="1" applyBorder="1" applyAlignment="1" applyProtection="1">
      <alignment horizontal="center" vertical="center"/>
    </xf>
    <xf numFmtId="0" fontId="5" fillId="5" borderId="12" xfId="0" applyFont="1" applyFill="1" applyBorder="1" applyAlignment="1" applyProtection="1">
      <alignment horizontal="center" vertical="center"/>
    </xf>
    <xf numFmtId="0" fontId="5" fillId="3" borderId="39" xfId="0" applyFont="1" applyFill="1" applyBorder="1" applyAlignment="1" applyProtection="1">
      <alignment horizontal="center" vertical="center"/>
    </xf>
    <xf numFmtId="0" fontId="5" fillId="5" borderId="39" xfId="0" applyFont="1" applyFill="1" applyBorder="1" applyAlignment="1" applyProtection="1">
      <alignment horizontal="center" vertical="center"/>
    </xf>
    <xf numFmtId="0" fontId="5" fillId="3" borderId="40" xfId="0" applyFont="1" applyFill="1" applyBorder="1" applyAlignment="1" applyProtection="1">
      <alignment horizontal="center" vertical="center"/>
    </xf>
    <xf numFmtId="0" fontId="5" fillId="3" borderId="45" xfId="0" applyFont="1" applyFill="1" applyBorder="1" applyAlignment="1" applyProtection="1">
      <alignment horizontal="right" vertical="center"/>
      <protection locked="0"/>
    </xf>
    <xf numFmtId="0" fontId="5" fillId="0" borderId="0" xfId="0" applyFont="1" applyAlignment="1" applyProtection="1">
      <alignment vertical="center"/>
    </xf>
    <xf numFmtId="180" fontId="8" fillId="0" borderId="0" xfId="0" applyNumberFormat="1" applyFont="1" applyAlignment="1" applyProtection="1">
      <alignment horizontal="center" vertical="center"/>
      <protection hidden="1"/>
    </xf>
    <xf numFmtId="0" fontId="13" fillId="0" borderId="38" xfId="0" applyFont="1" applyBorder="1" applyAlignment="1" applyProtection="1">
      <alignment vertical="center" wrapText="1"/>
    </xf>
    <xf numFmtId="0" fontId="5" fillId="0" borderId="50" xfId="0" applyFont="1" applyBorder="1" applyAlignment="1" applyProtection="1">
      <alignment horizontal="center" vertical="center"/>
    </xf>
    <xf numFmtId="0" fontId="5" fillId="3" borderId="50" xfId="0" applyFont="1" applyFill="1" applyBorder="1" applyAlignment="1" applyProtection="1">
      <alignment horizontal="center" vertical="center"/>
    </xf>
    <xf numFmtId="49" fontId="5" fillId="3" borderId="51" xfId="0" applyNumberFormat="1" applyFont="1" applyFill="1" applyBorder="1" applyAlignment="1" applyProtection="1">
      <alignment horizontal="center" vertical="center"/>
      <protection locked="0"/>
    </xf>
    <xf numFmtId="0" fontId="5" fillId="5" borderId="50" xfId="0" applyFont="1" applyFill="1" applyBorder="1" applyAlignment="1" applyProtection="1">
      <alignment horizontal="center" vertical="center"/>
    </xf>
    <xf numFmtId="49" fontId="5" fillId="3" borderId="54" xfId="0" applyNumberFormat="1" applyFont="1" applyFill="1" applyBorder="1" applyAlignment="1" applyProtection="1">
      <alignment horizontal="center" vertical="center"/>
      <protection locked="0"/>
    </xf>
    <xf numFmtId="0" fontId="5" fillId="3" borderId="57" xfId="0" applyFont="1" applyFill="1" applyBorder="1" applyAlignment="1" applyProtection="1">
      <alignment horizontal="center" vertical="center"/>
    </xf>
    <xf numFmtId="0" fontId="5" fillId="6" borderId="16"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0" fontId="5" fillId="0" borderId="16" xfId="0" applyFont="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179" fontId="5" fillId="3" borderId="16" xfId="0" applyNumberFormat="1" applyFont="1" applyFill="1" applyBorder="1" applyAlignment="1" applyProtection="1">
      <alignment horizontal="center" vertical="center"/>
      <protection locked="0"/>
    </xf>
    <xf numFmtId="0" fontId="5" fillId="3" borderId="58" xfId="0" applyNumberFormat="1" applyFont="1" applyFill="1" applyBorder="1" applyAlignment="1" applyProtection="1">
      <alignment horizontal="center" vertical="center"/>
      <protection locked="0"/>
    </xf>
    <xf numFmtId="0" fontId="5" fillId="0" borderId="16" xfId="0" applyFont="1" applyBorder="1" applyAlignment="1" applyProtection="1">
      <alignment horizontal="center" vertical="center"/>
    </xf>
    <xf numFmtId="0" fontId="5" fillId="3" borderId="16" xfId="0" applyFont="1" applyFill="1" applyBorder="1" applyAlignment="1" applyProtection="1">
      <alignment horizontal="center" vertical="center"/>
    </xf>
    <xf numFmtId="0" fontId="5" fillId="3" borderId="58"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1" xfId="0" applyFont="1" applyFill="1" applyBorder="1" applyAlignment="1" applyProtection="1">
      <alignment horizontal="center" vertical="center"/>
    </xf>
    <xf numFmtId="0" fontId="4" fillId="2" borderId="22" xfId="0" applyFont="1" applyFill="1" applyBorder="1" applyAlignment="1" applyProtection="1">
      <alignment horizontal="center" vertical="center"/>
    </xf>
    <xf numFmtId="0" fontId="4" fillId="2" borderId="9" xfId="0" applyFont="1" applyFill="1" applyBorder="1" applyAlignment="1" applyProtection="1">
      <alignment horizontal="center" vertical="center"/>
    </xf>
    <xf numFmtId="0" fontId="4" fillId="2" borderId="10" xfId="0" applyFont="1" applyFill="1" applyBorder="1" applyAlignment="1" applyProtection="1">
      <alignment horizontal="center" vertical="center"/>
    </xf>
    <xf numFmtId="0" fontId="4" fillId="2" borderId="15" xfId="0" applyFont="1" applyFill="1" applyBorder="1" applyAlignment="1" applyProtection="1">
      <alignment horizontal="center" vertical="center"/>
    </xf>
    <xf numFmtId="49" fontId="5" fillId="0" borderId="24" xfId="0" applyNumberFormat="1" applyFont="1" applyBorder="1" applyAlignment="1" applyProtection="1">
      <alignment horizontal="left" vertical="center" indent="1"/>
      <protection locked="0"/>
    </xf>
    <xf numFmtId="49" fontId="5" fillId="0" borderId="25" xfId="0" applyNumberFormat="1" applyFont="1" applyBorder="1" applyAlignment="1" applyProtection="1">
      <alignment horizontal="left" vertical="center" indent="1"/>
      <protection locked="0"/>
    </xf>
    <xf numFmtId="49" fontId="5" fillId="3" borderId="26" xfId="0" applyNumberFormat="1" applyFont="1" applyFill="1" applyBorder="1" applyAlignment="1" applyProtection="1">
      <alignment horizontal="left" vertical="center" indent="1"/>
      <protection locked="0"/>
    </xf>
    <xf numFmtId="49" fontId="5" fillId="3" borderId="27" xfId="0" applyNumberFormat="1" applyFont="1" applyFill="1" applyBorder="1" applyAlignment="1" applyProtection="1">
      <alignment horizontal="left" vertical="center" indent="1"/>
      <protection locked="0"/>
    </xf>
    <xf numFmtId="49" fontId="5" fillId="3" borderId="28" xfId="0" applyNumberFormat="1" applyFont="1" applyFill="1" applyBorder="1" applyAlignment="1" applyProtection="1">
      <alignment horizontal="left" vertical="center" indent="1"/>
      <protection locked="0"/>
    </xf>
    <xf numFmtId="0" fontId="5" fillId="3" borderId="24" xfId="0" applyNumberFormat="1" applyFont="1" applyFill="1" applyBorder="1" applyAlignment="1" applyProtection="1">
      <alignment horizontal="left" vertical="center" indent="1"/>
      <protection locked="0"/>
    </xf>
    <xf numFmtId="180" fontId="5" fillId="3" borderId="24" xfId="0" applyNumberFormat="1" applyFont="1" applyFill="1" applyBorder="1" applyAlignment="1" applyProtection="1">
      <alignment horizontal="left" vertical="center" indent="1"/>
      <protection locked="0"/>
    </xf>
    <xf numFmtId="49" fontId="5" fillId="3" borderId="24" xfId="0" applyNumberFormat="1" applyFont="1" applyFill="1" applyBorder="1" applyAlignment="1" applyProtection="1">
      <alignment horizontal="left" vertical="center" indent="1"/>
      <protection locked="0"/>
    </xf>
    <xf numFmtId="49" fontId="5" fillId="3" borderId="25" xfId="0" applyNumberFormat="1" applyFont="1" applyFill="1" applyBorder="1" applyAlignment="1" applyProtection="1">
      <alignment horizontal="left" vertical="center" indent="1"/>
      <protection locked="0"/>
    </xf>
    <xf numFmtId="49" fontId="5" fillId="3" borderId="30" xfId="0" applyNumberFormat="1" applyFont="1" applyFill="1" applyBorder="1" applyAlignment="1" applyProtection="1">
      <alignment horizontal="left" vertical="center" indent="1"/>
      <protection locked="0"/>
    </xf>
    <xf numFmtId="49" fontId="5" fillId="3" borderId="31" xfId="0" applyNumberFormat="1" applyFont="1" applyFill="1" applyBorder="1" applyAlignment="1" applyProtection="1">
      <alignment horizontal="left" vertical="center" indent="1"/>
      <protection locked="0"/>
    </xf>
    <xf numFmtId="0" fontId="5" fillId="3" borderId="10" xfId="0"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0" fontId="10" fillId="0" borderId="0" xfId="0" applyFont="1" applyBorder="1" applyAlignment="1" applyProtection="1">
      <alignment horizontal="right"/>
    </xf>
    <xf numFmtId="0" fontId="5" fillId="4" borderId="11"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0" fontId="5" fillId="4" borderId="50" xfId="0" applyFont="1" applyFill="1" applyBorder="1" applyAlignment="1" applyProtection="1">
      <alignment horizontal="center" vertical="center"/>
    </xf>
    <xf numFmtId="0" fontId="5" fillId="4" borderId="51"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49" fontId="5" fillId="0" borderId="11" xfId="0" applyNumberFormat="1" applyFont="1" applyBorder="1" applyAlignment="1" applyProtection="1">
      <alignment horizontal="center" vertical="center"/>
      <protection locked="0"/>
    </xf>
    <xf numFmtId="49" fontId="5" fillId="0" borderId="12" xfId="0" applyNumberFormat="1" applyFont="1" applyBorder="1" applyAlignment="1" applyProtection="1">
      <alignment horizontal="center" vertical="center"/>
      <protection locked="0"/>
    </xf>
    <xf numFmtId="49" fontId="5" fillId="5" borderId="51" xfId="0" applyNumberFormat="1" applyFont="1" applyFill="1" applyBorder="1" applyAlignment="1" applyProtection="1">
      <alignment horizontal="center" vertical="center"/>
      <protection locked="0"/>
    </xf>
    <xf numFmtId="49" fontId="5" fillId="5" borderId="12"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protection locked="0"/>
    </xf>
    <xf numFmtId="49" fontId="5" fillId="3" borderId="12" xfId="0" applyNumberFormat="1" applyFont="1" applyFill="1" applyBorder="1" applyAlignment="1" applyProtection="1">
      <alignment horizontal="center" vertical="center"/>
      <protection locked="0"/>
    </xf>
    <xf numFmtId="49" fontId="5" fillId="3" borderId="51" xfId="0" applyNumberFormat="1" applyFont="1" applyFill="1" applyBorder="1" applyAlignment="1" applyProtection="1">
      <alignment horizontal="center" vertical="center"/>
      <protection locked="0"/>
    </xf>
    <xf numFmtId="49" fontId="5" fillId="3" borderId="52" xfId="0" applyNumberFormat="1" applyFont="1" applyFill="1" applyBorder="1" applyAlignment="1" applyProtection="1">
      <alignment horizontal="center" vertical="center"/>
      <protection locked="0"/>
    </xf>
    <xf numFmtId="49" fontId="5" fillId="5" borderId="52" xfId="0" applyNumberFormat="1" applyFont="1" applyFill="1" applyBorder="1" applyAlignment="1" applyProtection="1">
      <alignment horizontal="center" vertical="center"/>
      <protection locked="0"/>
    </xf>
    <xf numFmtId="49" fontId="5" fillId="3" borderId="53" xfId="0" applyNumberFormat="1" applyFont="1" applyFill="1" applyBorder="1" applyAlignment="1" applyProtection="1">
      <alignment horizontal="center" vertical="center"/>
      <protection locked="0"/>
    </xf>
    <xf numFmtId="49" fontId="5" fillId="5" borderId="11" xfId="0" applyNumberFormat="1" applyFont="1" applyFill="1" applyBorder="1" applyAlignment="1" applyProtection="1">
      <alignment horizontal="center" vertical="center"/>
      <protection locked="0"/>
    </xf>
    <xf numFmtId="49" fontId="5" fillId="5" borderId="53" xfId="0" applyNumberFormat="1" applyFont="1" applyFill="1" applyBorder="1" applyAlignment="1" applyProtection="1">
      <alignment horizontal="center" vertical="center"/>
      <protection locked="0"/>
    </xf>
    <xf numFmtId="49" fontId="5" fillId="3" borderId="14" xfId="0" applyNumberFormat="1" applyFont="1" applyFill="1" applyBorder="1" applyAlignment="1" applyProtection="1">
      <alignment horizontal="center" vertical="center"/>
      <protection locked="0"/>
    </xf>
    <xf numFmtId="49" fontId="5" fillId="3" borderId="37" xfId="0" applyNumberFormat="1" applyFont="1" applyFill="1" applyBorder="1" applyAlignment="1" applyProtection="1">
      <alignment horizontal="center" vertical="center"/>
      <protection locked="0"/>
    </xf>
    <xf numFmtId="0" fontId="11" fillId="0" borderId="38" xfId="0" applyFont="1" applyBorder="1" applyAlignment="1" applyProtection="1">
      <alignment horizontal="center" vertical="top"/>
    </xf>
    <xf numFmtId="0" fontId="14" fillId="0" borderId="2" xfId="0" applyFont="1" applyBorder="1" applyAlignment="1" applyProtection="1">
      <alignment horizontal="center" vertical="center"/>
    </xf>
    <xf numFmtId="0" fontId="5" fillId="6" borderId="11" xfId="0" applyFont="1" applyFill="1" applyBorder="1" applyAlignment="1" applyProtection="1">
      <alignment horizontal="center" vertical="center"/>
    </xf>
    <xf numFmtId="0" fontId="5" fillId="6" borderId="12" xfId="0" applyFont="1" applyFill="1" applyBorder="1" applyAlignment="1" applyProtection="1">
      <alignment horizontal="center" vertical="center"/>
    </xf>
    <xf numFmtId="0" fontId="5" fillId="3" borderId="11" xfId="0" applyFont="1" applyFill="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0" fontId="5" fillId="0" borderId="11" xfId="0" applyFont="1" applyBorder="1" applyAlignment="1" applyProtection="1">
      <alignment horizontal="center" vertical="center"/>
      <protection locked="0"/>
    </xf>
    <xf numFmtId="0" fontId="5" fillId="0" borderId="12" xfId="0" applyFont="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0" fontId="5" fillId="3" borderId="51" xfId="0" applyFont="1" applyFill="1" applyBorder="1" applyAlignment="1" applyProtection="1">
      <alignment horizontal="center" vertical="center"/>
      <protection locked="0"/>
    </xf>
    <xf numFmtId="0" fontId="5" fillId="5" borderId="51" xfId="0" applyFont="1" applyFill="1" applyBorder="1" applyAlignment="1" applyProtection="1">
      <alignment horizontal="center" vertical="center"/>
      <protection locked="0"/>
    </xf>
    <xf numFmtId="0" fontId="5" fillId="3" borderId="13" xfId="0" applyFont="1" applyFill="1" applyBorder="1" applyAlignment="1" applyProtection="1">
      <alignment horizontal="center" vertical="center"/>
      <protection locked="0"/>
    </xf>
    <xf numFmtId="0" fontId="5" fillId="3" borderId="37" xfId="0" applyFont="1" applyFill="1" applyBorder="1" applyAlignment="1" applyProtection="1">
      <alignment horizontal="center" vertical="center"/>
      <protection locked="0"/>
    </xf>
    <xf numFmtId="0" fontId="4" fillId="2" borderId="1"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4" fillId="2" borderId="3" xfId="0" applyFont="1" applyFill="1" applyBorder="1" applyAlignment="1" applyProtection="1">
      <alignment horizontal="center" vertical="center"/>
    </xf>
    <xf numFmtId="0" fontId="4" fillId="2" borderId="59" xfId="0" applyFont="1" applyFill="1" applyBorder="1" applyAlignment="1" applyProtection="1">
      <alignment horizontal="center" vertical="center"/>
    </xf>
    <xf numFmtId="0" fontId="4" fillId="2" borderId="33" xfId="0" applyFont="1" applyFill="1" applyBorder="1" applyAlignment="1" applyProtection="1">
      <alignment horizontal="center" vertical="center"/>
    </xf>
    <xf numFmtId="0" fontId="4" fillId="2" borderId="68" xfId="0" applyFont="1" applyFill="1" applyBorder="1" applyAlignment="1" applyProtection="1">
      <alignment horizontal="center" vertical="center"/>
    </xf>
    <xf numFmtId="0" fontId="5" fillId="0" borderId="41" xfId="0" applyFont="1" applyBorder="1" applyAlignment="1" applyProtection="1">
      <alignment horizontal="left" vertical="center"/>
    </xf>
    <xf numFmtId="0" fontId="5" fillId="0" borderId="42" xfId="0" applyFont="1" applyBorder="1" applyAlignment="1" applyProtection="1">
      <alignment horizontal="left" vertical="center"/>
    </xf>
    <xf numFmtId="0" fontId="5" fillId="0" borderId="43" xfId="0" applyFont="1" applyBorder="1" applyAlignment="1" applyProtection="1">
      <alignment horizontal="left" vertical="center"/>
    </xf>
    <xf numFmtId="0" fontId="5" fillId="0" borderId="44" xfId="0" applyFont="1" applyBorder="1" applyAlignment="1" applyProtection="1">
      <alignment horizontal="right" vertical="center"/>
    </xf>
    <xf numFmtId="0" fontId="5" fillId="0" borderId="42" xfId="0" applyFont="1" applyBorder="1" applyAlignment="1" applyProtection="1">
      <alignment horizontal="right" vertical="center"/>
    </xf>
    <xf numFmtId="0" fontId="5" fillId="0" borderId="42" xfId="0" applyFont="1" applyBorder="1" applyAlignment="1" applyProtection="1">
      <alignment horizontal="left" vertical="center"/>
      <protection locked="0"/>
    </xf>
    <xf numFmtId="0" fontId="5" fillId="0" borderId="60" xfId="0" applyFont="1" applyBorder="1" applyAlignment="1" applyProtection="1">
      <alignment horizontal="left" vertical="center"/>
      <protection locked="0"/>
    </xf>
    <xf numFmtId="0" fontId="5" fillId="3" borderId="61" xfId="0" applyFont="1" applyFill="1" applyBorder="1" applyAlignment="1" applyProtection="1">
      <alignment horizontal="center" vertical="center"/>
    </xf>
    <xf numFmtId="0" fontId="5" fillId="3" borderId="62" xfId="0" applyFont="1" applyFill="1" applyBorder="1" applyAlignment="1" applyProtection="1">
      <alignment horizontal="center" vertical="center"/>
    </xf>
    <xf numFmtId="0" fontId="5" fillId="3" borderId="63" xfId="0" applyFont="1" applyFill="1" applyBorder="1" applyAlignment="1" applyProtection="1">
      <alignment horizontal="left" vertical="center"/>
      <protection locked="0"/>
    </xf>
    <xf numFmtId="0" fontId="5" fillId="3" borderId="18" xfId="0" applyFont="1" applyFill="1" applyBorder="1" applyAlignment="1" applyProtection="1">
      <alignment horizontal="left" vertical="center"/>
      <protection locked="0"/>
    </xf>
    <xf numFmtId="0" fontId="5" fillId="3" borderId="46" xfId="0" applyFont="1" applyFill="1" applyBorder="1" applyAlignment="1" applyProtection="1">
      <alignment horizontal="left" vertical="center"/>
      <protection locked="0"/>
    </xf>
    <xf numFmtId="0" fontId="5" fillId="3" borderId="64" xfId="0" applyFont="1" applyFill="1" applyBorder="1" applyAlignment="1" applyProtection="1">
      <alignment horizontal="left" vertical="center"/>
      <protection locked="0"/>
    </xf>
    <xf numFmtId="0" fontId="5" fillId="0" borderId="61" xfId="0" applyFont="1" applyBorder="1" applyAlignment="1" applyProtection="1">
      <alignment horizontal="center" vertical="center"/>
    </xf>
    <xf numFmtId="0" fontId="5" fillId="0" borderId="62" xfId="0" applyFont="1" applyBorder="1" applyAlignment="1" applyProtection="1">
      <alignment horizontal="center" vertical="center"/>
    </xf>
    <xf numFmtId="0" fontId="5" fillId="0" borderId="63" xfId="0" applyFont="1" applyBorder="1" applyAlignment="1" applyProtection="1">
      <alignment horizontal="left" vertical="center"/>
      <protection locked="0"/>
    </xf>
    <xf numFmtId="0" fontId="5" fillId="0" borderId="18" xfId="0" applyFont="1" applyBorder="1" applyAlignment="1" applyProtection="1">
      <alignment horizontal="left" vertical="center"/>
      <protection locked="0"/>
    </xf>
    <xf numFmtId="0" fontId="5" fillId="5" borderId="4" xfId="0" applyFont="1" applyFill="1" applyBorder="1" applyAlignment="1" applyProtection="1">
      <alignment horizontal="left" vertical="center"/>
      <protection locked="0"/>
    </xf>
    <xf numFmtId="0" fontId="5" fillId="5" borderId="0" xfId="0" applyFont="1" applyFill="1" applyBorder="1" applyAlignment="1" applyProtection="1">
      <alignment horizontal="left" vertical="center"/>
      <protection locked="0"/>
    </xf>
    <xf numFmtId="0" fontId="5" fillId="5" borderId="5" xfId="0" applyFont="1" applyFill="1" applyBorder="1" applyAlignment="1" applyProtection="1">
      <alignment horizontal="left" vertical="center"/>
      <protection locked="0"/>
    </xf>
    <xf numFmtId="0" fontId="5" fillId="3" borderId="6" xfId="0" applyFont="1" applyFill="1" applyBorder="1" applyAlignment="1" applyProtection="1">
      <alignment horizontal="left" vertical="center"/>
      <protection locked="0"/>
    </xf>
    <xf numFmtId="0" fontId="5" fillId="3" borderId="7" xfId="0" applyFont="1" applyFill="1" applyBorder="1" applyAlignment="1" applyProtection="1">
      <alignment horizontal="left" vertical="center"/>
      <protection locked="0"/>
    </xf>
    <xf numFmtId="0" fontId="5" fillId="3" borderId="8" xfId="0" applyFont="1" applyFill="1" applyBorder="1" applyAlignment="1" applyProtection="1">
      <alignment horizontal="left" vertical="center"/>
      <protection locked="0"/>
    </xf>
    <xf numFmtId="49" fontId="5" fillId="0" borderId="4" xfId="0" applyNumberFormat="1" applyFont="1" applyBorder="1" applyAlignment="1" applyProtection="1">
      <alignment horizontal="left" vertical="top" wrapText="1"/>
      <protection locked="0"/>
    </xf>
    <xf numFmtId="49" fontId="5" fillId="0" borderId="0" xfId="0" applyNumberFormat="1" applyFont="1" applyBorder="1" applyAlignment="1" applyProtection="1">
      <alignment horizontal="left" vertical="top" wrapText="1"/>
      <protection locked="0"/>
    </xf>
    <xf numFmtId="49" fontId="5" fillId="0" borderId="5" xfId="0" applyNumberFormat="1" applyFont="1" applyBorder="1" applyAlignment="1" applyProtection="1">
      <alignment horizontal="left" vertical="top" wrapText="1"/>
      <protection locked="0"/>
    </xf>
    <xf numFmtId="0" fontId="5" fillId="3" borderId="65" xfId="0" applyFont="1" applyFill="1" applyBorder="1" applyAlignment="1" applyProtection="1">
      <alignment horizontal="center" vertical="center"/>
    </xf>
    <xf numFmtId="0" fontId="5" fillId="3" borderId="66" xfId="0" applyFont="1" applyFill="1" applyBorder="1" applyAlignment="1" applyProtection="1">
      <alignment horizontal="center" vertical="center"/>
    </xf>
    <xf numFmtId="0" fontId="5" fillId="3" borderId="67" xfId="0" applyFont="1" applyFill="1" applyBorder="1" applyAlignment="1" applyProtection="1">
      <alignment horizontal="left" vertical="center"/>
      <protection locked="0"/>
    </xf>
    <xf numFmtId="0" fontId="5" fillId="3" borderId="69" xfId="0" applyFont="1" applyFill="1" applyBorder="1" applyAlignment="1" applyProtection="1">
      <alignment horizontal="left" vertical="center"/>
      <protection locked="0"/>
    </xf>
    <xf numFmtId="49" fontId="5" fillId="3" borderId="4" xfId="0" applyNumberFormat="1" applyFont="1" applyFill="1" applyBorder="1" applyAlignment="1" applyProtection="1">
      <alignment horizontal="left" vertical="top" wrapText="1"/>
      <protection locked="0"/>
    </xf>
    <xf numFmtId="49" fontId="5" fillId="3" borderId="0" xfId="0" applyNumberFormat="1" applyFont="1" applyFill="1" applyBorder="1" applyAlignment="1" applyProtection="1">
      <alignment horizontal="left" vertical="top" wrapText="1"/>
      <protection locked="0"/>
    </xf>
    <xf numFmtId="49" fontId="5" fillId="3" borderId="5" xfId="0" applyNumberFormat="1" applyFont="1" applyFill="1" applyBorder="1" applyAlignment="1" applyProtection="1">
      <alignment horizontal="left" vertical="top" wrapText="1"/>
      <protection locked="0"/>
    </xf>
    <xf numFmtId="49" fontId="5" fillId="0" borderId="6" xfId="0" applyNumberFormat="1" applyFont="1" applyBorder="1" applyAlignment="1" applyProtection="1">
      <alignment horizontal="left" vertical="top" wrapText="1"/>
      <protection locked="0"/>
    </xf>
    <xf numFmtId="49" fontId="5" fillId="0" borderId="7" xfId="0" applyNumberFormat="1" applyFont="1" applyBorder="1" applyAlignment="1" applyProtection="1">
      <alignment horizontal="left" vertical="top" wrapText="1"/>
      <protection locked="0"/>
    </xf>
    <xf numFmtId="49" fontId="5" fillId="0" borderId="8" xfId="0" applyNumberFormat="1" applyFont="1" applyBorder="1" applyAlignment="1" applyProtection="1">
      <alignment horizontal="left" vertical="top" wrapText="1"/>
      <protection locked="0"/>
    </xf>
    <xf numFmtId="0" fontId="5" fillId="0" borderId="4" xfId="0" applyFont="1" applyBorder="1" applyAlignment="1" applyProtection="1">
      <alignment horizontal="left" vertical="center"/>
      <protection locked="0"/>
    </xf>
    <xf numFmtId="0" fontId="5" fillId="0" borderId="0" xfId="0" applyFont="1" applyBorder="1" applyAlignment="1" applyProtection="1">
      <alignment horizontal="left" vertical="center"/>
      <protection locked="0"/>
    </xf>
    <xf numFmtId="0" fontId="5" fillId="0" borderId="5" xfId="0" applyFont="1" applyBorder="1" applyAlignment="1" applyProtection="1">
      <alignment horizontal="left" vertical="center"/>
      <protection locked="0"/>
    </xf>
    <xf numFmtId="0" fontId="5" fillId="3" borderId="4" xfId="0" applyFont="1" applyFill="1" applyBorder="1" applyAlignment="1" applyProtection="1">
      <alignment horizontal="left" vertical="center"/>
      <protection locked="0"/>
    </xf>
    <xf numFmtId="0" fontId="5" fillId="3" borderId="0" xfId="0" applyFont="1" applyFill="1" applyBorder="1" applyAlignment="1" applyProtection="1">
      <alignment horizontal="left" vertical="center"/>
      <protection locked="0"/>
    </xf>
    <xf numFmtId="0" fontId="5" fillId="3" borderId="5" xfId="0" applyFont="1" applyFill="1" applyBorder="1" applyAlignment="1" applyProtection="1">
      <alignment horizontal="left" vertical="center"/>
      <protection locked="0"/>
    </xf>
    <xf numFmtId="0" fontId="5" fillId="0" borderId="11" xfId="0" applyFont="1" applyBorder="1" applyAlignment="1" applyProtection="1">
      <alignment horizontal="center" vertical="center"/>
    </xf>
    <xf numFmtId="0" fontId="5" fillId="0" borderId="12" xfId="0" applyFont="1" applyBorder="1" applyAlignment="1" applyProtection="1">
      <alignment horizontal="center" vertical="center"/>
    </xf>
    <xf numFmtId="0" fontId="5" fillId="0" borderId="16" xfId="0" applyFont="1" applyBorder="1" applyAlignment="1" applyProtection="1">
      <alignment horizontal="center" vertical="center"/>
    </xf>
    <xf numFmtId="0" fontId="5" fillId="0" borderId="13" xfId="0" applyFont="1" applyBorder="1" applyAlignment="1" applyProtection="1">
      <alignment horizontal="center" vertical="center"/>
    </xf>
    <xf numFmtId="0" fontId="5" fillId="0" borderId="14" xfId="0" applyFont="1" applyBorder="1" applyAlignment="1" applyProtection="1">
      <alignment horizontal="center" vertical="center"/>
    </xf>
    <xf numFmtId="0" fontId="5" fillId="0" borderId="58" xfId="0" applyFont="1" applyBorder="1" applyAlignment="1" applyProtection="1">
      <alignment horizontal="center" vertical="center"/>
    </xf>
    <xf numFmtId="49" fontId="5" fillId="0" borderId="11" xfId="0" applyNumberFormat="1" applyFont="1" applyBorder="1" applyAlignment="1" applyProtection="1">
      <alignment horizontal="center" vertical="center" wrapText="1"/>
      <protection locked="0"/>
    </xf>
    <xf numFmtId="49" fontId="5" fillId="3" borderId="11" xfId="0" applyNumberFormat="1" applyFont="1" applyFill="1" applyBorder="1" applyAlignment="1" applyProtection="1">
      <alignment horizontal="center" vertical="center" wrapText="1"/>
      <protection locked="0"/>
    </xf>
    <xf numFmtId="49" fontId="5" fillId="5" borderId="11" xfId="0" applyNumberFormat="1" applyFont="1" applyFill="1" applyBorder="1" applyAlignment="1" applyProtection="1">
      <alignment horizontal="center" vertical="center" wrapText="1"/>
      <protection locked="0"/>
    </xf>
    <xf numFmtId="0" fontId="9" fillId="3" borderId="33" xfId="0" applyFont="1" applyFill="1" applyBorder="1" applyAlignment="1" applyProtection="1">
      <alignment horizontal="right" vertical="center"/>
      <protection locked="0"/>
    </xf>
    <xf numFmtId="0" fontId="9" fillId="3" borderId="36" xfId="0" applyFont="1" applyFill="1" applyBorder="1" applyAlignment="1" applyProtection="1">
      <alignment horizontal="right" vertical="center"/>
      <protection locked="0"/>
    </xf>
    <xf numFmtId="0" fontId="9" fillId="3" borderId="34" xfId="0" applyFont="1" applyFill="1" applyBorder="1" applyAlignment="1" applyProtection="1">
      <alignment horizontal="left" vertical="center"/>
    </xf>
    <xf numFmtId="0" fontId="9" fillId="3" borderId="37" xfId="0" applyFont="1" applyFill="1" applyBorder="1" applyAlignment="1" applyProtection="1">
      <alignment horizontal="left" vertical="center"/>
    </xf>
    <xf numFmtId="0" fontId="9" fillId="4" borderId="33" xfId="0" applyFont="1" applyFill="1" applyBorder="1" applyAlignment="1" applyProtection="1">
      <alignment horizontal="right" vertical="center"/>
      <protection locked="0"/>
    </xf>
    <xf numFmtId="0" fontId="9" fillId="4" borderId="36" xfId="0" applyFont="1" applyFill="1" applyBorder="1" applyAlignment="1" applyProtection="1">
      <alignment horizontal="right" vertical="center"/>
      <protection locked="0"/>
    </xf>
    <xf numFmtId="0" fontId="5" fillId="3" borderId="11" xfId="0" applyFont="1" applyFill="1" applyBorder="1" applyAlignment="1" applyProtection="1">
      <alignment horizontal="center" vertical="center" wrapText="1"/>
    </xf>
    <xf numFmtId="0" fontId="5" fillId="3" borderId="11" xfId="0" applyFont="1" applyFill="1" applyBorder="1" applyAlignment="1" applyProtection="1">
      <alignment horizontal="center" vertical="center"/>
    </xf>
    <xf numFmtId="0" fontId="5" fillId="0" borderId="11" xfId="0" applyFont="1" applyBorder="1" applyAlignment="1" applyProtection="1">
      <alignment horizontal="center" vertical="center" wrapText="1"/>
    </xf>
    <xf numFmtId="0" fontId="5" fillId="3" borderId="13" xfId="0" applyFont="1" applyFill="1" applyBorder="1" applyAlignment="1" applyProtection="1">
      <alignment horizontal="center" vertical="center"/>
    </xf>
    <xf numFmtId="0" fontId="9" fillId="4" borderId="34" xfId="0" applyFont="1" applyFill="1" applyBorder="1" applyAlignment="1" applyProtection="1">
      <alignment horizontal="left" vertical="center"/>
    </xf>
    <xf numFmtId="0" fontId="9" fillId="4" borderId="37" xfId="0" applyFont="1" applyFill="1" applyBorder="1" applyAlignment="1" applyProtection="1">
      <alignment horizontal="left" vertical="center"/>
    </xf>
    <xf numFmtId="0" fontId="9" fillId="3" borderId="47" xfId="0" applyFont="1" applyFill="1" applyBorder="1" applyAlignment="1" applyProtection="1">
      <alignment horizontal="center" vertical="center"/>
      <protection locked="0"/>
    </xf>
    <xf numFmtId="0" fontId="9" fillId="3" borderId="48" xfId="0" applyFont="1" applyFill="1" applyBorder="1" applyAlignment="1" applyProtection="1">
      <alignment horizontal="center" vertical="center"/>
      <protection locked="0"/>
    </xf>
    <xf numFmtId="0" fontId="9" fillId="0" borderId="47" xfId="0" applyFont="1" applyBorder="1" applyAlignment="1" applyProtection="1">
      <alignment horizontal="center" vertical="center"/>
      <protection locked="0"/>
    </xf>
    <xf numFmtId="0" fontId="9" fillId="0" borderId="48" xfId="0" applyFont="1" applyBorder="1" applyAlignment="1" applyProtection="1">
      <alignment horizontal="center" vertical="center"/>
      <protection locked="0"/>
    </xf>
    <xf numFmtId="0" fontId="9" fillId="3" borderId="49" xfId="0" applyFont="1" applyFill="1" applyBorder="1" applyAlignment="1" applyProtection="1">
      <alignment horizontal="center" vertical="center"/>
      <protection locked="0"/>
    </xf>
    <xf numFmtId="0" fontId="5" fillId="0" borderId="12" xfId="0" applyFont="1" applyBorder="1" applyAlignment="1" applyProtection="1">
      <alignment horizontal="center" vertical="center" wrapText="1"/>
    </xf>
    <xf numFmtId="0" fontId="5" fillId="3" borderId="12" xfId="0" applyFont="1" applyFill="1" applyBorder="1" applyAlignment="1" applyProtection="1">
      <alignment horizontal="center" vertical="center" wrapText="1"/>
    </xf>
    <xf numFmtId="0" fontId="5" fillId="3" borderId="12" xfId="0" applyFont="1" applyFill="1" applyBorder="1" applyAlignment="1" applyProtection="1">
      <alignment horizontal="center" vertical="center"/>
    </xf>
    <xf numFmtId="49" fontId="5" fillId="3" borderId="54" xfId="0" applyNumberFormat="1" applyFont="1" applyFill="1" applyBorder="1" applyAlignment="1" applyProtection="1">
      <alignment horizontal="center" vertical="center"/>
      <protection locked="0"/>
    </xf>
    <xf numFmtId="49" fontId="5" fillId="3" borderId="55" xfId="0" applyNumberFormat="1" applyFont="1" applyFill="1" applyBorder="1" applyAlignment="1" applyProtection="1">
      <alignment horizontal="center" vertical="center"/>
      <protection locked="0"/>
    </xf>
    <xf numFmtId="49" fontId="5" fillId="3" borderId="56" xfId="0" applyNumberFormat="1" applyFont="1" applyFill="1" applyBorder="1" applyAlignment="1" applyProtection="1">
      <alignment horizontal="center" vertical="center"/>
      <protection locked="0"/>
    </xf>
    <xf numFmtId="0" fontId="9" fillId="0" borderId="12" xfId="0" applyFont="1" applyBorder="1" applyAlignment="1" applyProtection="1">
      <alignment horizontal="center" vertical="center"/>
      <protection locked="0"/>
    </xf>
    <xf numFmtId="0" fontId="9" fillId="3" borderId="12" xfId="0" applyFont="1" applyFill="1" applyBorder="1" applyAlignment="1" applyProtection="1">
      <alignment horizontal="center" vertical="center"/>
      <protection locked="0"/>
    </xf>
    <xf numFmtId="0" fontId="9" fillId="0" borderId="14" xfId="0" applyFont="1" applyBorder="1" applyAlignment="1" applyProtection="1">
      <alignment horizontal="center" vertical="center"/>
      <protection locked="0"/>
    </xf>
    <xf numFmtId="181" fontId="12" fillId="3" borderId="34" xfId="0" applyNumberFormat="1" applyFont="1" applyFill="1" applyBorder="1" applyAlignment="1" applyProtection="1">
      <alignment horizontal="left" vertical="center"/>
      <protection locked="0"/>
    </xf>
    <xf numFmtId="181" fontId="12" fillId="3" borderId="37" xfId="0" applyNumberFormat="1" applyFont="1" applyFill="1" applyBorder="1" applyAlignment="1" applyProtection="1">
      <alignment horizontal="left" vertical="center"/>
      <protection locked="0"/>
    </xf>
    <xf numFmtId="0" fontId="5" fillId="3" borderId="14" xfId="0" applyFont="1" applyFill="1" applyBorder="1" applyAlignment="1" applyProtection="1">
      <alignment horizontal="center" vertical="center"/>
    </xf>
    <xf numFmtId="180" fontId="9" fillId="3" borderId="47" xfId="0" applyNumberFormat="1" applyFont="1" applyFill="1" applyBorder="1" applyAlignment="1" applyProtection="1">
      <alignment horizontal="center" vertical="center"/>
      <protection hidden="1"/>
    </xf>
    <xf numFmtId="0" fontId="9" fillId="3" borderId="49" xfId="0" applyNumberFormat="1" applyFont="1" applyFill="1" applyBorder="1" applyAlignment="1" applyProtection="1">
      <alignment horizontal="center" vertical="center"/>
      <protection hidden="1"/>
    </xf>
    <xf numFmtId="0" fontId="5" fillId="3" borderId="16" xfId="0" applyFont="1" applyFill="1" applyBorder="1" applyAlignment="1" applyProtection="1">
      <alignment horizontal="center" vertical="center"/>
    </xf>
    <xf numFmtId="0" fontId="5" fillId="3" borderId="4" xfId="0" applyFont="1" applyFill="1" applyBorder="1" applyAlignment="1" applyProtection="1">
      <alignment horizontal="left" vertical="top" wrapText="1"/>
      <protection locked="0"/>
    </xf>
    <xf numFmtId="0" fontId="5" fillId="3" borderId="0" xfId="0" applyFont="1" applyFill="1" applyBorder="1" applyAlignment="1" applyProtection="1">
      <alignment horizontal="left" vertical="top"/>
      <protection locked="0"/>
    </xf>
    <xf numFmtId="0" fontId="5" fillId="3" borderId="5" xfId="0" applyFont="1" applyFill="1" applyBorder="1" applyAlignment="1" applyProtection="1">
      <alignment horizontal="left" vertical="top"/>
      <protection locked="0"/>
    </xf>
    <xf numFmtId="0" fontId="5" fillId="3" borderId="4" xfId="0" applyFont="1" applyFill="1" applyBorder="1" applyAlignment="1" applyProtection="1">
      <alignment horizontal="left" vertical="top"/>
      <protection locked="0"/>
    </xf>
    <xf numFmtId="49" fontId="5" fillId="3" borderId="4" xfId="0" applyNumberFormat="1" applyFont="1" applyFill="1" applyBorder="1" applyAlignment="1" applyProtection="1">
      <alignment horizontal="left" vertical="top"/>
      <protection locked="0"/>
    </xf>
    <xf numFmtId="49" fontId="5" fillId="3" borderId="0" xfId="0" applyNumberFormat="1" applyFont="1" applyFill="1" applyBorder="1" applyAlignment="1" applyProtection="1">
      <alignment horizontal="left" vertical="top"/>
      <protection locked="0"/>
    </xf>
    <xf numFmtId="49" fontId="5" fillId="3" borderId="5" xfId="0" applyNumberFormat="1" applyFont="1" applyFill="1" applyBorder="1" applyAlignment="1" applyProtection="1">
      <alignment horizontal="left" vertical="top"/>
      <protection locked="0"/>
    </xf>
    <xf numFmtId="49" fontId="5" fillId="3" borderId="6" xfId="0" applyNumberFormat="1" applyFont="1" applyFill="1" applyBorder="1" applyAlignment="1" applyProtection="1">
      <alignment horizontal="left" vertical="top"/>
      <protection locked="0"/>
    </xf>
    <xf numFmtId="49" fontId="5" fillId="3" borderId="7" xfId="0" applyNumberFormat="1" applyFont="1" applyFill="1" applyBorder="1" applyAlignment="1" applyProtection="1">
      <alignment horizontal="left" vertical="top"/>
      <protection locked="0"/>
    </xf>
    <xf numFmtId="49" fontId="5" fillId="3" borderId="8" xfId="0" applyNumberFormat="1" applyFont="1" applyFill="1" applyBorder="1" applyAlignment="1" applyProtection="1">
      <alignment horizontal="left" vertical="top"/>
      <protection locked="0"/>
    </xf>
    <xf numFmtId="0" fontId="5" fillId="5" borderId="4" xfId="0" applyFont="1" applyFill="1" applyBorder="1" applyAlignment="1" applyProtection="1">
      <alignment horizontal="left" vertical="top"/>
      <protection locked="0"/>
    </xf>
    <xf numFmtId="0" fontId="5" fillId="5" borderId="0" xfId="0" applyFont="1" applyFill="1" applyBorder="1" applyAlignment="1" applyProtection="1">
      <alignment horizontal="left" vertical="top"/>
      <protection locked="0"/>
    </xf>
    <xf numFmtId="0" fontId="5" fillId="5" borderId="5" xfId="0" applyFont="1" applyFill="1" applyBorder="1" applyAlignment="1" applyProtection="1">
      <alignment horizontal="left" vertical="top"/>
      <protection locked="0"/>
    </xf>
    <xf numFmtId="0" fontId="5" fillId="0" borderId="4" xfId="0" applyFont="1" applyBorder="1" applyAlignment="1" applyProtection="1">
      <alignment horizontal="left" vertical="top" wrapText="1"/>
      <protection locked="0"/>
    </xf>
    <xf numFmtId="0" fontId="5" fillId="0" borderId="0" xfId="0" applyFont="1" applyBorder="1" applyAlignment="1" applyProtection="1">
      <alignment horizontal="left" vertical="top" wrapText="1"/>
      <protection locked="0"/>
    </xf>
    <xf numFmtId="0" fontId="5" fillId="0" borderId="5" xfId="0" applyFont="1" applyBorder="1" applyAlignment="1" applyProtection="1">
      <alignment horizontal="left" vertical="top" wrapText="1"/>
      <protection locked="0"/>
    </xf>
    <xf numFmtId="0" fontId="5" fillId="0" borderId="6" xfId="0" applyFont="1" applyBorder="1" applyAlignment="1" applyProtection="1">
      <alignment horizontal="left" vertical="top" wrapText="1"/>
      <protection locked="0"/>
    </xf>
    <xf numFmtId="0" fontId="5" fillId="0" borderId="7" xfId="0" applyFont="1" applyBorder="1" applyAlignment="1" applyProtection="1">
      <alignment horizontal="left" vertical="top" wrapText="1"/>
      <protection locked="0"/>
    </xf>
    <xf numFmtId="0" fontId="5" fillId="0" borderId="8" xfId="0" applyFont="1" applyBorder="1" applyAlignment="1" applyProtection="1">
      <alignment horizontal="left" vertical="top" wrapText="1"/>
      <protection locked="0"/>
    </xf>
    <xf numFmtId="0" fontId="15" fillId="0" borderId="11" xfId="0" applyFont="1" applyBorder="1" applyAlignment="1" applyProtection="1">
      <alignment horizontal="center" vertical="center" wrapText="1"/>
    </xf>
    <xf numFmtId="0" fontId="15" fillId="0" borderId="12" xfId="0" applyFont="1" applyBorder="1" applyAlignment="1" applyProtection="1">
      <alignment horizontal="center" vertical="center"/>
    </xf>
    <xf numFmtId="0" fontId="15" fillId="0" borderId="11" xfId="0" applyFont="1" applyBorder="1" applyAlignment="1" applyProtection="1">
      <alignment horizontal="center" vertical="center"/>
    </xf>
    <xf numFmtId="0" fontId="5" fillId="0" borderId="16" xfId="0" applyFont="1" applyBorder="1" applyAlignment="1" applyProtection="1">
      <alignment horizontal="center" vertical="center" wrapText="1"/>
    </xf>
    <xf numFmtId="0" fontId="5" fillId="3" borderId="1" xfId="0" applyFont="1" applyFill="1" applyBorder="1" applyAlignment="1" applyProtection="1">
      <alignment horizontal="center" vertical="center"/>
      <protection locked="0"/>
    </xf>
    <xf numFmtId="0" fontId="5" fillId="3" borderId="2" xfId="0" applyFont="1" applyFill="1" applyBorder="1" applyAlignment="1" applyProtection="1">
      <alignment horizontal="center" vertical="center"/>
      <protection locked="0"/>
    </xf>
    <xf numFmtId="0" fontId="5" fillId="3" borderId="3" xfId="0" applyFont="1" applyFill="1" applyBorder="1" applyAlignment="1" applyProtection="1">
      <alignment horizontal="center" vertical="center"/>
      <protection locked="0"/>
    </xf>
    <xf numFmtId="0" fontId="5" fillId="3" borderId="4" xfId="0" applyFont="1" applyFill="1" applyBorder="1" applyAlignment="1" applyProtection="1">
      <alignment horizontal="center" vertical="center"/>
      <protection locked="0"/>
    </xf>
    <xf numFmtId="0" fontId="5" fillId="3" borderId="0" xfId="0" applyFont="1" applyFill="1" applyBorder="1" applyAlignment="1" applyProtection="1">
      <alignment horizontal="center" vertical="center"/>
      <protection locked="0"/>
    </xf>
    <xf numFmtId="0" fontId="5" fillId="3" borderId="5" xfId="0" applyFont="1" applyFill="1" applyBorder="1" applyAlignment="1" applyProtection="1">
      <alignment horizontal="center" vertical="center"/>
      <protection locked="0"/>
    </xf>
    <xf numFmtId="0" fontId="5" fillId="3" borderId="6" xfId="0"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protection locked="0"/>
    </xf>
    <xf numFmtId="0" fontId="5" fillId="3" borderId="8" xfId="0" applyFont="1" applyFill="1" applyBorder="1" applyAlignment="1" applyProtection="1">
      <alignment horizontal="center" vertical="center"/>
      <protection locked="0"/>
    </xf>
    <xf numFmtId="0" fontId="5" fillId="3" borderId="9"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wrapText="1"/>
    </xf>
    <xf numFmtId="0" fontId="5" fillId="3" borderId="13" xfId="0" applyFont="1" applyFill="1" applyBorder="1" applyAlignment="1" applyProtection="1">
      <alignment horizontal="center" vertical="center" wrapText="1"/>
    </xf>
    <xf numFmtId="0" fontId="5" fillId="3" borderId="35" xfId="0" applyFont="1" applyFill="1" applyBorder="1" applyAlignment="1" applyProtection="1">
      <alignment horizontal="center" vertical="center" wrapText="1"/>
    </xf>
    <xf numFmtId="0" fontId="5" fillId="4" borderId="10" xfId="0" applyFont="1" applyFill="1" applyBorder="1" applyAlignment="1" applyProtection="1">
      <alignment horizontal="center" vertical="center" wrapText="1"/>
    </xf>
    <xf numFmtId="0" fontId="5" fillId="4" borderId="32" xfId="0" applyFont="1" applyFill="1" applyBorder="1" applyAlignment="1" applyProtection="1">
      <alignment horizontal="center" vertical="center"/>
    </xf>
    <xf numFmtId="0" fontId="5" fillId="4" borderId="14" xfId="0" applyFont="1" applyFill="1" applyBorder="1" applyAlignment="1" applyProtection="1">
      <alignment horizontal="center" vertical="center"/>
    </xf>
    <xf numFmtId="0" fontId="5" fillId="4"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xf>
    <xf numFmtId="0" fontId="5" fillId="3"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xf>
    <xf numFmtId="0" fontId="5" fillId="3" borderId="6" xfId="0" applyFont="1" applyFill="1" applyBorder="1" applyAlignment="1" applyProtection="1">
      <alignment horizontal="left" vertical="top"/>
      <protection locked="0"/>
    </xf>
    <xf numFmtId="0" fontId="5" fillId="3" borderId="7" xfId="0" applyFont="1" applyFill="1" applyBorder="1" applyAlignment="1" applyProtection="1">
      <alignment horizontal="left" vertical="top"/>
      <protection locked="0"/>
    </xf>
    <xf numFmtId="0" fontId="5" fillId="3" borderId="8" xfId="0" applyFont="1" applyFill="1" applyBorder="1" applyAlignment="1" applyProtection="1">
      <alignment horizontal="left" vertical="top"/>
      <protection locked="0"/>
    </xf>
    <xf numFmtId="1" fontId="5" fillId="3" borderId="12" xfId="0" applyNumberFormat="1" applyFont="1" applyFill="1" applyBorder="1" applyAlignment="1" applyProtection="1">
      <alignment horizontal="center" vertical="center"/>
    </xf>
    <xf numFmtId="0" fontId="5" fillId="3" borderId="1"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6" xfId="0" applyFont="1" applyFill="1" applyBorder="1" applyAlignment="1" applyProtection="1">
      <alignment horizontal="center" vertical="center" wrapText="1"/>
      <protection locked="0"/>
    </xf>
    <xf numFmtId="0" fontId="5" fillId="3" borderId="7" xfId="0" applyFont="1" applyFill="1" applyBorder="1" applyAlignment="1" applyProtection="1">
      <alignment horizontal="center" vertical="center" wrapText="1"/>
      <protection locked="0"/>
    </xf>
    <xf numFmtId="0" fontId="5" fillId="3" borderId="8" xfId="0" applyFont="1" applyFill="1" applyBorder="1" applyAlignment="1" applyProtection="1">
      <alignment horizontal="center" vertical="center" wrapText="1"/>
      <protection locked="0"/>
    </xf>
    <xf numFmtId="0" fontId="5" fillId="3" borderId="17" xfId="0" applyNumberFormat="1" applyFont="1" applyFill="1" applyBorder="1" applyAlignment="1" applyProtection="1">
      <alignment horizontal="center" vertical="center"/>
    </xf>
    <xf numFmtId="0" fontId="5" fillId="3" borderId="18" xfId="0" applyNumberFormat="1" applyFont="1" applyFill="1" applyBorder="1" applyAlignment="1" applyProtection="1">
      <alignment horizontal="center" vertical="center"/>
    </xf>
    <xf numFmtId="0" fontId="5" fillId="3" borderId="19" xfId="0" applyNumberFormat="1" applyFont="1" applyFill="1" applyBorder="1" applyAlignment="1" applyProtection="1">
      <alignment horizontal="center" vertical="center"/>
    </xf>
    <xf numFmtId="0" fontId="5" fillId="3" borderId="8" xfId="0" applyNumberFormat="1" applyFont="1" applyFill="1" applyBorder="1" applyAlignment="1" applyProtection="1">
      <alignment horizontal="center" vertical="center"/>
    </xf>
    <xf numFmtId="0" fontId="5" fillId="0" borderId="0" xfId="0" applyFont="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cellXfs>
  <cellStyles count="1">
    <cellStyle name="常规" xfId="0" builtinId="0"/>
  </cellStyles>
  <dxfs count="2">
    <dxf>
      <font>
        <b val="0"/>
        <i val="0"/>
        <color theme="0"/>
      </font>
    </dxf>
    <dxf>
      <font>
        <b val="0"/>
        <i val="0"/>
        <color theme="0"/>
      </font>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worksheet" Target="worksheets/sheet3.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openxmlformats.org/officeDocument/2006/relationships/worksheet" Target="worksheets/sheet4.xml" /></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dr:twoCellAnchor editAs="oneCell">
    <xdr:from>
      <xdr:col>18</xdr:col>
      <xdr:colOff>13800</xdr:colOff>
      <xdr:row>1</xdr:row>
      <xdr:rowOff>19050</xdr:rowOff>
    </xdr:from>
    <xdr:to>
      <xdr:col>20</xdr:col>
      <xdr:colOff>481497</xdr:colOff>
      <xdr:row>8</xdr:row>
      <xdr:rowOff>1731</xdr:rowOff>
    </xdr:to>
    <xdr:pic>
      <xdr:nvPicPr>
        <xdr:cNvPr id="2" name="图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52535" y="238125"/>
          <a:ext cx="1477645" cy="14478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U90"/>
  <sheetViews>
    <sheetView showGridLines="0" showRowColHeaders="0" tabSelected="1" workbookViewId="0">
      <selection activeCell="B67" sqref="B67:I67"/>
    </sheetView>
  </sheetViews>
  <sheetFormatPr defaultColWidth="6.59765625" defaultRowHeight="16.5" x14ac:dyDescent="0.15"/>
  <cols>
    <col min="1" max="1" width="3.36328125" style="55" customWidth="1"/>
    <col min="2" max="18" width="6.59765625" style="55"/>
    <col min="19" max="19" width="6.59765625" style="55" customWidth="1"/>
    <col min="20" max="16384" width="6.59765625" style="55"/>
  </cols>
  <sheetData>
    <row r="1" spans="2:21" x14ac:dyDescent="0.15">
      <c r="H1" s="58"/>
      <c r="I1" s="86"/>
      <c r="J1" s="86"/>
      <c r="K1" s="86"/>
      <c r="L1" s="86"/>
      <c r="M1" s="86"/>
      <c r="N1" s="86"/>
      <c r="O1" s="86"/>
      <c r="P1" s="86"/>
      <c r="Q1" s="58"/>
    </row>
    <row r="2" spans="2:21" x14ac:dyDescent="0.15">
      <c r="B2" s="103" t="s">
        <v>0</v>
      </c>
      <c r="C2" s="104"/>
      <c r="D2" s="104"/>
      <c r="E2" s="104"/>
      <c r="F2" s="104"/>
      <c r="G2" s="105"/>
      <c r="H2" s="59"/>
      <c r="I2" s="106" t="s">
        <v>1</v>
      </c>
      <c r="J2" s="107"/>
      <c r="K2" s="107"/>
      <c r="L2" s="107"/>
      <c r="M2" s="107"/>
      <c r="N2" s="107"/>
      <c r="O2" s="107"/>
      <c r="P2" s="107"/>
      <c r="Q2" s="108"/>
      <c r="R2" s="59"/>
      <c r="S2" s="269" t="s">
        <v>2</v>
      </c>
      <c r="T2" s="270"/>
      <c r="U2" s="271"/>
    </row>
    <row r="3" spans="2:21" x14ac:dyDescent="0.15">
      <c r="B3" s="60" t="s">
        <v>3</v>
      </c>
      <c r="C3" s="109" t="s">
        <v>484</v>
      </c>
      <c r="D3" s="109"/>
      <c r="E3" s="109"/>
      <c r="F3" s="109"/>
      <c r="G3" s="110"/>
      <c r="H3" s="59"/>
      <c r="I3" s="220" t="s">
        <v>4</v>
      </c>
      <c r="J3" s="226">
        <v>70</v>
      </c>
      <c r="K3" s="49">
        <f>INT(J3/2)</f>
        <v>35</v>
      </c>
      <c r="L3" s="231" t="s">
        <v>5</v>
      </c>
      <c r="M3" s="237">
        <v>65</v>
      </c>
      <c r="N3" s="51">
        <f>INT(M3/2)</f>
        <v>32</v>
      </c>
      <c r="O3" s="232" t="s">
        <v>6</v>
      </c>
      <c r="P3" s="238">
        <v>65</v>
      </c>
      <c r="Q3" s="56">
        <f>INT(P3/2)</f>
        <v>32</v>
      </c>
      <c r="R3" s="59"/>
      <c r="S3" s="272"/>
      <c r="T3" s="273"/>
      <c r="U3" s="274"/>
    </row>
    <row r="4" spans="2:21" x14ac:dyDescent="0.15">
      <c r="B4" s="61" t="s">
        <v>7</v>
      </c>
      <c r="C4" s="111" t="s">
        <v>485</v>
      </c>
      <c r="D4" s="112"/>
      <c r="E4" s="62" t="s">
        <v>8</v>
      </c>
      <c r="F4" s="111" t="s">
        <v>9</v>
      </c>
      <c r="G4" s="113"/>
      <c r="H4" s="59"/>
      <c r="I4" s="221"/>
      <c r="J4" s="227"/>
      <c r="K4" s="52">
        <f>INT(J3/5)</f>
        <v>14</v>
      </c>
      <c r="L4" s="206"/>
      <c r="M4" s="237"/>
      <c r="N4" s="51">
        <f>INT(M3/5)</f>
        <v>13</v>
      </c>
      <c r="O4" s="233"/>
      <c r="P4" s="238"/>
      <c r="Q4" s="56">
        <f>INT(P3/5)</f>
        <v>13</v>
      </c>
      <c r="R4" s="59"/>
      <c r="S4" s="272"/>
      <c r="T4" s="273"/>
      <c r="U4" s="274"/>
    </row>
    <row r="5" spans="2:21" x14ac:dyDescent="0.15">
      <c r="B5" s="60" t="s">
        <v>10</v>
      </c>
      <c r="C5" s="109" t="s">
        <v>486</v>
      </c>
      <c r="D5" s="109"/>
      <c r="E5" s="109"/>
      <c r="F5" s="109"/>
      <c r="G5" s="110"/>
      <c r="H5" s="59"/>
      <c r="I5" s="222" t="s">
        <v>11</v>
      </c>
      <c r="J5" s="228">
        <v>65</v>
      </c>
      <c r="K5" s="51">
        <f t="shared" ref="K5" si="0">INT(J5/2)</f>
        <v>32</v>
      </c>
      <c r="L5" s="232" t="s">
        <v>12</v>
      </c>
      <c r="M5" s="238">
        <v>25</v>
      </c>
      <c r="N5" s="49">
        <f t="shared" ref="N5" si="1">INT(M5/2)</f>
        <v>12</v>
      </c>
      <c r="O5" s="231" t="s">
        <v>13</v>
      </c>
      <c r="P5" s="237">
        <v>80</v>
      </c>
      <c r="Q5" s="57">
        <f>INT(P5/2)</f>
        <v>40</v>
      </c>
      <c r="R5" s="59"/>
      <c r="S5" s="272"/>
      <c r="T5" s="273"/>
      <c r="U5" s="274"/>
    </row>
    <row r="6" spans="2:21" x14ac:dyDescent="0.15">
      <c r="B6" s="61" t="s">
        <v>14</v>
      </c>
      <c r="C6" s="114">
        <v>28</v>
      </c>
      <c r="D6" s="115"/>
      <c r="E6" s="62" t="s">
        <v>15</v>
      </c>
      <c r="F6" s="116" t="s">
        <v>487</v>
      </c>
      <c r="G6" s="117"/>
      <c r="H6" s="59"/>
      <c r="I6" s="205"/>
      <c r="J6" s="229"/>
      <c r="K6" s="50">
        <f t="shared" ref="K6" si="2">INT(J5/5)</f>
        <v>13</v>
      </c>
      <c r="L6" s="233"/>
      <c r="M6" s="238"/>
      <c r="N6" s="49">
        <f t="shared" ref="N6" si="3">INT(M5/5)</f>
        <v>5</v>
      </c>
      <c r="O6" s="206"/>
      <c r="P6" s="237"/>
      <c r="Q6" s="57">
        <f>INT(P5/5)</f>
        <v>16</v>
      </c>
      <c r="R6" s="59"/>
      <c r="S6" s="272"/>
      <c r="T6" s="273"/>
      <c r="U6" s="274"/>
    </row>
    <row r="7" spans="2:21" ht="16.5" customHeight="1" x14ac:dyDescent="0.15">
      <c r="B7" s="60" t="s">
        <v>16</v>
      </c>
      <c r="C7" s="109" t="s">
        <v>488</v>
      </c>
      <c r="D7" s="109"/>
      <c r="E7" s="109"/>
      <c r="F7" s="109"/>
      <c r="G7" s="110"/>
      <c r="H7" s="59"/>
      <c r="I7" s="220" t="s">
        <v>17</v>
      </c>
      <c r="J7" s="226">
        <v>75</v>
      </c>
      <c r="K7" s="49">
        <f t="shared" ref="K7" si="4">INT(J7/2)</f>
        <v>37</v>
      </c>
      <c r="L7" s="231" t="s">
        <v>18</v>
      </c>
      <c r="M7" s="237">
        <v>60</v>
      </c>
      <c r="N7" s="51">
        <f t="shared" ref="N7" si="5">INT(M7/2)</f>
        <v>30</v>
      </c>
      <c r="O7" s="232" t="s">
        <v>19</v>
      </c>
      <c r="P7" s="243">
        <f>(IF(IF((J3-J7)&gt;0,1,0)=IF((M3-J7)&gt;0,1,0),IF(IF((J3-J7)&gt;0,1,0)=1,9,7),8))-LOOKUP(C6,{0,40,50,60,70,80,90},{0,1,2,3,4,5,6})+Q7+Q8</f>
        <v>7</v>
      </c>
      <c r="Q7" s="98">
        <v>1</v>
      </c>
      <c r="R7" s="59"/>
      <c r="S7" s="272"/>
      <c r="T7" s="273"/>
      <c r="U7" s="274"/>
    </row>
    <row r="8" spans="2:21" x14ac:dyDescent="0.15">
      <c r="B8" s="63" t="s">
        <v>20</v>
      </c>
      <c r="C8" s="118" t="s">
        <v>489</v>
      </c>
      <c r="D8" s="118"/>
      <c r="E8" s="118"/>
      <c r="F8" s="118"/>
      <c r="G8" s="119"/>
      <c r="H8" s="59"/>
      <c r="I8" s="223"/>
      <c r="J8" s="230"/>
      <c r="K8" s="53">
        <f t="shared" ref="K8" si="6">INT(J7/5)</f>
        <v>15</v>
      </c>
      <c r="L8" s="209"/>
      <c r="M8" s="239"/>
      <c r="N8" s="54">
        <f t="shared" ref="N8" si="7">INT(M7/5)</f>
        <v>12</v>
      </c>
      <c r="O8" s="242"/>
      <c r="P8" s="244"/>
      <c r="Q8" s="99">
        <v>-1</v>
      </c>
      <c r="R8" s="59"/>
      <c r="S8" s="275"/>
      <c r="T8" s="276"/>
      <c r="U8" s="277"/>
    </row>
    <row r="9" spans="2:21" x14ac:dyDescent="0.15">
      <c r="B9" s="59"/>
      <c r="C9" s="59"/>
      <c r="D9" s="59"/>
      <c r="E9" s="59"/>
      <c r="F9" s="59"/>
      <c r="G9" s="59"/>
      <c r="H9" s="59"/>
      <c r="I9" s="59"/>
      <c r="J9" s="59"/>
      <c r="K9" s="59"/>
      <c r="L9" s="59"/>
      <c r="M9" s="59"/>
      <c r="N9" s="59"/>
      <c r="O9" s="59"/>
      <c r="P9" s="59"/>
      <c r="Q9" s="59"/>
      <c r="R9" s="59"/>
      <c r="S9" s="85"/>
      <c r="T9" s="85"/>
      <c r="U9" s="85"/>
    </row>
    <row r="10" spans="2:21" ht="16.5" customHeight="1" x14ac:dyDescent="0.15">
      <c r="B10" s="278" t="s">
        <v>21</v>
      </c>
      <c r="C10" s="279"/>
      <c r="D10" s="214">
        <v>14</v>
      </c>
      <c r="E10" s="216" t="str">
        <f>"/"&amp;INT((J7+J5)/10)</f>
        <v>/14</v>
      </c>
      <c r="F10" s="282" t="s">
        <v>22</v>
      </c>
      <c r="G10" s="283"/>
      <c r="H10" s="218">
        <v>65</v>
      </c>
      <c r="I10" s="224" t="str">
        <f>"/"&amp;MIN(P3,99-I26)</f>
        <v>/65</v>
      </c>
      <c r="J10" s="286" t="s">
        <v>23</v>
      </c>
      <c r="K10" s="287"/>
      <c r="L10" s="214">
        <v>80</v>
      </c>
      <c r="M10" s="240">
        <v>80</v>
      </c>
      <c r="N10" s="282" t="s">
        <v>24</v>
      </c>
      <c r="O10" s="283"/>
      <c r="P10" s="218"/>
      <c r="Q10" s="224" t="str">
        <f>"/"&amp;INT(P3/5)</f>
        <v>/13</v>
      </c>
      <c r="R10" s="289" t="s">
        <v>25</v>
      </c>
      <c r="S10" s="289"/>
      <c r="T10" s="120" t="s">
        <v>26</v>
      </c>
      <c r="U10" s="121"/>
    </row>
    <row r="11" spans="2:21" x14ac:dyDescent="0.15">
      <c r="B11" s="280"/>
      <c r="C11" s="281"/>
      <c r="D11" s="215"/>
      <c r="E11" s="217"/>
      <c r="F11" s="284"/>
      <c r="G11" s="285"/>
      <c r="H11" s="219"/>
      <c r="I11" s="225"/>
      <c r="J11" s="242"/>
      <c r="K11" s="288"/>
      <c r="L11" s="215"/>
      <c r="M11" s="241"/>
      <c r="N11" s="284"/>
      <c r="O11" s="285"/>
      <c r="P11" s="219"/>
      <c r="Q11" s="225"/>
      <c r="R11" s="242"/>
      <c r="S11" s="242"/>
      <c r="T11" s="122" t="s">
        <v>27</v>
      </c>
      <c r="U11" s="123"/>
    </row>
    <row r="12" spans="2:21" ht="17.25" customHeight="1" x14ac:dyDescent="0.2">
      <c r="B12" s="124" t="str">
        <f>IF(D12=0," ","职业序号：")</f>
        <v>职业序号：</v>
      </c>
      <c r="C12" s="124"/>
      <c r="D12" s="64">
        <v>28</v>
      </c>
      <c r="E12" s="65" t="str">
        <f>IF(D12=0," ","  本职技能："&amp;LOOKUP(D12,职业列表!A2:A116,职业列表!G2:G116))</f>
        <v xml:space="preserve">  本职技能：乔装，电工维修，格斗，射击，锁匠，机械维修，潜行，心理学。</v>
      </c>
      <c r="F12" s="66"/>
      <c r="G12" s="67"/>
      <c r="H12" s="66"/>
      <c r="I12" s="87"/>
      <c r="J12" s="87"/>
      <c r="K12" s="87"/>
      <c r="L12" s="87"/>
      <c r="M12" s="87"/>
      <c r="N12" s="87"/>
      <c r="O12" s="87"/>
      <c r="P12" s="87"/>
      <c r="Q12" s="87"/>
      <c r="R12" s="87"/>
      <c r="S12" s="87"/>
      <c r="T12" s="87"/>
      <c r="U12" s="87"/>
    </row>
    <row r="13" spans="2:21" x14ac:dyDescent="0.15">
      <c r="B13" s="106" t="s">
        <v>28</v>
      </c>
      <c r="C13" s="107"/>
      <c r="D13" s="107"/>
      <c r="E13" s="107"/>
      <c r="F13" s="107"/>
      <c r="G13" s="107"/>
      <c r="H13" s="107"/>
      <c r="I13" s="107"/>
      <c r="J13" s="107"/>
      <c r="K13" s="107"/>
      <c r="L13" s="107"/>
      <c r="M13" s="107"/>
      <c r="N13" s="107"/>
      <c r="O13" s="107"/>
      <c r="P13" s="107"/>
      <c r="Q13" s="107"/>
      <c r="R13" s="107"/>
      <c r="S13" s="107"/>
      <c r="T13" s="107"/>
      <c r="U13" s="108"/>
    </row>
    <row r="14" spans="2:21" x14ac:dyDescent="0.15">
      <c r="B14" s="125" t="s">
        <v>29</v>
      </c>
      <c r="C14" s="126"/>
      <c r="D14" s="126"/>
      <c r="E14" s="68" t="s">
        <v>30</v>
      </c>
      <c r="F14" s="68" t="s">
        <v>31</v>
      </c>
      <c r="G14" s="68" t="s">
        <v>10</v>
      </c>
      <c r="H14" s="68" t="s">
        <v>32</v>
      </c>
      <c r="I14" s="126" t="s">
        <v>33</v>
      </c>
      <c r="J14" s="126"/>
      <c r="K14" s="127"/>
      <c r="L14" s="128" t="s">
        <v>29</v>
      </c>
      <c r="M14" s="126"/>
      <c r="N14" s="126"/>
      <c r="O14" s="68" t="s">
        <v>30</v>
      </c>
      <c r="P14" s="68" t="s">
        <v>31</v>
      </c>
      <c r="Q14" s="68" t="s">
        <v>10</v>
      </c>
      <c r="R14" s="68" t="s">
        <v>32</v>
      </c>
      <c r="S14" s="126" t="s">
        <v>33</v>
      </c>
      <c r="T14" s="126"/>
      <c r="U14" s="129"/>
    </row>
    <row r="15" spans="2:21" x14ac:dyDescent="0.15">
      <c r="B15" s="130" t="s">
        <v>34</v>
      </c>
      <c r="C15" s="131"/>
      <c r="D15" s="131"/>
      <c r="E15" s="69">
        <v>5</v>
      </c>
      <c r="F15" s="70"/>
      <c r="G15" s="69"/>
      <c r="H15" s="69"/>
      <c r="I15" s="50">
        <f>SUM(E15:H15)</f>
        <v>5</v>
      </c>
      <c r="J15" s="50">
        <f>INT(I15/2)</f>
        <v>2</v>
      </c>
      <c r="K15" s="88">
        <f>INT(I15/5)</f>
        <v>1</v>
      </c>
      <c r="L15" s="132" t="s">
        <v>35</v>
      </c>
      <c r="M15" s="133"/>
      <c r="N15" s="133"/>
      <c r="O15" s="69">
        <v>5</v>
      </c>
      <c r="P15" s="70"/>
      <c r="Q15" s="69"/>
      <c r="R15" s="69"/>
      <c r="S15" s="50">
        <f t="shared" ref="S15:S26" si="8">SUM(O15:R15)</f>
        <v>5</v>
      </c>
      <c r="T15" s="50">
        <f t="shared" ref="T15:T26" si="9">INT(S15/2)</f>
        <v>2</v>
      </c>
      <c r="U15" s="100">
        <f t="shared" ref="U15:U26" si="10">INT(S15/5)</f>
        <v>1</v>
      </c>
    </row>
    <row r="16" spans="2:21" x14ac:dyDescent="0.15">
      <c r="B16" s="134" t="s">
        <v>36</v>
      </c>
      <c r="C16" s="135"/>
      <c r="D16" s="135"/>
      <c r="E16" s="71">
        <v>1</v>
      </c>
      <c r="F16" s="72"/>
      <c r="G16" s="71"/>
      <c r="H16" s="71"/>
      <c r="I16" s="52">
        <f t="shared" ref="I16:I27" si="11">SUM(E16:H16)</f>
        <v>1</v>
      </c>
      <c r="J16" s="52">
        <f t="shared" ref="J16:J27" si="12">INT(I16/2)</f>
        <v>0</v>
      </c>
      <c r="K16" s="89">
        <f t="shared" ref="K16:K27" si="13">INT(I16/5)</f>
        <v>0</v>
      </c>
      <c r="L16" s="136" t="s">
        <v>37</v>
      </c>
      <c r="M16" s="135"/>
      <c r="N16" s="135"/>
      <c r="O16" s="71">
        <v>20</v>
      </c>
      <c r="P16" s="72"/>
      <c r="Q16" s="71"/>
      <c r="R16" s="71"/>
      <c r="S16" s="52">
        <f t="shared" si="8"/>
        <v>20</v>
      </c>
      <c r="T16" s="52">
        <f t="shared" si="9"/>
        <v>10</v>
      </c>
      <c r="U16" s="101">
        <f t="shared" si="10"/>
        <v>4</v>
      </c>
    </row>
    <row r="17" spans="2:21" x14ac:dyDescent="0.15">
      <c r="B17" s="130" t="s">
        <v>38</v>
      </c>
      <c r="C17" s="131"/>
      <c r="D17" s="131"/>
      <c r="E17" s="69">
        <v>5</v>
      </c>
      <c r="F17" s="70"/>
      <c r="G17" s="69"/>
      <c r="H17" s="69"/>
      <c r="I17" s="50">
        <f t="shared" si="11"/>
        <v>5</v>
      </c>
      <c r="J17" s="50">
        <f t="shared" si="12"/>
        <v>2</v>
      </c>
      <c r="K17" s="88">
        <f t="shared" si="13"/>
        <v>1</v>
      </c>
      <c r="L17" s="132" t="s">
        <v>39</v>
      </c>
      <c r="M17" s="133"/>
      <c r="N17" s="133"/>
      <c r="O17" s="73">
        <v>20</v>
      </c>
      <c r="P17" s="70"/>
      <c r="Q17" s="69"/>
      <c r="R17" s="69"/>
      <c r="S17" s="50">
        <f t="shared" si="8"/>
        <v>20</v>
      </c>
      <c r="T17" s="50">
        <f t="shared" si="9"/>
        <v>10</v>
      </c>
      <c r="U17" s="100">
        <f t="shared" si="10"/>
        <v>4</v>
      </c>
    </row>
    <row r="18" spans="2:21" x14ac:dyDescent="0.15">
      <c r="B18" s="134" t="s">
        <v>40</v>
      </c>
      <c r="C18" s="135"/>
      <c r="D18" s="135"/>
      <c r="E18" s="71">
        <v>1</v>
      </c>
      <c r="F18" s="72"/>
      <c r="G18" s="71"/>
      <c r="H18" s="71"/>
      <c r="I18" s="52">
        <f t="shared" si="11"/>
        <v>1</v>
      </c>
      <c r="J18" s="52">
        <f t="shared" si="12"/>
        <v>0</v>
      </c>
      <c r="K18" s="89">
        <f t="shared" si="13"/>
        <v>0</v>
      </c>
      <c r="L18" s="136" t="s">
        <v>41</v>
      </c>
      <c r="M18" s="135"/>
      <c r="N18" s="135"/>
      <c r="O18" s="71">
        <v>1</v>
      </c>
      <c r="P18" s="72"/>
      <c r="Q18" s="71"/>
      <c r="R18" s="71"/>
      <c r="S18" s="52">
        <f t="shared" si="8"/>
        <v>1</v>
      </c>
      <c r="T18" s="52">
        <f t="shared" si="9"/>
        <v>0</v>
      </c>
      <c r="U18" s="101">
        <f t="shared" si="10"/>
        <v>0</v>
      </c>
    </row>
    <row r="19" spans="2:21" x14ac:dyDescent="0.15">
      <c r="B19" s="211" t="s">
        <v>42</v>
      </c>
      <c r="C19" s="131"/>
      <c r="D19" s="131"/>
      <c r="E19" s="69">
        <v>5</v>
      </c>
      <c r="F19" s="70"/>
      <c r="G19" s="69"/>
      <c r="H19" s="69"/>
      <c r="I19" s="50">
        <f t="shared" si="11"/>
        <v>5</v>
      </c>
      <c r="J19" s="50">
        <f t="shared" si="12"/>
        <v>2</v>
      </c>
      <c r="K19" s="91">
        <f t="shared" si="13"/>
        <v>1</v>
      </c>
      <c r="L19" s="132" t="s">
        <v>43</v>
      </c>
      <c r="M19" s="133"/>
      <c r="N19" s="133"/>
      <c r="O19" s="73">
        <v>10</v>
      </c>
      <c r="P19" s="74"/>
      <c r="Q19" s="69"/>
      <c r="R19" s="69"/>
      <c r="S19" s="50">
        <f t="shared" si="8"/>
        <v>10</v>
      </c>
      <c r="T19" s="50">
        <f t="shared" si="9"/>
        <v>5</v>
      </c>
      <c r="U19" s="100">
        <f t="shared" si="10"/>
        <v>2</v>
      </c>
    </row>
    <row r="20" spans="2:21" x14ac:dyDescent="0.15">
      <c r="B20" s="130"/>
      <c r="C20" s="135"/>
      <c r="D20" s="135"/>
      <c r="E20" s="71">
        <v>5</v>
      </c>
      <c r="F20" s="72"/>
      <c r="G20" s="71"/>
      <c r="H20" s="71"/>
      <c r="I20" s="52">
        <f t="shared" si="11"/>
        <v>5</v>
      </c>
      <c r="J20" s="52">
        <f t="shared" si="12"/>
        <v>2</v>
      </c>
      <c r="K20" s="89">
        <f t="shared" si="13"/>
        <v>1</v>
      </c>
      <c r="L20" s="136" t="s">
        <v>44</v>
      </c>
      <c r="M20" s="135"/>
      <c r="N20" s="135"/>
      <c r="O20" s="71">
        <v>1</v>
      </c>
      <c r="P20" s="72"/>
      <c r="Q20" s="71"/>
      <c r="R20" s="71"/>
      <c r="S20" s="52">
        <f t="shared" si="8"/>
        <v>1</v>
      </c>
      <c r="T20" s="52">
        <f t="shared" si="9"/>
        <v>0</v>
      </c>
      <c r="U20" s="101">
        <f t="shared" si="10"/>
        <v>0</v>
      </c>
    </row>
    <row r="21" spans="2:21" x14ac:dyDescent="0.15">
      <c r="B21" s="130"/>
      <c r="C21" s="131"/>
      <c r="D21" s="131"/>
      <c r="E21" s="69">
        <v>5</v>
      </c>
      <c r="F21" s="70"/>
      <c r="G21" s="69"/>
      <c r="H21" s="69"/>
      <c r="I21" s="50">
        <f t="shared" si="11"/>
        <v>5</v>
      </c>
      <c r="J21" s="50">
        <f t="shared" si="12"/>
        <v>2</v>
      </c>
      <c r="K21" s="91">
        <f t="shared" si="13"/>
        <v>1</v>
      </c>
      <c r="L21" s="132" t="s">
        <v>45</v>
      </c>
      <c r="M21" s="133"/>
      <c r="N21" s="133"/>
      <c r="O21" s="73">
        <v>10</v>
      </c>
      <c r="P21" s="70"/>
      <c r="Q21" s="69"/>
      <c r="R21" s="69"/>
      <c r="S21" s="50">
        <f t="shared" si="8"/>
        <v>10</v>
      </c>
      <c r="T21" s="50">
        <f t="shared" si="9"/>
        <v>5</v>
      </c>
      <c r="U21" s="100">
        <f t="shared" si="10"/>
        <v>2</v>
      </c>
    </row>
    <row r="22" spans="2:21" x14ac:dyDescent="0.15">
      <c r="B22" s="134" t="s">
        <v>46</v>
      </c>
      <c r="C22" s="135"/>
      <c r="D22" s="135"/>
      <c r="E22" s="71">
        <v>15</v>
      </c>
      <c r="F22" s="72"/>
      <c r="G22" s="71"/>
      <c r="H22" s="71"/>
      <c r="I22" s="52">
        <f t="shared" si="11"/>
        <v>15</v>
      </c>
      <c r="J22" s="52">
        <f t="shared" si="12"/>
        <v>7</v>
      </c>
      <c r="K22" s="89">
        <f t="shared" si="13"/>
        <v>3</v>
      </c>
      <c r="L22" s="136" t="s">
        <v>47</v>
      </c>
      <c r="M22" s="135"/>
      <c r="N22" s="135"/>
      <c r="O22" s="71">
        <v>10</v>
      </c>
      <c r="P22" s="72"/>
      <c r="Q22" s="71"/>
      <c r="R22" s="71"/>
      <c r="S22" s="52">
        <f t="shared" si="8"/>
        <v>10</v>
      </c>
      <c r="T22" s="52">
        <f t="shared" si="9"/>
        <v>5</v>
      </c>
      <c r="U22" s="101">
        <f t="shared" si="10"/>
        <v>2</v>
      </c>
    </row>
    <row r="23" spans="2:21" x14ac:dyDescent="0.15">
      <c r="B23" s="130" t="s">
        <v>48</v>
      </c>
      <c r="C23" s="131"/>
      <c r="D23" s="131"/>
      <c r="E23" s="69">
        <v>20</v>
      </c>
      <c r="F23" s="70"/>
      <c r="G23" s="69"/>
      <c r="H23" s="69"/>
      <c r="I23" s="50">
        <f t="shared" si="11"/>
        <v>20</v>
      </c>
      <c r="J23" s="50">
        <f t="shared" si="12"/>
        <v>10</v>
      </c>
      <c r="K23" s="91">
        <f t="shared" si="13"/>
        <v>4</v>
      </c>
      <c r="L23" s="132" t="s">
        <v>49</v>
      </c>
      <c r="M23" s="133"/>
      <c r="N23" s="133"/>
      <c r="O23" s="73">
        <v>5</v>
      </c>
      <c r="P23" s="74"/>
      <c r="Q23" s="69"/>
      <c r="R23" s="69"/>
      <c r="S23" s="50">
        <f t="shared" si="8"/>
        <v>5</v>
      </c>
      <c r="T23" s="50">
        <f t="shared" si="9"/>
        <v>2</v>
      </c>
      <c r="U23" s="100">
        <f t="shared" si="10"/>
        <v>1</v>
      </c>
    </row>
    <row r="24" spans="2:21" x14ac:dyDescent="0.15">
      <c r="B24" s="134" t="str">
        <f>IF(F4="现代","电脑使用","[不可用]")</f>
        <v>电脑使用</v>
      </c>
      <c r="C24" s="135"/>
      <c r="D24" s="135"/>
      <c r="E24" s="71">
        <v>5</v>
      </c>
      <c r="F24" s="72"/>
      <c r="G24" s="71"/>
      <c r="H24" s="71"/>
      <c r="I24" s="52">
        <f t="shared" si="11"/>
        <v>5</v>
      </c>
      <c r="J24" s="52">
        <f t="shared" si="12"/>
        <v>2</v>
      </c>
      <c r="K24" s="89">
        <f t="shared" si="13"/>
        <v>1</v>
      </c>
      <c r="L24" s="137" t="s">
        <v>50</v>
      </c>
      <c r="M24" s="137"/>
      <c r="N24" s="136"/>
      <c r="O24" s="71">
        <v>1</v>
      </c>
      <c r="P24" s="72"/>
      <c r="Q24" s="71"/>
      <c r="R24" s="71"/>
      <c r="S24" s="52">
        <f t="shared" si="8"/>
        <v>1</v>
      </c>
      <c r="T24" s="52">
        <f t="shared" si="9"/>
        <v>0</v>
      </c>
      <c r="U24" s="101">
        <f t="shared" si="10"/>
        <v>0</v>
      </c>
    </row>
    <row r="25" spans="2:21" x14ac:dyDescent="0.15">
      <c r="B25" s="130" t="s">
        <v>51</v>
      </c>
      <c r="C25" s="131"/>
      <c r="D25" s="131"/>
      <c r="E25" s="69">
        <f>LOOKUP(D12,职业列表!A2:A116,职业列表!D2:D116)</f>
        <v>30</v>
      </c>
      <c r="F25" s="70" t="s">
        <v>52</v>
      </c>
      <c r="G25" s="69"/>
      <c r="H25" s="69" t="s">
        <v>52</v>
      </c>
      <c r="I25" s="50">
        <f t="shared" si="11"/>
        <v>30</v>
      </c>
      <c r="J25" s="50">
        <f t="shared" si="12"/>
        <v>15</v>
      </c>
      <c r="K25" s="91">
        <f t="shared" si="13"/>
        <v>6</v>
      </c>
      <c r="L25" s="138" t="s">
        <v>53</v>
      </c>
      <c r="M25" s="138"/>
      <c r="N25" s="132"/>
      <c r="O25" s="73">
        <v>10</v>
      </c>
      <c r="P25" s="74"/>
      <c r="Q25" s="69"/>
      <c r="R25" s="69"/>
      <c r="S25" s="50">
        <f t="shared" si="8"/>
        <v>10</v>
      </c>
      <c r="T25" s="50">
        <f t="shared" si="9"/>
        <v>5</v>
      </c>
      <c r="U25" s="100">
        <f t="shared" si="10"/>
        <v>2</v>
      </c>
    </row>
    <row r="26" spans="2:21" x14ac:dyDescent="0.15">
      <c r="B26" s="134" t="s">
        <v>54</v>
      </c>
      <c r="C26" s="135"/>
      <c r="D26" s="135"/>
      <c r="E26" s="71">
        <v>0</v>
      </c>
      <c r="F26" s="72"/>
      <c r="G26" s="71" t="s">
        <v>52</v>
      </c>
      <c r="H26" s="71" t="s">
        <v>52</v>
      </c>
      <c r="I26" s="52">
        <f t="shared" si="11"/>
        <v>0</v>
      </c>
      <c r="J26" s="52">
        <f t="shared" si="12"/>
        <v>0</v>
      </c>
      <c r="K26" s="89">
        <f t="shared" si="13"/>
        <v>0</v>
      </c>
      <c r="L26" s="90" t="s">
        <v>55</v>
      </c>
      <c r="M26" s="139"/>
      <c r="N26" s="136"/>
      <c r="O26" s="71">
        <v>1</v>
      </c>
      <c r="P26" s="72"/>
      <c r="Q26" s="71"/>
      <c r="R26" s="71"/>
      <c r="S26" s="52">
        <f t="shared" si="8"/>
        <v>1</v>
      </c>
      <c r="T26" s="52">
        <f t="shared" si="9"/>
        <v>0</v>
      </c>
      <c r="U26" s="101">
        <f t="shared" si="10"/>
        <v>0</v>
      </c>
    </row>
    <row r="27" spans="2:21" x14ac:dyDescent="0.15">
      <c r="B27" s="140" t="s">
        <v>56</v>
      </c>
      <c r="C27" s="133"/>
      <c r="D27" s="133"/>
      <c r="E27" s="73">
        <v>5</v>
      </c>
      <c r="F27" s="74"/>
      <c r="G27" s="69">
        <v>70</v>
      </c>
      <c r="H27" s="69"/>
      <c r="I27" s="50">
        <f t="shared" si="11"/>
        <v>75</v>
      </c>
      <c r="J27" s="50">
        <f t="shared" si="12"/>
        <v>37</v>
      </c>
      <c r="K27" s="91">
        <f t="shared" si="13"/>
        <v>15</v>
      </c>
      <c r="L27" s="138" t="s">
        <v>57</v>
      </c>
      <c r="M27" s="138"/>
      <c r="N27" s="132"/>
      <c r="O27" s="73">
        <v>1</v>
      </c>
      <c r="P27" s="74"/>
      <c r="Q27" s="69"/>
      <c r="R27" s="69"/>
      <c r="S27" s="50">
        <f t="shared" ref="S27:S42" si="14">SUM(O27:R27)</f>
        <v>1</v>
      </c>
      <c r="T27" s="50">
        <f t="shared" ref="T27:T41" si="15">INT(S27/2)</f>
        <v>0</v>
      </c>
      <c r="U27" s="100">
        <f t="shared" ref="U27:U41" si="16">INT(S27/5)</f>
        <v>0</v>
      </c>
    </row>
    <row r="28" spans="2:21" x14ac:dyDescent="0.15">
      <c r="B28" s="134" t="s">
        <v>58</v>
      </c>
      <c r="C28" s="135"/>
      <c r="D28" s="135"/>
      <c r="E28" s="71">
        <f>INT(M3/2)</f>
        <v>32</v>
      </c>
      <c r="F28" s="72"/>
      <c r="G28" s="71"/>
      <c r="H28" s="71">
        <v>40</v>
      </c>
      <c r="I28" s="52">
        <f t="shared" ref="I28:I46" si="17">SUM(E28:H28)</f>
        <v>72</v>
      </c>
      <c r="J28" s="52">
        <f t="shared" ref="J28:J46" si="18">INT(I28/2)</f>
        <v>36</v>
      </c>
      <c r="K28" s="89">
        <f t="shared" ref="K28:K46" si="19">INT(I28/5)</f>
        <v>14</v>
      </c>
      <c r="L28" s="137" t="s">
        <v>59</v>
      </c>
      <c r="M28" s="137"/>
      <c r="N28" s="136"/>
      <c r="O28" s="71">
        <v>10</v>
      </c>
      <c r="P28" s="72"/>
      <c r="Q28" s="71"/>
      <c r="R28" s="71"/>
      <c r="S28" s="52">
        <f t="shared" si="14"/>
        <v>10</v>
      </c>
      <c r="T28" s="52">
        <f t="shared" si="15"/>
        <v>5</v>
      </c>
      <c r="U28" s="101">
        <f t="shared" si="16"/>
        <v>2</v>
      </c>
    </row>
    <row r="29" spans="2:21" x14ac:dyDescent="0.15">
      <c r="B29" s="140" t="s">
        <v>60</v>
      </c>
      <c r="C29" s="133"/>
      <c r="D29" s="133"/>
      <c r="E29" s="73">
        <v>20</v>
      </c>
      <c r="F29" s="74"/>
      <c r="G29" s="69"/>
      <c r="H29" s="69"/>
      <c r="I29" s="50">
        <f t="shared" si="17"/>
        <v>20</v>
      </c>
      <c r="J29" s="50">
        <f t="shared" si="18"/>
        <v>10</v>
      </c>
      <c r="K29" s="91">
        <f t="shared" si="19"/>
        <v>4</v>
      </c>
      <c r="L29" s="138" t="s">
        <v>61</v>
      </c>
      <c r="M29" s="138"/>
      <c r="N29" s="132"/>
      <c r="O29" s="73">
        <v>5</v>
      </c>
      <c r="P29" s="74"/>
      <c r="Q29" s="69"/>
      <c r="R29" s="69"/>
      <c r="S29" s="50">
        <f t="shared" si="14"/>
        <v>5</v>
      </c>
      <c r="T29" s="50">
        <f t="shared" si="15"/>
        <v>2</v>
      </c>
      <c r="U29" s="100">
        <f t="shared" si="16"/>
        <v>1</v>
      </c>
    </row>
    <row r="30" spans="2:21" x14ac:dyDescent="0.15">
      <c r="B30" s="134" t="s">
        <v>62</v>
      </c>
      <c r="C30" s="135"/>
      <c r="D30" s="135"/>
      <c r="E30" s="71">
        <v>10</v>
      </c>
      <c r="F30" s="72"/>
      <c r="G30" s="71">
        <v>50</v>
      </c>
      <c r="H30" s="71"/>
      <c r="I30" s="52">
        <f t="shared" si="17"/>
        <v>60</v>
      </c>
      <c r="J30" s="52">
        <f t="shared" si="18"/>
        <v>30</v>
      </c>
      <c r="K30" s="89">
        <f t="shared" si="19"/>
        <v>12</v>
      </c>
      <c r="L30" s="234" t="s">
        <v>63</v>
      </c>
      <c r="M30" s="139"/>
      <c r="N30" s="136"/>
      <c r="O30" s="71">
        <v>1</v>
      </c>
      <c r="P30" s="72"/>
      <c r="Q30" s="71"/>
      <c r="R30" s="71"/>
      <c r="S30" s="52">
        <f t="shared" si="14"/>
        <v>1</v>
      </c>
      <c r="T30" s="52">
        <f t="shared" si="15"/>
        <v>0</v>
      </c>
      <c r="U30" s="101">
        <f t="shared" si="16"/>
        <v>0</v>
      </c>
    </row>
    <row r="31" spans="2:21" x14ac:dyDescent="0.15">
      <c r="B31" s="140" t="str">
        <f>IF(F4="现代","电子学","[不可用]")</f>
        <v>电子学</v>
      </c>
      <c r="C31" s="133"/>
      <c r="D31" s="133"/>
      <c r="E31" s="73">
        <v>1</v>
      </c>
      <c r="F31" s="74"/>
      <c r="G31" s="69"/>
      <c r="H31" s="69"/>
      <c r="I31" s="50">
        <f t="shared" si="17"/>
        <v>1</v>
      </c>
      <c r="J31" s="50">
        <f t="shared" si="18"/>
        <v>0</v>
      </c>
      <c r="K31" s="91">
        <f t="shared" si="19"/>
        <v>0</v>
      </c>
      <c r="L31" s="235"/>
      <c r="M31" s="141"/>
      <c r="N31" s="132"/>
      <c r="O31" s="73">
        <v>1</v>
      </c>
      <c r="P31" s="74"/>
      <c r="Q31" s="69"/>
      <c r="R31" s="69"/>
      <c r="S31" s="50">
        <f t="shared" si="14"/>
        <v>1</v>
      </c>
      <c r="T31" s="50">
        <f t="shared" si="15"/>
        <v>0</v>
      </c>
      <c r="U31" s="100">
        <f t="shared" si="16"/>
        <v>0</v>
      </c>
    </row>
    <row r="32" spans="2:21" x14ac:dyDescent="0.15">
      <c r="B32" s="134" t="s">
        <v>64</v>
      </c>
      <c r="C32" s="135"/>
      <c r="D32" s="135"/>
      <c r="E32" s="71">
        <v>5</v>
      </c>
      <c r="F32" s="72"/>
      <c r="G32" s="71"/>
      <c r="H32" s="71"/>
      <c r="I32" s="52">
        <f t="shared" si="17"/>
        <v>5</v>
      </c>
      <c r="J32" s="52">
        <f t="shared" si="18"/>
        <v>2</v>
      </c>
      <c r="K32" s="89">
        <f t="shared" si="19"/>
        <v>1</v>
      </c>
      <c r="L32" s="236"/>
      <c r="M32" s="139"/>
      <c r="N32" s="136"/>
      <c r="O32" s="71">
        <v>1</v>
      </c>
      <c r="P32" s="72"/>
      <c r="Q32" s="71"/>
      <c r="R32" s="71"/>
      <c r="S32" s="52">
        <f t="shared" si="14"/>
        <v>1</v>
      </c>
      <c r="T32" s="52">
        <f t="shared" si="15"/>
        <v>0</v>
      </c>
      <c r="U32" s="101">
        <f t="shared" si="16"/>
        <v>0</v>
      </c>
    </row>
    <row r="33" spans="2:21" x14ac:dyDescent="0.15">
      <c r="B33" s="140" t="s">
        <v>65</v>
      </c>
      <c r="C33" s="133" t="s">
        <v>66</v>
      </c>
      <c r="D33" s="133"/>
      <c r="E33" s="73">
        <f>LOOKUP(C33,分支技能!H4:H11,分支技能!I4:I11)</f>
        <v>25</v>
      </c>
      <c r="F33" s="74"/>
      <c r="G33" s="69">
        <v>60</v>
      </c>
      <c r="H33" s="69"/>
      <c r="I33" s="50">
        <f t="shared" si="17"/>
        <v>85</v>
      </c>
      <c r="J33" s="50">
        <f t="shared" si="18"/>
        <v>42</v>
      </c>
      <c r="K33" s="91">
        <f t="shared" si="19"/>
        <v>17</v>
      </c>
      <c r="L33" s="138" t="s">
        <v>67</v>
      </c>
      <c r="M33" s="138"/>
      <c r="N33" s="132"/>
      <c r="O33" s="73">
        <v>10</v>
      </c>
      <c r="P33" s="74"/>
      <c r="Q33" s="69"/>
      <c r="R33" s="69"/>
      <c r="S33" s="50">
        <f t="shared" si="14"/>
        <v>10</v>
      </c>
      <c r="T33" s="50">
        <f t="shared" si="15"/>
        <v>5</v>
      </c>
      <c r="U33" s="100">
        <f t="shared" si="16"/>
        <v>2</v>
      </c>
    </row>
    <row r="34" spans="2:21" x14ac:dyDescent="0.15">
      <c r="B34" s="140"/>
      <c r="C34" s="135"/>
      <c r="D34" s="135"/>
      <c r="E34" s="71">
        <f>IF(C34=0,0,LOOKUP(C34,分支技能!H4:H11,分支技能!I4:I11))</f>
        <v>0</v>
      </c>
      <c r="F34" s="72"/>
      <c r="G34" s="71"/>
      <c r="H34" s="71"/>
      <c r="I34" s="52">
        <f t="shared" si="17"/>
        <v>0</v>
      </c>
      <c r="J34" s="52">
        <f t="shared" si="18"/>
        <v>0</v>
      </c>
      <c r="K34" s="89">
        <f t="shared" si="19"/>
        <v>0</v>
      </c>
      <c r="L34" s="137" t="s">
        <v>68</v>
      </c>
      <c r="M34" s="137"/>
      <c r="N34" s="136"/>
      <c r="O34" s="71">
        <v>25</v>
      </c>
      <c r="P34" s="72"/>
      <c r="Q34" s="71"/>
      <c r="R34" s="71"/>
      <c r="S34" s="52">
        <f t="shared" si="14"/>
        <v>25</v>
      </c>
      <c r="T34" s="52">
        <f t="shared" si="15"/>
        <v>12</v>
      </c>
      <c r="U34" s="101">
        <f t="shared" si="16"/>
        <v>5</v>
      </c>
    </row>
    <row r="35" spans="2:21" x14ac:dyDescent="0.15">
      <c r="B35" s="140"/>
      <c r="C35" s="133"/>
      <c r="D35" s="133"/>
      <c r="E35" s="73"/>
      <c r="F35" s="74"/>
      <c r="G35" s="69"/>
      <c r="H35" s="69"/>
      <c r="I35" s="50">
        <f t="shared" si="17"/>
        <v>0</v>
      </c>
      <c r="J35" s="50">
        <f t="shared" si="18"/>
        <v>0</v>
      </c>
      <c r="K35" s="91">
        <f t="shared" si="19"/>
        <v>0</v>
      </c>
      <c r="L35" s="138" t="s">
        <v>69</v>
      </c>
      <c r="M35" s="138"/>
      <c r="N35" s="132"/>
      <c r="O35" s="73">
        <v>20</v>
      </c>
      <c r="P35" s="74"/>
      <c r="Q35" s="69">
        <v>60</v>
      </c>
      <c r="R35" s="69"/>
      <c r="S35" s="50">
        <f t="shared" si="14"/>
        <v>80</v>
      </c>
      <c r="T35" s="50">
        <f t="shared" si="15"/>
        <v>40</v>
      </c>
      <c r="U35" s="100">
        <f t="shared" si="16"/>
        <v>16</v>
      </c>
    </row>
    <row r="36" spans="2:21" x14ac:dyDescent="0.15">
      <c r="B36" s="212" t="s">
        <v>70</v>
      </c>
      <c r="C36" s="135" t="s">
        <v>71</v>
      </c>
      <c r="D36" s="135"/>
      <c r="E36" s="71">
        <f>IF(C36=0,0,LOOKUP(C36,分支技能!K4:K10,分支技能!L4:L10))</f>
        <v>20</v>
      </c>
      <c r="F36" s="72"/>
      <c r="G36" s="71">
        <v>60</v>
      </c>
      <c r="H36" s="71"/>
      <c r="I36" s="52">
        <f t="shared" si="17"/>
        <v>80</v>
      </c>
      <c r="J36" s="52">
        <f t="shared" si="18"/>
        <v>40</v>
      </c>
      <c r="K36" s="89">
        <f t="shared" si="19"/>
        <v>16</v>
      </c>
      <c r="L36" s="92" t="s">
        <v>72</v>
      </c>
      <c r="M36" s="139"/>
      <c r="N36" s="136"/>
      <c r="O36" s="71">
        <v>10</v>
      </c>
      <c r="P36" s="72"/>
      <c r="Q36" s="71"/>
      <c r="R36" s="71"/>
      <c r="S36" s="52">
        <f t="shared" si="14"/>
        <v>10</v>
      </c>
      <c r="T36" s="52">
        <f t="shared" si="15"/>
        <v>5</v>
      </c>
      <c r="U36" s="101">
        <f t="shared" si="16"/>
        <v>2</v>
      </c>
    </row>
    <row r="37" spans="2:21" x14ac:dyDescent="0.15">
      <c r="B37" s="134"/>
      <c r="C37" s="133"/>
      <c r="D37" s="133"/>
      <c r="E37" s="73">
        <f>IF(C37=0,0,LOOKUP(C37,分支技能!K4:K10,分支技能!L4:L10))</f>
        <v>0</v>
      </c>
      <c r="F37" s="74"/>
      <c r="G37" s="69"/>
      <c r="H37" s="69"/>
      <c r="I37" s="50">
        <f t="shared" si="17"/>
        <v>0</v>
      </c>
      <c r="J37" s="50">
        <f t="shared" si="18"/>
        <v>0</v>
      </c>
      <c r="K37" s="91">
        <f t="shared" si="19"/>
        <v>0</v>
      </c>
      <c r="L37" s="138" t="s">
        <v>73</v>
      </c>
      <c r="M37" s="138"/>
      <c r="N37" s="132"/>
      <c r="O37" s="73">
        <v>20</v>
      </c>
      <c r="P37" s="74"/>
      <c r="Q37" s="69"/>
      <c r="R37" s="69"/>
      <c r="S37" s="50">
        <f t="shared" si="14"/>
        <v>20</v>
      </c>
      <c r="T37" s="50">
        <f t="shared" si="15"/>
        <v>10</v>
      </c>
      <c r="U37" s="100">
        <f t="shared" si="16"/>
        <v>4</v>
      </c>
    </row>
    <row r="38" spans="2:21" x14ac:dyDescent="0.15">
      <c r="B38" s="134"/>
      <c r="C38" s="135"/>
      <c r="D38" s="135"/>
      <c r="E38" s="71"/>
      <c r="F38" s="72"/>
      <c r="G38" s="71"/>
      <c r="H38" s="71"/>
      <c r="I38" s="52">
        <f t="shared" si="17"/>
        <v>0</v>
      </c>
      <c r="J38" s="52">
        <f t="shared" si="18"/>
        <v>0</v>
      </c>
      <c r="K38" s="89">
        <f t="shared" si="19"/>
        <v>0</v>
      </c>
      <c r="L38" s="137" t="s">
        <v>74</v>
      </c>
      <c r="M38" s="137"/>
      <c r="N38" s="136"/>
      <c r="O38" s="71">
        <v>20</v>
      </c>
      <c r="P38" s="72"/>
      <c r="Q38" s="71"/>
      <c r="R38" s="71"/>
      <c r="S38" s="52">
        <f t="shared" si="14"/>
        <v>20</v>
      </c>
      <c r="T38" s="52">
        <f t="shared" si="15"/>
        <v>10</v>
      </c>
      <c r="U38" s="101">
        <f t="shared" si="16"/>
        <v>4</v>
      </c>
    </row>
    <row r="39" spans="2:21" x14ac:dyDescent="0.15">
      <c r="B39" s="140" t="s">
        <v>75</v>
      </c>
      <c r="C39" s="133"/>
      <c r="D39" s="133"/>
      <c r="E39" s="73">
        <v>30</v>
      </c>
      <c r="F39" s="74"/>
      <c r="G39" s="69"/>
      <c r="H39" s="69"/>
      <c r="I39" s="50">
        <f t="shared" si="17"/>
        <v>30</v>
      </c>
      <c r="J39" s="50">
        <f t="shared" si="18"/>
        <v>15</v>
      </c>
      <c r="K39" s="91">
        <f t="shared" si="19"/>
        <v>6</v>
      </c>
      <c r="L39" s="138" t="s">
        <v>76</v>
      </c>
      <c r="M39" s="138"/>
      <c r="N39" s="132"/>
      <c r="O39" s="73">
        <v>10</v>
      </c>
      <c r="P39" s="74"/>
      <c r="Q39" s="69"/>
      <c r="R39" s="69"/>
      <c r="S39" s="50">
        <f t="shared" si="14"/>
        <v>10</v>
      </c>
      <c r="T39" s="50">
        <f t="shared" si="15"/>
        <v>5</v>
      </c>
      <c r="U39" s="100">
        <f t="shared" si="16"/>
        <v>2</v>
      </c>
    </row>
    <row r="40" spans="2:21" x14ac:dyDescent="0.15">
      <c r="B40" s="134" t="s">
        <v>77</v>
      </c>
      <c r="C40" s="135"/>
      <c r="D40" s="135"/>
      <c r="E40" s="71">
        <v>5</v>
      </c>
      <c r="F40" s="72"/>
      <c r="G40" s="71"/>
      <c r="H40" s="71"/>
      <c r="I40" s="52">
        <f t="shared" si="17"/>
        <v>5</v>
      </c>
      <c r="J40" s="52">
        <f t="shared" si="18"/>
        <v>2</v>
      </c>
      <c r="K40" s="89">
        <f t="shared" si="19"/>
        <v>1</v>
      </c>
      <c r="L40" s="90" t="s">
        <v>78</v>
      </c>
      <c r="M40" s="139" t="s">
        <v>79</v>
      </c>
      <c r="N40" s="136"/>
      <c r="O40" s="71">
        <f>LOOKUP(M40,分支技能!N4:N9,分支技能!O4:O9)</f>
        <v>5</v>
      </c>
      <c r="P40" s="72"/>
      <c r="Q40" s="71"/>
      <c r="R40" s="71"/>
      <c r="S40" s="52">
        <f t="shared" si="14"/>
        <v>5</v>
      </c>
      <c r="T40" s="52">
        <f t="shared" si="15"/>
        <v>2</v>
      </c>
      <c r="U40" s="101">
        <f t="shared" si="16"/>
        <v>1</v>
      </c>
    </row>
    <row r="41" spans="2:21" x14ac:dyDescent="0.15">
      <c r="B41" s="140" t="s">
        <v>80</v>
      </c>
      <c r="C41" s="133"/>
      <c r="D41" s="133"/>
      <c r="E41" s="73">
        <v>15</v>
      </c>
      <c r="F41" s="74"/>
      <c r="G41" s="69"/>
      <c r="H41" s="69">
        <v>80</v>
      </c>
      <c r="I41" s="50">
        <f t="shared" si="17"/>
        <v>95</v>
      </c>
      <c r="J41" s="50">
        <f t="shared" si="18"/>
        <v>47</v>
      </c>
      <c r="K41" s="91">
        <f t="shared" si="19"/>
        <v>19</v>
      </c>
      <c r="L41" s="138"/>
      <c r="M41" s="138"/>
      <c r="N41" s="132"/>
      <c r="O41" s="73"/>
      <c r="P41" s="74"/>
      <c r="Q41" s="69"/>
      <c r="R41" s="69"/>
      <c r="S41" s="50">
        <f t="shared" si="14"/>
        <v>0</v>
      </c>
      <c r="T41" s="50">
        <f t="shared" si="15"/>
        <v>0</v>
      </c>
      <c r="U41" s="100">
        <f t="shared" si="16"/>
        <v>0</v>
      </c>
    </row>
    <row r="42" spans="2:21" x14ac:dyDescent="0.15">
      <c r="B42" s="134" t="s">
        <v>81</v>
      </c>
      <c r="C42" s="135"/>
      <c r="D42" s="135"/>
      <c r="E42" s="71">
        <v>20</v>
      </c>
      <c r="F42" s="72"/>
      <c r="G42" s="71"/>
      <c r="H42" s="71"/>
      <c r="I42" s="52">
        <f t="shared" si="17"/>
        <v>20</v>
      </c>
      <c r="J42" s="52">
        <f t="shared" si="18"/>
        <v>10</v>
      </c>
      <c r="K42" s="89">
        <f t="shared" si="19"/>
        <v>4</v>
      </c>
      <c r="L42" s="137"/>
      <c r="M42" s="137"/>
      <c r="N42" s="136"/>
      <c r="O42" s="71"/>
      <c r="P42" s="72"/>
      <c r="Q42" s="71"/>
      <c r="R42" s="71"/>
      <c r="S42" s="52">
        <f t="shared" si="14"/>
        <v>0</v>
      </c>
      <c r="T42" s="52">
        <f t="shared" ref="T42:T45" si="20">INT(S42/2)</f>
        <v>0</v>
      </c>
      <c r="U42" s="101">
        <f t="shared" ref="U42:U45" si="21">INT(S42/5)</f>
        <v>0</v>
      </c>
    </row>
    <row r="43" spans="2:21" x14ac:dyDescent="0.15">
      <c r="B43" s="213" t="s">
        <v>82</v>
      </c>
      <c r="C43" s="133"/>
      <c r="D43" s="133"/>
      <c r="E43" s="73">
        <v>1</v>
      </c>
      <c r="F43" s="74"/>
      <c r="G43" s="69"/>
      <c r="H43" s="69"/>
      <c r="I43" s="50">
        <f t="shared" si="17"/>
        <v>1</v>
      </c>
      <c r="J43" s="50">
        <f t="shared" si="18"/>
        <v>0</v>
      </c>
      <c r="K43" s="91">
        <f t="shared" si="19"/>
        <v>0</v>
      </c>
      <c r="L43" s="138"/>
      <c r="M43" s="138"/>
      <c r="N43" s="132"/>
      <c r="O43" s="73"/>
      <c r="P43" s="74"/>
      <c r="Q43" s="69"/>
      <c r="R43" s="69"/>
      <c r="S43" s="50">
        <f t="shared" ref="S43:S46" si="22">SUM(O43:R43)</f>
        <v>0</v>
      </c>
      <c r="T43" s="50">
        <f t="shared" si="20"/>
        <v>0</v>
      </c>
      <c r="U43" s="100">
        <f t="shared" si="21"/>
        <v>0</v>
      </c>
    </row>
    <row r="44" spans="2:21" ht="16.5" customHeight="1" x14ac:dyDescent="0.15">
      <c r="B44" s="140"/>
      <c r="C44" s="135"/>
      <c r="D44" s="135"/>
      <c r="E44" s="71">
        <v>1</v>
      </c>
      <c r="F44" s="72"/>
      <c r="G44" s="71"/>
      <c r="H44" s="71"/>
      <c r="I44" s="52">
        <f t="shared" si="17"/>
        <v>1</v>
      </c>
      <c r="J44" s="52">
        <f t="shared" si="18"/>
        <v>0</v>
      </c>
      <c r="K44" s="89">
        <f t="shared" si="19"/>
        <v>0</v>
      </c>
      <c r="L44" s="137"/>
      <c r="M44" s="137"/>
      <c r="N44" s="136"/>
      <c r="O44" s="71"/>
      <c r="P44" s="72"/>
      <c r="Q44" s="71"/>
      <c r="R44" s="71"/>
      <c r="S44" s="52">
        <f t="shared" si="22"/>
        <v>0</v>
      </c>
      <c r="T44" s="52">
        <f t="shared" si="20"/>
        <v>0</v>
      </c>
      <c r="U44" s="101">
        <f t="shared" si="21"/>
        <v>0</v>
      </c>
    </row>
    <row r="45" spans="2:21" x14ac:dyDescent="0.15">
      <c r="B45" s="140"/>
      <c r="C45" s="133"/>
      <c r="D45" s="133"/>
      <c r="E45" s="73">
        <v>1</v>
      </c>
      <c r="F45" s="74"/>
      <c r="G45" s="69"/>
      <c r="H45" s="69"/>
      <c r="I45" s="50">
        <f t="shared" si="17"/>
        <v>1</v>
      </c>
      <c r="J45" s="50">
        <f t="shared" si="18"/>
        <v>0</v>
      </c>
      <c r="K45" s="91">
        <f t="shared" si="19"/>
        <v>0</v>
      </c>
      <c r="L45" s="138"/>
      <c r="M45" s="138"/>
      <c r="N45" s="132"/>
      <c r="O45" s="73"/>
      <c r="P45" s="74"/>
      <c r="Q45" s="69"/>
      <c r="R45" s="69"/>
      <c r="S45" s="50">
        <f t="shared" si="22"/>
        <v>0</v>
      </c>
      <c r="T45" s="50">
        <f t="shared" si="20"/>
        <v>0</v>
      </c>
      <c r="U45" s="100">
        <f t="shared" si="21"/>
        <v>0</v>
      </c>
    </row>
    <row r="46" spans="2:21" x14ac:dyDescent="0.15">
      <c r="B46" s="75" t="s">
        <v>83</v>
      </c>
      <c r="C46" s="142"/>
      <c r="D46" s="142"/>
      <c r="E46" s="76">
        <f>P5</f>
        <v>80</v>
      </c>
      <c r="F46" s="77"/>
      <c r="G46" s="76"/>
      <c r="H46" s="76"/>
      <c r="I46" s="53">
        <f t="shared" si="17"/>
        <v>80</v>
      </c>
      <c r="J46" s="53">
        <f t="shared" si="18"/>
        <v>40</v>
      </c>
      <c r="K46" s="93">
        <f t="shared" si="19"/>
        <v>16</v>
      </c>
      <c r="L46" s="143"/>
      <c r="M46" s="142"/>
      <c r="N46" s="142"/>
      <c r="O46" s="76"/>
      <c r="P46" s="77"/>
      <c r="Q46" s="76"/>
      <c r="R46" s="76"/>
      <c r="S46" s="53">
        <f t="shared" si="22"/>
        <v>0</v>
      </c>
      <c r="T46" s="53">
        <f t="shared" ref="T46" si="23">INT(S46/2)</f>
        <v>0</v>
      </c>
      <c r="U46" s="102">
        <f t="shared" ref="U46" si="24">INT(S46/5)</f>
        <v>0</v>
      </c>
    </row>
    <row r="47" spans="2:21" x14ac:dyDescent="0.15">
      <c r="B47" s="144" t="str">
        <f>IF(D12=0," ","职业信誉范围："&amp;LOOKUP(D12,职业列表!A2:A116,职业列表!C2:C116))</f>
        <v>职业信誉范围：30-60</v>
      </c>
      <c r="C47" s="144"/>
      <c r="D47" s="144"/>
      <c r="E47" s="78"/>
      <c r="F47" s="144" t="str">
        <f>IF(D12=0," ","剩余职业点="&amp;LOOKUP(D12,职业列表!A2:A116,职业列表!F2:F116)-SUM(人物卡!G15:G46,人物卡!Q15:Q46)&amp;"   剩余兴趣点="&amp;M7*2-SUM(H15:H46,R15:R46))</f>
        <v>剩余职业点=0   剩余兴趣点=0</v>
      </c>
      <c r="G47" s="144"/>
      <c r="H47" s="144"/>
      <c r="I47" s="144"/>
      <c r="J47" s="144"/>
      <c r="K47" s="66"/>
      <c r="L47" s="59"/>
      <c r="M47" s="59"/>
      <c r="O47" s="59"/>
      <c r="P47" s="145"/>
      <c r="Q47" s="145"/>
      <c r="R47" s="145"/>
      <c r="S47" s="145"/>
      <c r="T47" s="145"/>
      <c r="U47" s="59"/>
    </row>
    <row r="48" spans="2:21" x14ac:dyDescent="0.15">
      <c r="B48" s="106" t="s">
        <v>84</v>
      </c>
      <c r="C48" s="107"/>
      <c r="D48" s="107"/>
      <c r="E48" s="107"/>
      <c r="F48" s="107"/>
      <c r="G48" s="107"/>
      <c r="H48" s="107"/>
      <c r="I48" s="107"/>
      <c r="J48" s="107"/>
      <c r="K48" s="107"/>
      <c r="L48" s="107"/>
      <c r="M48" s="107"/>
      <c r="N48" s="107"/>
      <c r="O48" s="107"/>
      <c r="P48" s="108"/>
      <c r="Q48" s="59"/>
      <c r="R48" s="106" t="s">
        <v>65</v>
      </c>
      <c r="S48" s="107"/>
      <c r="T48" s="107"/>
      <c r="U48" s="108"/>
    </row>
    <row r="49" spans="2:21" x14ac:dyDescent="0.15">
      <c r="B49" s="146" t="s">
        <v>84</v>
      </c>
      <c r="C49" s="147"/>
      <c r="D49" s="147"/>
      <c r="E49" s="147"/>
      <c r="F49" s="147" t="s">
        <v>33</v>
      </c>
      <c r="G49" s="147"/>
      <c r="H49" s="147"/>
      <c r="I49" s="147" t="s">
        <v>85</v>
      </c>
      <c r="J49" s="147"/>
      <c r="K49" s="147" t="s">
        <v>86</v>
      </c>
      <c r="L49" s="147"/>
      <c r="M49" s="79" t="s">
        <v>87</v>
      </c>
      <c r="N49" s="147" t="s">
        <v>88</v>
      </c>
      <c r="O49" s="147"/>
      <c r="P49" s="94" t="s">
        <v>89</v>
      </c>
      <c r="Q49" s="59"/>
      <c r="R49" s="220" t="s">
        <v>90</v>
      </c>
      <c r="S49" s="233"/>
      <c r="T49" s="233" t="str">
        <f>LOOKUP(J3+J7,{0,2,65,85,125,165,205},{"错误","-2","-1","0","+1D4","+1D6","+2D6"})</f>
        <v>+1D4</v>
      </c>
      <c r="U49" s="245"/>
    </row>
    <row r="50" spans="2:21" x14ac:dyDescent="0.15">
      <c r="B50" s="148" t="s">
        <v>91</v>
      </c>
      <c r="C50" s="149"/>
      <c r="D50" s="149"/>
      <c r="E50" s="149"/>
      <c r="F50" s="71"/>
      <c r="G50" s="52">
        <f>INT(F50/2)</f>
        <v>0</v>
      </c>
      <c r="H50" s="52">
        <f>INT(F50/5)</f>
        <v>0</v>
      </c>
      <c r="I50" s="149" t="s">
        <v>92</v>
      </c>
      <c r="J50" s="149"/>
      <c r="K50" s="149" t="s">
        <v>52</v>
      </c>
      <c r="L50" s="149"/>
      <c r="M50" s="71">
        <v>1</v>
      </c>
      <c r="N50" s="149" t="s">
        <v>52</v>
      </c>
      <c r="O50" s="149"/>
      <c r="P50" s="95" t="s">
        <v>52</v>
      </c>
      <c r="Q50" s="59"/>
      <c r="R50" s="221"/>
      <c r="S50" s="233"/>
      <c r="T50" s="233"/>
      <c r="U50" s="245"/>
    </row>
    <row r="51" spans="2:21" x14ac:dyDescent="0.15">
      <c r="B51" s="150" t="s">
        <v>490</v>
      </c>
      <c r="C51" s="151"/>
      <c r="D51" s="151"/>
      <c r="E51" s="151"/>
      <c r="F51" s="73"/>
      <c r="G51" s="80">
        <f t="shared" ref="G51:G54" si="25">INT(F51/2)</f>
        <v>0</v>
      </c>
      <c r="H51" s="80">
        <f t="shared" ref="H51:H54" si="26">INT(F51/5)</f>
        <v>0</v>
      </c>
      <c r="I51" s="152" t="s">
        <v>491</v>
      </c>
      <c r="J51" s="152"/>
      <c r="K51" s="151"/>
      <c r="L51" s="151"/>
      <c r="M51" s="69"/>
      <c r="N51" s="151"/>
      <c r="O51" s="151"/>
      <c r="P51" s="96"/>
      <c r="Q51" s="59"/>
      <c r="R51" s="222" t="s">
        <v>93</v>
      </c>
      <c r="S51" s="206"/>
      <c r="T51" s="206" t="str">
        <f>LOOKUP(J3+J7,{0,2,65,85,125,165,205},{"错误","-2","-1","0","1","2","3"})</f>
        <v>1</v>
      </c>
      <c r="U51" s="207"/>
    </row>
    <row r="52" spans="2:21" x14ac:dyDescent="0.15">
      <c r="B52" s="148" t="s">
        <v>71</v>
      </c>
      <c r="C52" s="149"/>
      <c r="D52" s="149"/>
      <c r="E52" s="149"/>
      <c r="F52" s="71"/>
      <c r="G52" s="52">
        <f t="shared" si="25"/>
        <v>0</v>
      </c>
      <c r="H52" s="81">
        <f t="shared" si="26"/>
        <v>0</v>
      </c>
      <c r="I52" s="153" t="s">
        <v>492</v>
      </c>
      <c r="J52" s="149"/>
      <c r="K52" s="149"/>
      <c r="L52" s="149"/>
      <c r="M52" s="71"/>
      <c r="N52" s="149">
        <v>6</v>
      </c>
      <c r="O52" s="149"/>
      <c r="P52" s="95">
        <v>100</v>
      </c>
      <c r="Q52" s="59"/>
      <c r="R52" s="205"/>
      <c r="S52" s="206"/>
      <c r="T52" s="206"/>
      <c r="U52" s="207"/>
    </row>
    <row r="53" spans="2:21" x14ac:dyDescent="0.15">
      <c r="B53" s="150"/>
      <c r="C53" s="151"/>
      <c r="D53" s="151"/>
      <c r="E53" s="151"/>
      <c r="F53" s="73"/>
      <c r="G53" s="80">
        <f t="shared" si="25"/>
        <v>0</v>
      </c>
      <c r="H53" s="82">
        <f t="shared" si="26"/>
        <v>0</v>
      </c>
      <c r="I53" s="154"/>
      <c r="J53" s="152"/>
      <c r="K53" s="151"/>
      <c r="L53" s="151"/>
      <c r="M53" s="69"/>
      <c r="N53" s="151"/>
      <c r="O53" s="151"/>
      <c r="P53" s="96"/>
      <c r="Q53" s="59"/>
      <c r="R53" s="220" t="s">
        <v>94</v>
      </c>
      <c r="S53" s="233"/>
      <c r="T53" s="233">
        <f>I28</f>
        <v>72</v>
      </c>
      <c r="U53" s="101">
        <f>J28</f>
        <v>36</v>
      </c>
    </row>
    <row r="54" spans="2:21" x14ac:dyDescent="0.15">
      <c r="B54" s="155"/>
      <c r="C54" s="122"/>
      <c r="D54" s="122"/>
      <c r="E54" s="122"/>
      <c r="F54" s="76"/>
      <c r="G54" s="53">
        <f t="shared" si="25"/>
        <v>0</v>
      </c>
      <c r="H54" s="83">
        <f t="shared" si="26"/>
        <v>0</v>
      </c>
      <c r="I54" s="156"/>
      <c r="J54" s="122"/>
      <c r="K54" s="122"/>
      <c r="L54" s="122"/>
      <c r="M54" s="76"/>
      <c r="N54" s="122"/>
      <c r="O54" s="122"/>
      <c r="P54" s="97"/>
      <c r="Q54" s="59"/>
      <c r="R54" s="223"/>
      <c r="S54" s="242"/>
      <c r="T54" s="242"/>
      <c r="U54" s="102">
        <f>K28</f>
        <v>14</v>
      </c>
    </row>
    <row r="55" spans="2:21" x14ac:dyDescent="0.15">
      <c r="B55" s="59"/>
      <c r="C55" s="59"/>
      <c r="D55" s="59"/>
      <c r="E55" s="59"/>
      <c r="F55" s="59"/>
      <c r="G55" s="59"/>
      <c r="H55" s="59"/>
      <c r="I55" s="59"/>
      <c r="J55" s="59"/>
      <c r="K55" s="59"/>
      <c r="L55" s="59"/>
      <c r="M55" s="59"/>
      <c r="N55" s="59"/>
      <c r="O55" s="59"/>
      <c r="P55" s="59"/>
      <c r="Q55" s="59"/>
      <c r="R55" s="59"/>
      <c r="S55" s="59"/>
      <c r="T55" s="59"/>
      <c r="U55" s="59"/>
    </row>
    <row r="56" spans="2:21" x14ac:dyDescent="0.15">
      <c r="B56" s="59"/>
      <c r="C56" s="59"/>
      <c r="D56" s="59"/>
      <c r="E56" s="59"/>
      <c r="F56" s="59"/>
      <c r="G56" s="59"/>
      <c r="H56" s="59"/>
      <c r="I56" s="59"/>
      <c r="J56" s="59"/>
      <c r="K56" s="59"/>
      <c r="L56" s="59"/>
      <c r="M56" s="59"/>
      <c r="N56" s="59"/>
      <c r="O56" s="59"/>
      <c r="P56" s="59"/>
      <c r="Q56" s="59"/>
      <c r="R56" s="59"/>
      <c r="S56" s="59"/>
      <c r="T56" s="59"/>
      <c r="U56" s="59"/>
    </row>
    <row r="57" spans="2:21" x14ac:dyDescent="0.15">
      <c r="B57" s="157" t="s">
        <v>95</v>
      </c>
      <c r="C57" s="158"/>
      <c r="D57" s="158"/>
      <c r="E57" s="158"/>
      <c r="F57" s="158"/>
      <c r="G57" s="158"/>
      <c r="H57" s="158"/>
      <c r="I57" s="159"/>
      <c r="J57" s="59"/>
      <c r="K57" s="160" t="s">
        <v>96</v>
      </c>
      <c r="L57" s="161"/>
      <c r="M57" s="161"/>
      <c r="N57" s="161"/>
      <c r="O57" s="161"/>
      <c r="P57" s="161"/>
      <c r="Q57" s="161"/>
      <c r="R57" s="161"/>
      <c r="S57" s="161"/>
      <c r="T57" s="161"/>
      <c r="U57" s="162"/>
    </row>
    <row r="58" spans="2:21" x14ac:dyDescent="0.15">
      <c r="B58" s="163" t="str">
        <f>"生活水平："&amp;LOOKUP(I25,{0,1,10,50,90,99},{"穷逼","贫穷","一般","小康","富裕","超有钱"})</f>
        <v>生活水平：一般</v>
      </c>
      <c r="C58" s="164"/>
      <c r="D58" s="165"/>
      <c r="E58" s="166" t="s">
        <v>97</v>
      </c>
      <c r="F58" s="167"/>
      <c r="G58" s="168"/>
      <c r="H58" s="168"/>
      <c r="I58" s="169"/>
      <c r="J58" s="59"/>
      <c r="K58" s="170" t="s">
        <v>98</v>
      </c>
      <c r="L58" s="171"/>
      <c r="M58" s="172" t="s">
        <v>493</v>
      </c>
      <c r="N58" s="172"/>
      <c r="O58" s="172"/>
      <c r="P58" s="172"/>
      <c r="Q58" s="172"/>
      <c r="R58" s="172"/>
      <c r="S58" s="172"/>
      <c r="T58" s="172"/>
      <c r="U58" s="173"/>
    </row>
    <row r="59" spans="2:21" x14ac:dyDescent="0.15">
      <c r="B59" s="84" t="s">
        <v>99</v>
      </c>
      <c r="C59" s="174"/>
      <c r="D59" s="174"/>
      <c r="E59" s="174"/>
      <c r="F59" s="174"/>
      <c r="G59" s="174"/>
      <c r="H59" s="174"/>
      <c r="I59" s="175"/>
      <c r="J59" s="59"/>
      <c r="K59" s="176" t="s">
        <v>100</v>
      </c>
      <c r="L59" s="177"/>
      <c r="M59" s="178" t="s">
        <v>494</v>
      </c>
      <c r="N59" s="178"/>
      <c r="O59" s="178"/>
      <c r="P59" s="178"/>
      <c r="Q59" s="178"/>
      <c r="R59" s="178"/>
      <c r="S59" s="178"/>
      <c r="T59" s="178"/>
      <c r="U59" s="179"/>
    </row>
    <row r="60" spans="2:21" x14ac:dyDescent="0.15">
      <c r="B60" s="180"/>
      <c r="C60" s="181"/>
      <c r="D60" s="181"/>
      <c r="E60" s="181"/>
      <c r="F60" s="181"/>
      <c r="G60" s="181"/>
      <c r="H60" s="181"/>
      <c r="I60" s="182"/>
      <c r="J60" s="59"/>
      <c r="K60" s="170" t="s">
        <v>101</v>
      </c>
      <c r="L60" s="171"/>
      <c r="M60" s="172" t="s">
        <v>489</v>
      </c>
      <c r="N60" s="172"/>
      <c r="O60" s="172"/>
      <c r="P60" s="172"/>
      <c r="Q60" s="172"/>
      <c r="R60" s="172"/>
      <c r="S60" s="172"/>
      <c r="T60" s="172"/>
      <c r="U60" s="173"/>
    </row>
    <row r="61" spans="2:21" x14ac:dyDescent="0.15">
      <c r="B61" s="183"/>
      <c r="C61" s="184"/>
      <c r="D61" s="184"/>
      <c r="E61" s="184"/>
      <c r="F61" s="184"/>
      <c r="G61" s="184"/>
      <c r="H61" s="184"/>
      <c r="I61" s="185"/>
      <c r="J61" s="59"/>
      <c r="K61" s="176" t="s">
        <v>102</v>
      </c>
      <c r="L61" s="177"/>
      <c r="M61" s="178" t="s">
        <v>495</v>
      </c>
      <c r="N61" s="178"/>
      <c r="O61" s="178"/>
      <c r="P61" s="178"/>
      <c r="Q61" s="178"/>
      <c r="R61" s="178"/>
      <c r="S61" s="178"/>
      <c r="T61" s="178"/>
      <c r="U61" s="179"/>
    </row>
    <row r="62" spans="2:21" x14ac:dyDescent="0.15">
      <c r="B62" s="85"/>
      <c r="C62" s="85"/>
      <c r="D62" s="85"/>
      <c r="E62" s="85"/>
      <c r="F62" s="85"/>
      <c r="G62" s="85"/>
      <c r="H62" s="85"/>
      <c r="I62" s="85"/>
      <c r="J62" s="59"/>
      <c r="K62" s="170" t="s">
        <v>103</v>
      </c>
      <c r="L62" s="171"/>
      <c r="M62" s="172" t="s">
        <v>496</v>
      </c>
      <c r="N62" s="172"/>
      <c r="O62" s="172"/>
      <c r="P62" s="172"/>
      <c r="Q62" s="172"/>
      <c r="R62" s="172"/>
      <c r="S62" s="172"/>
      <c r="T62" s="172"/>
      <c r="U62" s="173"/>
    </row>
    <row r="63" spans="2:21" x14ac:dyDescent="0.15">
      <c r="B63" s="157" t="s">
        <v>104</v>
      </c>
      <c r="C63" s="158"/>
      <c r="D63" s="158"/>
      <c r="E63" s="158"/>
      <c r="F63" s="158"/>
      <c r="G63" s="158"/>
      <c r="H63" s="158"/>
      <c r="I63" s="159"/>
      <c r="J63" s="59"/>
      <c r="K63" s="176" t="s">
        <v>105</v>
      </c>
      <c r="L63" s="177"/>
      <c r="M63" s="178"/>
      <c r="N63" s="178"/>
      <c r="O63" s="178"/>
      <c r="P63" s="178"/>
      <c r="Q63" s="178"/>
      <c r="R63" s="178"/>
      <c r="S63" s="178"/>
      <c r="T63" s="178"/>
      <c r="U63" s="179"/>
    </row>
    <row r="64" spans="2:21" x14ac:dyDescent="0.15">
      <c r="B64" s="186" t="s">
        <v>490</v>
      </c>
      <c r="C64" s="187"/>
      <c r="D64" s="187"/>
      <c r="E64" s="187"/>
      <c r="F64" s="187"/>
      <c r="G64" s="187"/>
      <c r="H64" s="187"/>
      <c r="I64" s="188"/>
      <c r="J64" s="59"/>
      <c r="K64" s="189" t="s">
        <v>106</v>
      </c>
      <c r="L64" s="190"/>
      <c r="M64" s="191"/>
      <c r="N64" s="191"/>
      <c r="O64" s="191"/>
      <c r="P64" s="191"/>
      <c r="Q64" s="191"/>
      <c r="R64" s="191"/>
      <c r="S64" s="191"/>
      <c r="T64" s="191"/>
      <c r="U64" s="192"/>
    </row>
    <row r="65" spans="2:21" x14ac:dyDescent="0.15">
      <c r="B65" s="193" t="s">
        <v>71</v>
      </c>
      <c r="C65" s="194"/>
      <c r="D65" s="194"/>
      <c r="E65" s="194"/>
      <c r="F65" s="194"/>
      <c r="G65" s="194"/>
      <c r="H65" s="194"/>
      <c r="I65" s="195"/>
      <c r="J65" s="59"/>
      <c r="K65" s="259" t="s">
        <v>497</v>
      </c>
      <c r="L65" s="260"/>
      <c r="M65" s="260"/>
      <c r="N65" s="260"/>
      <c r="O65" s="260"/>
      <c r="P65" s="260"/>
      <c r="Q65" s="260"/>
      <c r="R65" s="260"/>
      <c r="S65" s="260"/>
      <c r="T65" s="260"/>
      <c r="U65" s="261"/>
    </row>
    <row r="66" spans="2:21" x14ac:dyDescent="0.15">
      <c r="B66" s="186" t="s">
        <v>498</v>
      </c>
      <c r="C66" s="187"/>
      <c r="D66" s="187"/>
      <c r="E66" s="187"/>
      <c r="F66" s="187"/>
      <c r="G66" s="187"/>
      <c r="H66" s="187"/>
      <c r="I66" s="188"/>
      <c r="J66" s="59"/>
      <c r="K66" s="259"/>
      <c r="L66" s="260"/>
      <c r="M66" s="260"/>
      <c r="N66" s="260"/>
      <c r="O66" s="260"/>
      <c r="P66" s="260"/>
      <c r="Q66" s="260"/>
      <c r="R66" s="260"/>
      <c r="S66" s="260"/>
      <c r="T66" s="260"/>
      <c r="U66" s="261"/>
    </row>
    <row r="67" spans="2:21" x14ac:dyDescent="0.15">
      <c r="B67" s="193" t="s">
        <v>499</v>
      </c>
      <c r="C67" s="194"/>
      <c r="D67" s="194"/>
      <c r="E67" s="194"/>
      <c r="F67" s="194"/>
      <c r="G67" s="194"/>
      <c r="H67" s="194"/>
      <c r="I67" s="195"/>
      <c r="J67" s="59"/>
      <c r="K67" s="259"/>
      <c r="L67" s="260"/>
      <c r="M67" s="260"/>
      <c r="N67" s="260"/>
      <c r="O67" s="260"/>
      <c r="P67" s="260"/>
      <c r="Q67" s="260"/>
      <c r="R67" s="260"/>
      <c r="S67" s="260"/>
      <c r="T67" s="260"/>
      <c r="U67" s="261"/>
    </row>
    <row r="68" spans="2:21" x14ac:dyDescent="0.15">
      <c r="B68" s="186"/>
      <c r="C68" s="187"/>
      <c r="D68" s="187"/>
      <c r="E68" s="187"/>
      <c r="F68" s="187"/>
      <c r="G68" s="187"/>
      <c r="H68" s="187"/>
      <c r="I68" s="188"/>
      <c r="J68" s="59"/>
      <c r="K68" s="259"/>
      <c r="L68" s="260"/>
      <c r="M68" s="260"/>
      <c r="N68" s="260"/>
      <c r="O68" s="260"/>
      <c r="P68" s="260"/>
      <c r="Q68" s="260"/>
      <c r="R68" s="260"/>
      <c r="S68" s="260"/>
      <c r="T68" s="260"/>
      <c r="U68" s="261"/>
    </row>
    <row r="69" spans="2:21" x14ac:dyDescent="0.15">
      <c r="B69" s="193"/>
      <c r="C69" s="194"/>
      <c r="D69" s="194"/>
      <c r="E69" s="194"/>
      <c r="F69" s="194"/>
      <c r="G69" s="194"/>
      <c r="H69" s="194"/>
      <c r="I69" s="195"/>
      <c r="J69" s="59"/>
      <c r="K69" s="259"/>
      <c r="L69" s="260"/>
      <c r="M69" s="260"/>
      <c r="N69" s="260"/>
      <c r="O69" s="260"/>
      <c r="P69" s="260"/>
      <c r="Q69" s="260"/>
      <c r="R69" s="260"/>
      <c r="S69" s="260"/>
      <c r="T69" s="260"/>
      <c r="U69" s="261"/>
    </row>
    <row r="70" spans="2:21" x14ac:dyDescent="0.15">
      <c r="B70" s="196"/>
      <c r="C70" s="197"/>
      <c r="D70" s="197"/>
      <c r="E70" s="197"/>
      <c r="F70" s="197"/>
      <c r="G70" s="197"/>
      <c r="H70" s="197"/>
      <c r="I70" s="198"/>
      <c r="J70" s="59"/>
      <c r="K70" s="259"/>
      <c r="L70" s="260"/>
      <c r="M70" s="260"/>
      <c r="N70" s="260"/>
      <c r="O70" s="260"/>
      <c r="P70" s="260"/>
      <c r="Q70" s="260"/>
      <c r="R70" s="260"/>
      <c r="S70" s="260"/>
      <c r="T70" s="260"/>
      <c r="U70" s="261"/>
    </row>
    <row r="71" spans="2:21" x14ac:dyDescent="0.15">
      <c r="B71" s="59"/>
      <c r="C71" s="59"/>
      <c r="D71" s="59"/>
      <c r="E71" s="59"/>
      <c r="F71" s="59"/>
      <c r="G71" s="59"/>
      <c r="H71" s="59"/>
      <c r="I71" s="59"/>
      <c r="J71" s="59"/>
      <c r="K71" s="259"/>
      <c r="L71" s="260"/>
      <c r="M71" s="260"/>
      <c r="N71" s="260"/>
      <c r="O71" s="260"/>
      <c r="P71" s="260"/>
      <c r="Q71" s="260"/>
      <c r="R71" s="260"/>
      <c r="S71" s="260"/>
      <c r="T71" s="260"/>
      <c r="U71" s="261"/>
    </row>
    <row r="72" spans="2:21" x14ac:dyDescent="0.15">
      <c r="B72" s="157" t="s">
        <v>107</v>
      </c>
      <c r="C72" s="158"/>
      <c r="D72" s="158"/>
      <c r="E72" s="158"/>
      <c r="F72" s="158"/>
      <c r="G72" s="158"/>
      <c r="H72" s="158"/>
      <c r="I72" s="159"/>
      <c r="J72" s="59"/>
      <c r="K72" s="259"/>
      <c r="L72" s="260"/>
      <c r="M72" s="260"/>
      <c r="N72" s="260"/>
      <c r="O72" s="260"/>
      <c r="P72" s="260"/>
      <c r="Q72" s="260"/>
      <c r="R72" s="260"/>
      <c r="S72" s="260"/>
      <c r="T72" s="260"/>
      <c r="U72" s="261"/>
    </row>
    <row r="73" spans="2:21" x14ac:dyDescent="0.15">
      <c r="B73" s="250"/>
      <c r="C73" s="251"/>
      <c r="D73" s="251"/>
      <c r="E73" s="251"/>
      <c r="F73" s="251"/>
      <c r="G73" s="251"/>
      <c r="H73" s="251"/>
      <c r="I73" s="252"/>
      <c r="J73" s="59"/>
      <c r="K73" s="259"/>
      <c r="L73" s="260"/>
      <c r="M73" s="260"/>
      <c r="N73" s="260"/>
      <c r="O73" s="260"/>
      <c r="P73" s="260"/>
      <c r="Q73" s="260"/>
      <c r="R73" s="260"/>
      <c r="S73" s="260"/>
      <c r="T73" s="260"/>
      <c r="U73" s="261"/>
    </row>
    <row r="74" spans="2:21" x14ac:dyDescent="0.15">
      <c r="B74" s="250"/>
      <c r="C74" s="251"/>
      <c r="D74" s="251"/>
      <c r="E74" s="251"/>
      <c r="F74" s="251"/>
      <c r="G74" s="251"/>
      <c r="H74" s="251"/>
      <c r="I74" s="252"/>
      <c r="J74" s="59"/>
      <c r="K74" s="262"/>
      <c r="L74" s="263"/>
      <c r="M74" s="263"/>
      <c r="N74" s="263"/>
      <c r="O74" s="263"/>
      <c r="P74" s="263"/>
      <c r="Q74" s="263"/>
      <c r="R74" s="263"/>
      <c r="S74" s="263"/>
      <c r="T74" s="263"/>
      <c r="U74" s="264"/>
    </row>
    <row r="75" spans="2:21" x14ac:dyDescent="0.15">
      <c r="B75" s="250"/>
      <c r="C75" s="251"/>
      <c r="D75" s="251"/>
      <c r="E75" s="251"/>
      <c r="F75" s="251"/>
      <c r="G75" s="251"/>
      <c r="H75" s="251"/>
      <c r="I75" s="252"/>
      <c r="J75" s="59"/>
      <c r="K75" s="59"/>
      <c r="L75" s="59"/>
      <c r="M75" s="59"/>
      <c r="N75" s="59"/>
      <c r="O75" s="59"/>
      <c r="P75" s="59"/>
      <c r="Q75" s="59"/>
      <c r="R75" s="59"/>
      <c r="S75" s="59"/>
      <c r="T75" s="59"/>
      <c r="U75" s="59"/>
    </row>
    <row r="76" spans="2:21" x14ac:dyDescent="0.15">
      <c r="B76" s="250"/>
      <c r="C76" s="251"/>
      <c r="D76" s="251"/>
      <c r="E76" s="251"/>
      <c r="F76" s="251"/>
      <c r="G76" s="251"/>
      <c r="H76" s="251"/>
      <c r="I76" s="252"/>
      <c r="J76" s="59"/>
      <c r="K76" s="157" t="s">
        <v>108</v>
      </c>
      <c r="L76" s="158"/>
      <c r="M76" s="158"/>
      <c r="N76" s="159"/>
      <c r="O76" s="59"/>
      <c r="P76" s="157" t="s">
        <v>54</v>
      </c>
      <c r="Q76" s="158"/>
      <c r="R76" s="158"/>
      <c r="S76" s="158"/>
      <c r="T76" s="158"/>
      <c r="U76" s="159"/>
    </row>
    <row r="77" spans="2:21" x14ac:dyDescent="0.15">
      <c r="B77" s="250"/>
      <c r="C77" s="251"/>
      <c r="D77" s="251"/>
      <c r="E77" s="251"/>
      <c r="F77" s="251"/>
      <c r="G77" s="251"/>
      <c r="H77" s="251"/>
      <c r="I77" s="252"/>
      <c r="J77" s="59"/>
      <c r="K77" s="246" t="s">
        <v>109</v>
      </c>
      <c r="L77" s="247"/>
      <c r="M77" s="247"/>
      <c r="N77" s="248"/>
      <c r="O77" s="59"/>
      <c r="P77" s="199"/>
      <c r="Q77" s="200"/>
      <c r="R77" s="200"/>
      <c r="S77" s="200"/>
      <c r="T77" s="200"/>
      <c r="U77" s="201"/>
    </row>
    <row r="78" spans="2:21" x14ac:dyDescent="0.15">
      <c r="B78" s="253"/>
      <c r="C78" s="254"/>
      <c r="D78" s="254"/>
      <c r="E78" s="254"/>
      <c r="F78" s="254"/>
      <c r="G78" s="254"/>
      <c r="H78" s="254"/>
      <c r="I78" s="255"/>
      <c r="J78" s="59"/>
      <c r="K78" s="249"/>
      <c r="L78" s="247"/>
      <c r="M78" s="247"/>
      <c r="N78" s="248"/>
      <c r="O78" s="59"/>
      <c r="P78" s="202"/>
      <c r="Q78" s="203"/>
      <c r="R78" s="203"/>
      <c r="S78" s="203"/>
      <c r="T78" s="203"/>
      <c r="U78" s="204"/>
    </row>
    <row r="79" spans="2:21" x14ac:dyDescent="0.15">
      <c r="B79" s="59"/>
      <c r="C79" s="59"/>
      <c r="D79" s="59"/>
      <c r="E79" s="59"/>
      <c r="F79" s="59"/>
      <c r="G79" s="59"/>
      <c r="H79" s="59"/>
      <c r="I79" s="59"/>
      <c r="J79" s="59"/>
      <c r="K79" s="256"/>
      <c r="L79" s="257"/>
      <c r="M79" s="257"/>
      <c r="N79" s="258"/>
      <c r="O79" s="59"/>
      <c r="P79" s="199"/>
      <c r="Q79" s="200"/>
      <c r="R79" s="200"/>
      <c r="S79" s="200"/>
      <c r="T79" s="200"/>
      <c r="U79" s="201"/>
    </row>
    <row r="80" spans="2:21" x14ac:dyDescent="0.15">
      <c r="B80" s="106" t="s">
        <v>110</v>
      </c>
      <c r="C80" s="107"/>
      <c r="D80" s="107"/>
      <c r="E80" s="107"/>
      <c r="F80" s="107"/>
      <c r="G80" s="107"/>
      <c r="H80" s="107"/>
      <c r="I80" s="108"/>
      <c r="J80" s="59"/>
      <c r="K80" s="256"/>
      <c r="L80" s="257"/>
      <c r="M80" s="257"/>
      <c r="N80" s="258"/>
      <c r="O80" s="59"/>
      <c r="P80" s="202"/>
      <c r="Q80" s="203"/>
      <c r="R80" s="203"/>
      <c r="S80" s="203"/>
      <c r="T80" s="203"/>
      <c r="U80" s="204"/>
    </row>
    <row r="81" spans="2:21" x14ac:dyDescent="0.15">
      <c r="B81" s="265" t="s">
        <v>111</v>
      </c>
      <c r="C81" s="266"/>
      <c r="D81" s="50" t="s">
        <v>112</v>
      </c>
      <c r="E81" s="50" t="s">
        <v>113</v>
      </c>
      <c r="F81" s="50" t="s">
        <v>114</v>
      </c>
      <c r="G81" s="50" t="s">
        <v>115</v>
      </c>
      <c r="H81" s="50" t="s">
        <v>116</v>
      </c>
      <c r="I81" s="100" t="s">
        <v>117</v>
      </c>
      <c r="J81" s="59"/>
      <c r="K81" s="249"/>
      <c r="L81" s="247"/>
      <c r="M81" s="247"/>
      <c r="N81" s="248"/>
      <c r="O81" s="59"/>
      <c r="P81" s="199"/>
      <c r="Q81" s="200"/>
      <c r="R81" s="200"/>
      <c r="S81" s="200"/>
      <c r="T81" s="200"/>
      <c r="U81" s="201"/>
    </row>
    <row r="82" spans="2:21" x14ac:dyDescent="0.15">
      <c r="B82" s="267"/>
      <c r="C82" s="266"/>
      <c r="D82" s="50" t="s">
        <v>118</v>
      </c>
      <c r="E82" s="50" t="s">
        <v>119</v>
      </c>
      <c r="F82" s="50" t="s">
        <v>120</v>
      </c>
      <c r="G82" s="50" t="s">
        <v>121</v>
      </c>
      <c r="H82" s="50" t="s">
        <v>122</v>
      </c>
      <c r="I82" s="100">
        <v>1</v>
      </c>
      <c r="J82" s="59"/>
      <c r="K82" s="249"/>
      <c r="L82" s="247"/>
      <c r="M82" s="247"/>
      <c r="N82" s="248"/>
      <c r="O82" s="59"/>
      <c r="P82" s="202"/>
      <c r="Q82" s="203"/>
      <c r="R82" s="203"/>
      <c r="S82" s="203"/>
      <c r="T82" s="203"/>
      <c r="U82" s="204"/>
    </row>
    <row r="83" spans="2:21" ht="16.5" customHeight="1" x14ac:dyDescent="0.15">
      <c r="B83" s="222" t="s">
        <v>123</v>
      </c>
      <c r="C83" s="231"/>
      <c r="D83" s="231"/>
      <c r="E83" s="231"/>
      <c r="F83" s="231"/>
      <c r="G83" s="231"/>
      <c r="H83" s="231"/>
      <c r="I83" s="268"/>
      <c r="J83" s="59"/>
      <c r="K83" s="256"/>
      <c r="L83" s="257"/>
      <c r="M83" s="257"/>
      <c r="N83" s="258"/>
      <c r="O83" s="59"/>
      <c r="P83" s="199"/>
      <c r="Q83" s="200"/>
      <c r="R83" s="200"/>
      <c r="S83" s="200"/>
      <c r="T83" s="200"/>
      <c r="U83" s="201"/>
    </row>
    <row r="84" spans="2:21" x14ac:dyDescent="0.15">
      <c r="B84" s="222"/>
      <c r="C84" s="231"/>
      <c r="D84" s="231"/>
      <c r="E84" s="231"/>
      <c r="F84" s="231"/>
      <c r="G84" s="231"/>
      <c r="H84" s="231"/>
      <c r="I84" s="268"/>
      <c r="J84" s="59"/>
      <c r="K84" s="256"/>
      <c r="L84" s="257"/>
      <c r="M84" s="257"/>
      <c r="N84" s="258"/>
      <c r="O84" s="59"/>
      <c r="P84" s="202"/>
      <c r="Q84" s="203"/>
      <c r="R84" s="203"/>
      <c r="S84" s="203"/>
      <c r="T84" s="203"/>
      <c r="U84" s="204"/>
    </row>
    <row r="85" spans="2:21" x14ac:dyDescent="0.15">
      <c r="B85" s="205" t="s">
        <v>124</v>
      </c>
      <c r="C85" s="206"/>
      <c r="D85" s="206"/>
      <c r="E85" s="206"/>
      <c r="F85" s="206" t="s">
        <v>125</v>
      </c>
      <c r="G85" s="206"/>
      <c r="H85" s="206"/>
      <c r="I85" s="207"/>
      <c r="J85" s="59"/>
      <c r="K85" s="249"/>
      <c r="L85" s="247"/>
      <c r="M85" s="247"/>
      <c r="N85" s="248"/>
      <c r="O85" s="59"/>
      <c r="P85" s="199"/>
      <c r="Q85" s="200"/>
      <c r="R85" s="200"/>
      <c r="S85" s="200"/>
      <c r="T85" s="200"/>
      <c r="U85" s="201"/>
    </row>
    <row r="86" spans="2:21" x14ac:dyDescent="0.15">
      <c r="B86" s="205" t="s">
        <v>126</v>
      </c>
      <c r="C86" s="206"/>
      <c r="D86" s="206" t="s">
        <v>127</v>
      </c>
      <c r="E86" s="206"/>
      <c r="F86" s="206"/>
      <c r="G86" s="206"/>
      <c r="H86" s="206"/>
      <c r="I86" s="207"/>
      <c r="J86" s="59"/>
      <c r="K86" s="249"/>
      <c r="L86" s="247"/>
      <c r="M86" s="247"/>
      <c r="N86" s="248"/>
      <c r="O86" s="59"/>
      <c r="P86" s="202"/>
      <c r="Q86" s="203"/>
      <c r="R86" s="203"/>
      <c r="S86" s="203"/>
      <c r="T86" s="203"/>
      <c r="U86" s="204"/>
    </row>
    <row r="87" spans="2:21" x14ac:dyDescent="0.15">
      <c r="B87" s="205" t="s">
        <v>128</v>
      </c>
      <c r="C87" s="206"/>
      <c r="D87" s="206" t="s">
        <v>129</v>
      </c>
      <c r="E87" s="206"/>
      <c r="F87" s="206"/>
      <c r="G87" s="206"/>
      <c r="H87" s="206"/>
      <c r="I87" s="207"/>
      <c r="J87" s="59"/>
      <c r="K87" s="256"/>
      <c r="L87" s="257"/>
      <c r="M87" s="257"/>
      <c r="N87" s="258"/>
      <c r="O87" s="59"/>
      <c r="P87" s="199"/>
      <c r="Q87" s="200"/>
      <c r="R87" s="200"/>
      <c r="S87" s="200"/>
      <c r="T87" s="200"/>
      <c r="U87" s="201"/>
    </row>
    <row r="88" spans="2:21" x14ac:dyDescent="0.15">
      <c r="B88" s="205" t="s">
        <v>130</v>
      </c>
      <c r="C88" s="206"/>
      <c r="D88" s="231" t="s">
        <v>131</v>
      </c>
      <c r="E88" s="231"/>
      <c r="F88" s="231"/>
      <c r="G88" s="231"/>
      <c r="H88" s="231"/>
      <c r="I88" s="268"/>
      <c r="J88" s="59"/>
      <c r="K88" s="256"/>
      <c r="L88" s="257"/>
      <c r="M88" s="257"/>
      <c r="N88" s="258"/>
      <c r="O88" s="59"/>
      <c r="P88" s="202"/>
      <c r="Q88" s="203"/>
      <c r="R88" s="203"/>
      <c r="S88" s="203"/>
      <c r="T88" s="203"/>
      <c r="U88" s="204"/>
    </row>
    <row r="89" spans="2:21" x14ac:dyDescent="0.15">
      <c r="B89" s="205"/>
      <c r="C89" s="206"/>
      <c r="D89" s="231"/>
      <c r="E89" s="231"/>
      <c r="F89" s="231"/>
      <c r="G89" s="231"/>
      <c r="H89" s="231"/>
      <c r="I89" s="268"/>
      <c r="J89" s="59"/>
      <c r="K89" s="249"/>
      <c r="L89" s="247"/>
      <c r="M89" s="247"/>
      <c r="N89" s="248"/>
      <c r="O89" s="59"/>
      <c r="P89" s="199"/>
      <c r="Q89" s="200"/>
      <c r="R89" s="200"/>
      <c r="S89" s="200"/>
      <c r="T89" s="200"/>
      <c r="U89" s="201"/>
    </row>
    <row r="90" spans="2:21" x14ac:dyDescent="0.15">
      <c r="B90" s="208" t="s">
        <v>132</v>
      </c>
      <c r="C90" s="209"/>
      <c r="D90" s="209"/>
      <c r="E90" s="209"/>
      <c r="F90" s="209" t="s">
        <v>133</v>
      </c>
      <c r="G90" s="209"/>
      <c r="H90" s="209"/>
      <c r="I90" s="210"/>
      <c r="J90" s="59"/>
      <c r="K90" s="290"/>
      <c r="L90" s="291"/>
      <c r="M90" s="291"/>
      <c r="N90" s="292"/>
      <c r="O90" s="59"/>
      <c r="P90" s="183"/>
      <c r="Q90" s="184"/>
      <c r="R90" s="184"/>
      <c r="S90" s="184"/>
      <c r="T90" s="184"/>
      <c r="U90" s="185"/>
    </row>
  </sheetData>
  <sheetProtection algorithmName="SHA-512" hashValue="cf4mEAXV7/AgT99aB9oYLIrXczq+ZyXOpK3VjMfXrwBXFKYXWxofrpmwtBP8AcmamHGlWO45uNdCni+z8nUXyQ==" saltValue="CCncDFjSeRLbHhfEwRb4EA==" spinCount="100000" sheet="1" formatCells="0" selectLockedCells="1"/>
  <mergeCells count="224">
    <mergeCell ref="B10:C11"/>
    <mergeCell ref="F10:G11"/>
    <mergeCell ref="J10:K11"/>
    <mergeCell ref="N10:O11"/>
    <mergeCell ref="R10:S11"/>
    <mergeCell ref="K83:N84"/>
    <mergeCell ref="K85:N86"/>
    <mergeCell ref="K87:N88"/>
    <mergeCell ref="K89:N90"/>
    <mergeCell ref="R51:S52"/>
    <mergeCell ref="R53:S54"/>
    <mergeCell ref="K81:N82"/>
    <mergeCell ref="R49:S50"/>
    <mergeCell ref="T49:U50"/>
    <mergeCell ref="K77:N78"/>
    <mergeCell ref="B73:I78"/>
    <mergeCell ref="K79:N80"/>
    <mergeCell ref="K65:U74"/>
    <mergeCell ref="B81:C82"/>
    <mergeCell ref="B83:I84"/>
    <mergeCell ref="D88:I89"/>
    <mergeCell ref="B88:C89"/>
    <mergeCell ref="T51:U52"/>
    <mergeCell ref="B86:C86"/>
    <mergeCell ref="D86:I86"/>
    <mergeCell ref="P86:U86"/>
    <mergeCell ref="B87:C87"/>
    <mergeCell ref="D87:I87"/>
    <mergeCell ref="P87:U87"/>
    <mergeCell ref="P88:U88"/>
    <mergeCell ref="P89:U89"/>
    <mergeCell ref="B90:E90"/>
    <mergeCell ref="F90:I90"/>
    <mergeCell ref="P90:U90"/>
    <mergeCell ref="P78:U78"/>
    <mergeCell ref="P79:U79"/>
    <mergeCell ref="B80:I80"/>
    <mergeCell ref="P80:U80"/>
    <mergeCell ref="P81:U81"/>
    <mergeCell ref="P82:U82"/>
    <mergeCell ref="P83:U83"/>
    <mergeCell ref="P84:U84"/>
    <mergeCell ref="B85:E85"/>
    <mergeCell ref="F85:I85"/>
    <mergeCell ref="P85:U85"/>
    <mergeCell ref="B66:I66"/>
    <mergeCell ref="B67:I67"/>
    <mergeCell ref="B68:I68"/>
    <mergeCell ref="B69:I69"/>
    <mergeCell ref="B70:I70"/>
    <mergeCell ref="B72:I72"/>
    <mergeCell ref="K76:N76"/>
    <mergeCell ref="P76:U76"/>
    <mergeCell ref="P77:U77"/>
    <mergeCell ref="K62:L62"/>
    <mergeCell ref="M62:U62"/>
    <mergeCell ref="B63:I63"/>
    <mergeCell ref="K63:L63"/>
    <mergeCell ref="M63:U63"/>
    <mergeCell ref="B64:I64"/>
    <mergeCell ref="K64:L64"/>
    <mergeCell ref="M64:U64"/>
    <mergeCell ref="B65:I65"/>
    <mergeCell ref="C59:I59"/>
    <mergeCell ref="K59:L59"/>
    <mergeCell ref="M59:U59"/>
    <mergeCell ref="B60:I60"/>
    <mergeCell ref="K60:L60"/>
    <mergeCell ref="M60:U60"/>
    <mergeCell ref="B61:I61"/>
    <mergeCell ref="K61:L61"/>
    <mergeCell ref="M61:U61"/>
    <mergeCell ref="B54:E54"/>
    <mergeCell ref="I54:J54"/>
    <mergeCell ref="K54:L54"/>
    <mergeCell ref="N54:O54"/>
    <mergeCell ref="B57:I57"/>
    <mergeCell ref="K57:U57"/>
    <mergeCell ref="B58:D58"/>
    <mergeCell ref="E58:F58"/>
    <mergeCell ref="G58:I58"/>
    <mergeCell ref="K58:L58"/>
    <mergeCell ref="M58:U58"/>
    <mergeCell ref="T53:T54"/>
    <mergeCell ref="B51:E51"/>
    <mergeCell ref="I51:J51"/>
    <mergeCell ref="K51:L51"/>
    <mergeCell ref="N51:O51"/>
    <mergeCell ref="B52:E52"/>
    <mergeCell ref="I52:J52"/>
    <mergeCell ref="K52:L52"/>
    <mergeCell ref="N52:O52"/>
    <mergeCell ref="B53:E53"/>
    <mergeCell ref="I53:J53"/>
    <mergeCell ref="K53:L53"/>
    <mergeCell ref="N53:O53"/>
    <mergeCell ref="B49:E49"/>
    <mergeCell ref="F49:H49"/>
    <mergeCell ref="I49:J49"/>
    <mergeCell ref="K49:L49"/>
    <mergeCell ref="N49:O49"/>
    <mergeCell ref="B50:E50"/>
    <mergeCell ref="I50:J50"/>
    <mergeCell ref="K50:L50"/>
    <mergeCell ref="N50:O50"/>
    <mergeCell ref="C45:D45"/>
    <mergeCell ref="L45:N45"/>
    <mergeCell ref="C46:D46"/>
    <mergeCell ref="L46:N46"/>
    <mergeCell ref="B47:D47"/>
    <mergeCell ref="F47:J47"/>
    <mergeCell ref="P47:T47"/>
    <mergeCell ref="B48:P48"/>
    <mergeCell ref="R48:U48"/>
    <mergeCell ref="B43:B45"/>
    <mergeCell ref="B40:D40"/>
    <mergeCell ref="M40:N40"/>
    <mergeCell ref="B41:D41"/>
    <mergeCell ref="L41:N41"/>
    <mergeCell ref="B42:D42"/>
    <mergeCell ref="L42:N42"/>
    <mergeCell ref="C43:D43"/>
    <mergeCell ref="L43:N43"/>
    <mergeCell ref="C44:D44"/>
    <mergeCell ref="L44:N44"/>
    <mergeCell ref="C35:D35"/>
    <mergeCell ref="L35:N35"/>
    <mergeCell ref="C36:D36"/>
    <mergeCell ref="M36:N36"/>
    <mergeCell ref="C37:D37"/>
    <mergeCell ref="L37:N37"/>
    <mergeCell ref="C38:D38"/>
    <mergeCell ref="L38:N38"/>
    <mergeCell ref="B39:D39"/>
    <mergeCell ref="L39:N39"/>
    <mergeCell ref="B33:B35"/>
    <mergeCell ref="B36:B38"/>
    <mergeCell ref="B30:D30"/>
    <mergeCell ref="M30:N30"/>
    <mergeCell ref="B31:D31"/>
    <mergeCell ref="M31:N31"/>
    <mergeCell ref="B32:D32"/>
    <mergeCell ref="M32:N32"/>
    <mergeCell ref="C33:D33"/>
    <mergeCell ref="L33:N33"/>
    <mergeCell ref="C34:D34"/>
    <mergeCell ref="L34:N34"/>
    <mergeCell ref="L30:L32"/>
    <mergeCell ref="B25:D25"/>
    <mergeCell ref="L25:N25"/>
    <mergeCell ref="B26:D26"/>
    <mergeCell ref="M26:N26"/>
    <mergeCell ref="B27:D27"/>
    <mergeCell ref="L27:N27"/>
    <mergeCell ref="B28:D28"/>
    <mergeCell ref="L28:N28"/>
    <mergeCell ref="B29:D29"/>
    <mergeCell ref="L29:N29"/>
    <mergeCell ref="C20:D20"/>
    <mergeCell ref="L20:N20"/>
    <mergeCell ref="C21:D21"/>
    <mergeCell ref="L21:N21"/>
    <mergeCell ref="B22:D22"/>
    <mergeCell ref="L22:N22"/>
    <mergeCell ref="B23:D23"/>
    <mergeCell ref="L23:N23"/>
    <mergeCell ref="B24:D24"/>
    <mergeCell ref="L24:N24"/>
    <mergeCell ref="B19:B21"/>
    <mergeCell ref="B15:D15"/>
    <mergeCell ref="L15:N15"/>
    <mergeCell ref="B16:D16"/>
    <mergeCell ref="L16:N16"/>
    <mergeCell ref="B17:D17"/>
    <mergeCell ref="L17:N17"/>
    <mergeCell ref="B18:D18"/>
    <mergeCell ref="L18:N18"/>
    <mergeCell ref="C19:D19"/>
    <mergeCell ref="L19:N19"/>
    <mergeCell ref="C8:G8"/>
    <mergeCell ref="T10:U10"/>
    <mergeCell ref="T11:U11"/>
    <mergeCell ref="B12:C12"/>
    <mergeCell ref="B13:U13"/>
    <mergeCell ref="B14:D14"/>
    <mergeCell ref="I14:K14"/>
    <mergeCell ref="L14:N14"/>
    <mergeCell ref="S14:U14"/>
    <mergeCell ref="D10:D11"/>
    <mergeCell ref="E10:E11"/>
    <mergeCell ref="H10:H11"/>
    <mergeCell ref="I7:I8"/>
    <mergeCell ref="I10:I11"/>
    <mergeCell ref="J7:J8"/>
    <mergeCell ref="L7:L8"/>
    <mergeCell ref="L10:L11"/>
    <mergeCell ref="M7:M8"/>
    <mergeCell ref="M10:M11"/>
    <mergeCell ref="O7:O8"/>
    <mergeCell ref="P7:P8"/>
    <mergeCell ref="P10:P11"/>
    <mergeCell ref="Q10:Q11"/>
    <mergeCell ref="S2:U8"/>
    <mergeCell ref="B2:G2"/>
    <mergeCell ref="I2:Q2"/>
    <mergeCell ref="C3:G3"/>
    <mergeCell ref="C4:D4"/>
    <mergeCell ref="F4:G4"/>
    <mergeCell ref="C5:G5"/>
    <mergeCell ref="C6:D6"/>
    <mergeCell ref="F6:G6"/>
    <mergeCell ref="C7:G7"/>
    <mergeCell ref="I3:I4"/>
    <mergeCell ref="I5:I6"/>
    <mergeCell ref="J3:J4"/>
    <mergeCell ref="J5:J6"/>
    <mergeCell ref="L3:L4"/>
    <mergeCell ref="L5:L6"/>
    <mergeCell ref="M3:M4"/>
    <mergeCell ref="M5:M6"/>
    <mergeCell ref="O3:O4"/>
    <mergeCell ref="O5:O6"/>
    <mergeCell ref="P3:P4"/>
    <mergeCell ref="P5:P6"/>
  </mergeCells>
  <conditionalFormatting sqref="P47:T47 E47:F47">
    <cfRule type="cellIs" dxfId="1" priority="1" stopIfTrue="1" operator="equal">
      <formula>"剩余职业点=0   剩余兴趣点=0"</formula>
    </cfRule>
  </conditionalFormatting>
  <conditionalFormatting sqref="D12">
    <cfRule type="cellIs" dxfId="0" priority="2" stopIfTrue="1" operator="equal">
      <formula>0</formula>
    </cfRule>
  </conditionalFormatting>
  <dataValidations count="62">
    <dataValidation allowBlank="1" showInputMessage="1" showErrorMessage="1" promptTitle="Fast Talk (05%)" prompt="快速交谈专用在口头哄骗、欺骗与误导，像是欺骗俱乐部的门卫放你进入、让人连表格内容都没读过就签名、让警察朝向错误的方向等等。这个技能与心理学或(另一个)快速交谈对立。经过一段时间后，目标会发现他们刚才被骗了。花言巧语的效果总是暂时的，无论他达到多好的效果和达成的难度有多高。快速交谈可用于杀价。如果成功，卖家会忽然认为你提出了一个好主意；然后，如果买家之后又回来、并且尝试购买其他东西，卖家将会拒绝之后的讨价还价，甚至提高物品的售价。" sqref="B32:D32" xr:uid="{00000000-0002-0000-0000-000000000000}"/>
    <dataValidation type="list" allowBlank="1" showInputMessage="1" showErrorMessage="1" promptTitle="Tips" prompt="一次失去5点及更多理智，做灵感检定，如果成功，则进入[临时疯狂]。_x000a_一天之内失去当前理智的1/5或更多是，进入[不定时疯狂]_x000a_理智跌落至0及以下，进入[永久疯狂]，守密人将接管永久疯狂的调查员。" sqref="T11:U11" xr:uid="{00000000-0002-0000-0000-000001000000}">
      <formula1>"精神正常,临时疯狂,不定式疯狂,堕入深渊"</formula1>
    </dataValidation>
    <dataValidation allowBlank="1" showErrorMessage="1" prompt="这是你立即可以取用、支配的现金。_x000a_包括带在身上的和存在银行的。" sqref="C59" xr:uid="{00000000-0002-0000-0000-000002000000}"/>
    <dataValidation allowBlank="1" showInputMessage="1" showErrorMessage="1" promptTitle="Appraise (05%)" prompt="用以评估物品的价值，包括品质、材质与做工。同时，技能使用者能指出物品的年代、得知其历史关联，与查明赝品。" sqref="B17:D17" xr:uid="{00000000-0002-0000-0000-000003000000}"/>
    <dataValidation allowBlank="1" showErrorMessage="1" promptTitle="Tips" prompt="一般MOV不需要手动修改。" sqref="P7 Q7:Q8" xr:uid="{00000000-0002-0000-0000-000004000000}"/>
    <dataValidation type="list" allowBlank="1" showInputMessage="1" showErrorMessage="1" sqref="F4:G4" xr:uid="{00000000-0002-0000-0000-000005000000}">
      <formula1>"1890s,1920s,现代"</formula1>
    </dataValidation>
    <dataValidation allowBlank="1" showInputMessage="1" showErrorMessage="1" promptTitle="Natural World (10%)    也可译作“博物学”" prompt="原本是研究动植物在适合环境中生长的学问。19世纪时，这学问被分成许多学派（生物学、植物学等）。作为一个技能，这代表了传统知识与农夫、渔人、热血外行人或其他业余者的观察。可以广泛地辨别物种、习性、栖地，也可以猜出对此物种而言的重要之处。如果想要的是科学知识，应该去看看[生物学]、[植物学]与[动物学]技能。自然史可精确也可不精确──这是一个鉴赏、判断、传统与激情的领域。使用自然世界可以判定马的毛皮或某蝴蝶标本是极品还是虚有其表。" sqref="L21:N21" xr:uid="{00000000-0002-0000-0000-000006000000}"/>
    <dataValidation allowBlank="1" showInputMessage="1" showErrorMessage="1" promptTitle="Accounting (05%)" prompt="让人了解会计程序，与明白一个人物或商务的金融功能。在检查书籍时，他能发现员工诈欺、掏空基金、贿赂或是勒索款项，以及财务状况的实际好坏。翻阅旧帐时，能看出过往（谷物、人口买卖、酒颣走私等）金钱的流向。" sqref="B15:D15" xr:uid="{00000000-0002-0000-0000-000007000000}"/>
    <dataValidation allowBlank="1" showInputMessage="1" showErrorMessage="1" promptTitle="History (05%)" prompt="让探索者可以想起一个国家、城市、种族或人物所代表的意义。一个成功的历史掷骰，可以用于协助鉴定只有古人才熟悉的工具、技艺，或是理念。" sqref="B40:D40" xr:uid="{00000000-0002-0000-0000-000008000000}"/>
    <dataValidation errorStyle="information" allowBlank="1" showInputMessage="1" showErrorMessage="1" promptTitle="一般来说，年龄应在15-89之间" prompt="15-19: STR和SIZ各减5，决定幸运时掷两次骰子，取较大值_x000a_20-39:EDU进步检定*1_x000a_40+:EDU进步检定*2, STR CON DEX中共-5 APP-5_x000a_50+:进步检定*3, S C D中共-10 APP-10_x000a_60+:进步检定*4, S C D中共-20 APP-15_x000a_更高部分参见规则书" sqref="C6:D6" xr:uid="{00000000-0002-0000-0000-000009000000}"/>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T10:U10" xr:uid="{00000000-0002-0000-0000-00000A000000}">
      <formula1>"身体健康,昏迷,重伤,濒死,死亡"</formula1>
    </dataValidation>
    <dataValidation allowBlank="1" showInputMessage="1" showErrorMessage="1" promptTitle="Law (05%)" prompt="代表能知道恰当的法律、判例、合法行动或法庭程序的机会。以法律作为专业，可以带来大量的财富和优越的政治职位，但需要多年的努力研习－－高度信用评级对此事业是至关重要的。在美国，你的法律实务必须被特定的联邦或洲律师协会所承认。 在其他国家时，成功的难度可能会提升，除非该角色用上数月的时间研读该国法律系统。" sqref="L15:N15" xr:uid="{00000000-0002-0000-0000-00000C000000}"/>
    <dataValidation type="whole" errorStyle="information" operator="lessThanOrEqual" allowBlank="1" showInputMessage="1" showErrorMessage="1" errorTitle="呃……" error="这是肥成啥样了？" sqref="J7:J8" xr:uid="{00000000-0002-0000-0000-00000D000000}">
      <formula1>200</formula1>
    </dataValidation>
    <dataValidation allowBlank="1" showInputMessage="1" showErrorMessage="1" promptTitle="Anthropology (01%)" prompt="让使用者能从个体的行为去辨识、了解他的生活方式。如果观察某文化一段时间，或是研究一灭绝文化的精确纪录，即便没有完整的证据，他也能够简单预测其文化的作法与道德观。好好研究一个月以上，人类学家能开始了解其文化运作，结合心理学可能预测其行为与信念。" sqref="B16:D16" xr:uid="{00000000-0002-0000-0000-00000E000000}"/>
    <dataValidation allowBlank="1" showInputMessage="1" showErrorMessage="1" promptTitle="Dodge (DEX/2) [无法孤注一掷]" prompt="所有探索者都能本能地闪避打击、投射武器等等。一个角色在同一个回合中，可以进行任意次数的闪避（但在面对特殊攻击的时候只能进行一次）。闪避会和其他技能一样依经验提升。只要看到攻击，就可以试着闪躲。子弹是无法闪避的，因为子弹是看不到的；角色只能进行掩护以让自己更难击中。 " sqref="B28:D28" xr:uid="{00000000-0002-0000-0000-00000F000000}"/>
    <dataValidation allowBlank="1" showInputMessage="1" showErrorMessage="1" promptTitle="Fighting (不定) [无法孤注一掷]" prompt="战斗技能指示了一个角色的近战技能。_x000a_当战斗：格斗技能起始超过50%，可以选择将某种训练加入背景里头。有无数的战斗风格存在着。武术仅仅是一种提升人的战斗技能的方法。决定角色如何学习战斗的，无论是军事训练、武术班、或是街头斗殴训练出来的战斗能力。「格斗」如果听起来对某些武术来说太粗鲁了，可以以武术的名称（像是「空手道」之类的）替换掉。" sqref="B33:B35" xr:uid="{00000000-0002-0000-0000-000010000000}"/>
    <dataValidation allowBlank="1" showInputMessage="1" showErrorMessage="1" promptTitle="Jump (20%)" prompt="成功的话，探索者可以助跑或助跑垂直跃上、跃下，或进行水平跳跃。掉落的时候，跳跃可以用来降低可能的掉落伤害。 跳跃的使用包含三种：一般跳跃、艰难跳跃与极端跳跃（分别需要一般成功、艰难成功与极端成功）。作为原则，一般成功可以成功垂直跃下如他身高的高度、立定跳过如他身高的间隙，或是助跑跳过如他身高两倍的间隙。极端成功的跳跃说不定可以跳过这个距离的两倍。 从一个高度掉落的话，成功的跳跃掷骰可以减少一半伤害。" sqref="B42:D42" xr:uid="{00000000-0002-0000-0000-000011000000}"/>
    <dataValidation allowBlank="1" showInputMessage="1" showErrorMessage="1" promptTitle="Library Use (20%)" prompt="图书馆利用技能让探索者能寻找资讯，像是一本特定的书籍、报纸，或是图书馆中的参考书，文件或数据的搜集－－要是东西在那的话。每次使用此技能，要花上连续数小时来进行搜索。_x000a_这技能可以找出上锁柜子或是稀有特别藏书的位置，不过可能要用劝说、快速交谈、魅力、威胁、信誉技能，或特别的凭证来取得这些书或资讯。" sqref="L16:N16" xr:uid="{00000000-0002-0000-0000-000012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B26:D26" xr:uid="{00000000-0002-0000-0000-000013000000}"/>
    <dataValidation allowBlank="1" showInputMessage="1" showErrorMessage="1" promptTitle="Intimidate (15%)" prompt="威胁有许多形式，包括实际武力、心理控制与恐吓。用于使一个人感到恐慌、被胁迫，而去以某种方式行动。与威胁对立的技能是威胁或心理学。 使用武器或是其他有力的恐吓物来进行威胁可能降低难度。当孤注一掷失败，一个可能的结果是惊吓过度，超出了原先预期的意图。 威胁可以用于压低物品或服务的售价。如果成功，卖家可能降低售价，或是免费拱手让出，但之后，根据情况他们可能会考虑投警或报案。" sqref="B41:D41" xr:uid="{00000000-0002-0000-0000-000014000000}"/>
    <dataValidation allowBlank="1" showInputMessage="1" showErrorMessage="1" promptTitle="Listen (20%)" prompt="代表探索者者诠释和了解声音的能力，包括对话的偷听、门后的嘀咕、咖啡厅中的悄悄话。在迫近遭遇时，Keeper可要求进行聆听掷骰，决定探索者们是否察觉：你的探索者警觉到树枝的折断声了吗？延伸来说，高的聆听技能也表示了角色平时的意识优劣。" sqref="L17:N17" xr:uid="{00000000-0002-0000-0000-000015000000}"/>
    <dataValidation allowBlank="1" showInputMessage="1" showErrorMessage="1" promptTitle="Archaeology (01%)" prompt="允许对古文物的年份进行鉴定，与辨别真伪。仔细探查挖掘地点后，他可以推导出先前在此生活者的目的及生活方式。亦能对辨识已灭绝的人类文化的写作形式有所帮助。" sqref="B18:D18" xr:uid="{00000000-0002-0000-0000-000017000000}"/>
    <dataValidation allowBlank="1" showInputMessage="1" showErrorMessage="1" promptTitle="Sleight of Hand (10%)" prompt="允许视觉掩盖、保密，或是伪装物体，可能是以残骸、布料或是其他媒介或错觉促进材质，也可能是透过制作暗版、错误隔间，或是透过重新上色或改变物品的特征以逃避侦察。大型物体将增加隐藏的困难度。_x000a_妙手也包括扒人口袋、手掌藏牌与秘密使用手机等。" sqref="L33" xr:uid="{00000000-0002-0000-0000-000019000000}"/>
    <dataValidation allowBlank="1" showInputMessage="1" showErrorMessage="1" promptTitle="Locksmith (01%)" prompt="一名锁匠可以开启车门、图书馆窗户，中国机关盒等，与渗透简单的警铃系统。使用者能够修锁、制作锁匙，或是用万能锁匙、铁丝和其他工具来开锁。特别困难的锁会降低技能的成功率。" sqref="L18:N18" xr:uid="{00000000-0002-0000-0000-00001A000000}"/>
    <dataValidation allowBlank="1" showInputMessage="1" showErrorMessage="1" promptTitle="Medicine (01%)" prompt="使用者能诊断与处理意外、损伤、疾病与中毒等状况，并可进行公开健康建议。 使用医学进行处置起码需要一个小时的时间，可以在伤害后的任何时间进行处置，但是，如果不在伤害当天进行治疗，治疗的难度将会上升。成功接受医药处置者，将恢复1D3的HP（除了濒死的角色）。一个角色在伤害一旦造成后，只能进行各一次的医药与急救治疗。成功的医药使用可以唤醒失去意识的人。 处置重大伤势时，成功的医药技能可在每周的康复掷骰时，提供一个额外的奖励骰。 在一间装备优良的医院里进行医药处置， Keeper可以使其自动成功。" sqref="L20:N20" xr:uid="{00000000-0002-0000-0000-00001B000000}"/>
    <dataValidation allowBlank="1" showInputMessage="1" showErrorMessage="1" promptTitle="Language (Own) (EDU)" prompt="母语指的是在婴儿或是童年所使用的语言，大部分人只有一种母语。当探索员选择了母语的种类后，这项技能的起始值自动从等同EDU的值开始：这便是探索者进行听说读写的起始语言程度。" sqref="B46" xr:uid="{00000000-0002-0000-0000-00001C000000}"/>
    <dataValidation allowBlank="1" showInputMessage="1" showErrorMessage="1" promptTitle="Drive Auto (20%)" prompt="有此技能的人，可以驾驶小客车或是小卡车，进行正常的操纵，应付寻常的车况问题。如果探索者想要摆脱或是跟踪某人，将用得上驾驶掷骰。 在一些文化中，这个技能是可替换的；因纽特人可能使用驾驶雪橇（Drive Dogsled），维多利亚人可能使用驾驶马车（Drive Carriage）。" sqref="B29:D29" xr:uid="{00000000-0002-0000-0000-00001E000000}"/>
    <dataValidation allowBlank="1" showInputMessage="1" showErrorMessage="1" promptTitle="Mechanical Repair (10%)" prompt="这允许探索者可以维修坏掉的机械，或自己做一个新的。能够做基本的木工和管道案子，以及建造物品（像是滑轮系统）、维修物品（像是蒸汽帮浦）。可能需要某些特殊的设备。这技能也可以开启一般房锁，但无法开启更难的。见锁匠技能。机械维修和电器维修是相辅相成的，在维修如汽车或飞机那样的复杂装置时，可能两者都要用到。" sqref="L19:N19" xr:uid="{00000000-0002-0000-0000-00001F000000}"/>
    <dataValidation allowBlank="1" showInputMessage="1" showErrorMessage="1" promptTitle="Charm (15%)" prompt="魅惑有许多形式，包括肉体吸引、勾引、奉承或是简单地释出温暖。媚惑可以迫使某人按照某种方式行动，但不能与他的一般行为完全矛盾。媚惑的对立技能是魅惑或心理学。_x000a__x000a_魅惑可以用于议价，稍微压低物品的售价。" sqref="B22:D22" xr:uid="{00000000-0002-0000-0000-000020000000}"/>
    <dataValidation allowBlank="1" showInputMessage="1" showErrorMessage="1" promptTitle="Art and Craft (05%)" prompt="此技能能让使用者制作或维修物品——通常需要装备和时间（由Keeper决定）。在成功的情况下，工匠能够做出合适的东西，更高等级的成功，让物品的品质更好、更准确。 一个成功的技艺技能可用来制作复制品或伪造品。困难程度由原物的复杂程度与独特性而定。如果要伪造文件，则需要技艺:伪造文书的技能。 成功的技能判定能提供道具的资讯，像是它是何时何地制造的，揭露一些有关的历史或是技术点，或由谁所制作。越好的专门训练可以提供更好的特殊范围知识——科目的知识、它的历史与当代达人。" sqref="B19:B21" xr:uid="{00000000-0002-0000-0000-000021000000}"/>
    <dataValidation allowBlank="1" showInputMessage="1" showErrorMessage="1" promptTitle="Navigate (10%)" prompt="允许使用者不论在暴风或晴天、不论日与夜，都能找到他的方向。更高的技能点数，代表对于天文图、表、仪器与卫星定位装置更为了解。他也可以用以对一区域进行测量与制图，不论是一个几平方哩的小岛或一个房间的内部——使用现代科技可以降低或取消困难水平。 这种技能的掷骰结果必须保密，探索者只能尝试，然后见证其结果。 如果一个角色很熟悉这个区域，可以加上一颗奖励骰。" sqref="L22:N22" xr:uid="{00000000-0002-0000-0000-000023000000}"/>
    <dataValidation allowBlank="1" showInputMessage="1" showErrorMessage="1" promptTitle="攀爬 Climb (20%)" prompt="此技能允许角色以绳索、工具或是徒手来爬树、爬墙或是爬其他垂直平面。也包括绕绳下降。 有许多条件可能会影响攀爬难度，包括：表面硬度、支撑处、风力、可见度、雨水等。 失败的攀爬掷骰，表示指定的攀爬目标超出了使用者的能力。失败的孤注一掷将使探索者掉落而受伤。成功的攀爬掷骰将允许探索者完全完成这次攀爬。长程的攀爬将提升难度水平。" sqref="B23:D23" xr:uid="{00000000-0002-0000-0000-000024000000}"/>
    <dataValidation type="whole" errorStyle="information" operator="lessThanOrEqual" allowBlank="1" showErrorMessage="1" errorTitle="人类极限" error="这些属性的极限值为99。_x000a_你的调查员属性不能突破这个上限。" promptTitle="Tips" prompt="年龄大于20时，做EDU进步检定(详见年龄)：投1D100，若大于当前EDU，则永久增加1D10的EDU。" sqref="J3:J4 J5:J6 M3:M4 M5:M6 M7:M8" xr:uid="{00000000-0002-0000-0000-000025000000}">
      <formula1>99</formula1>
    </dataValidation>
    <dataValidation allowBlank="1" showInputMessage="1" showErrorMessage="1" promptTitle="Persuade (10%)" prompt="使用劝说，透过理性推论、辩论与讨论，来使目标相信特定观念、概念或是信念。劝说可用于不符事实的时候。成功的劝说需要时间：至少需要一个小时。如果你希望快速劝说人，你应该使用花言巧语。 根据玩家所表述的目标，如果探索者以足够的时间进行劝说，其效果可以绵延无期；要到几年后，遇到一些事情或是另一次劝说才能改变他的看法。劝说可用于杀价。如果成功，卖家会忽然认为你提出了一个好主意。" sqref="L25" xr:uid="{00000000-0002-0000-0000-000026000000}"/>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C43:D43" xr:uid="{00000000-0002-0000-0000-000027000000}"/>
    <dataValidation allowBlank="1" showInputMessage="1" showErrorMessage="1" promptTitle="Occult (05%)" prompt="使用者能了解神秘物品、文字与概念，并且鉴别所见的魔法书与神秘学暗语。神秘学者熟悉一系列来自埃及、苏美、中世纪、文艺复兴时代的西方（或许包括亚非）流传下来的隐密知识。 _x000a__x000a_掌握确切书籍或许能够提供神秘学的技能百分比。这技能无法用于对克苏鲁神话的咒语、魔法与书籍，不过神秘学的概念常被Great Old Ones的崇拜者所采用。" sqref="L23:N23" xr:uid="{00000000-0002-0000-0000-000028000000}"/>
    <dataValidation allowBlank="1" showInputMessage="1" showErrorMessage="1" promptTitle="Computer Use (05%)" prompt="此技能允许探索者以多种电脑语言进行编程，取得与分析隐蔽数据，入侵保全系统，探查复杂的网络，或是调查或利用入侵、后门或病毒程式。_x000a_互联网提供了很丰富的资讯，探索者敲打键盘便能取得。使用网络去进行特殊与隐蔽资讯的搜寻要求电脑使用与图书馆利用的合并掷骰。_x000a_如果只是要上网、收发电子邮件、使用人家写好的一般的软体，不需要使用这个技能。" sqref="B24:D24" xr:uid="{00000000-0002-0000-0000-000029000000}"/>
    <dataValidation allowBlank="1" showInputMessage="1" showErrorMessage="1" promptTitle="Operate Heavy Machinery (01%)" prompt="驾驶与操作坦克、锄耕机、蒸气铲或是其他大型机械时的必备技能。学会这项技能之后，除非遇上危险的事件或路况，是不需要掷骰的。对于差异很大的机械，当遭遇相当不熟悉的情况， Keeper 可以决定降低探索者的技能，例如，一个习惯开推土机的人，就没办法很快习惯在船上的引擎室操作蒸气涡轮机。" sqref="L24" xr:uid="{00000000-0002-0000-0000-00002A000000}"/>
    <dataValidation allowBlank="1" showInputMessage="1" showErrorMessage="1" promptTitle="Credit Rating (00%)" prompt="这表现了探索者的富裕程度与金融信度。有钱能使鬼推磨；如果探索者尝试用他的金融地位去达到目标，则使用此技能。_x000a_信誉可取代APP来造成第一印象。" sqref="B25:D25" xr:uid="{00000000-0002-0000-0000-00002B000000}"/>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L26" xr:uid="{00000000-0002-0000-0000-00002C000000}"/>
    <dataValidation allowBlank="1" showInputMessage="1" showErrorMessage="1" promptTitle="Disguise (05%)" prompt="用来让你看起来像是另外一个人。使用者改变姿态，服装与声音来进行伪装，让自己看起来像是另一种人。夸张的化妆可能有帮助。" sqref="B27:D27" xr:uid="{00000000-0002-0000-0000-00002D000000}"/>
    <dataValidation allowBlank="1" showInputMessage="1" showErrorMessage="1" promptTitle="Electrical Repair (10%)" prompt="让探索者可以维修或是改装电器用品，像是自动点火器、电气马达、保险丝盒或是防盗警铃。在当代，这个技能可以和电子学一同发挥一些作用。修理电气装置可能需要特别的零件或是工具。在1920年代，可能需要和机械维修混合使用。 _x000a_电器维修可能与现代爆破相关，像是电雷管、塑胶炸弹、地雷等。这些武器被设计成容易发展的；只有大失败掷骰可能造成走火。爆破物拆除必须面对防拆除机械设计，因此是远加棘手的；必须提升难度水平——见爆破技能。" sqref="B30:D30" xr:uid="{00000000-0002-0000-0000-00002E000000}"/>
    <dataValidation allowBlank="1" showInputMessage="1" showErrorMessage="1" promptTitle="Psychoanalysis (01%)" prompt="密集的精神分析可以回复患者的理智 。每个月可以进行一次心理分析，如果掷骰成功，患者恢复1D3的理智。如果大失败，患者失去1D6的理智：治疗过程中出现了意外，患者与治疗师的关系将破裂。 在游戏中，精神分析无法加快不定期疯狂的恢复，这需要1D6个月的专业治疗，精神治疗是其中一个部份。 成功的使用此技能，允许角色去暂时脱离恐惧症或狂躁症，或是摆脱幻觉。在游戏中，这允许一个发狂的探索者忽视恐惧症或狂躁症的效果，同样可以做一个精神分析掷骰来让一个陷入幻觉的调查员摆脱幻觉。" sqref="L27" xr:uid="{00000000-0002-0000-0000-00002F000000}"/>
    <dataValidation allowBlank="1" showInputMessage="1" showErrorMessage="1" promptTitle="Psychology (10%)" prompt="通常所有人类都会有的技能，它可以让使用者对一个人进行研究，并对他的动机和个性形成想法。Keeper 可以选择对掷骰的结果保密，只宣布出资讯，真假必须自己判断。" sqref="L28" xr:uid="{00000000-0002-0000-0000-000030000000}"/>
    <dataValidation allowBlank="1" showInputMessage="1" showErrorMessage="1" promptTitle="Survival (10%)" prompt="此技能的知识提供在极端环境中生存的专门知识，像是沙漠或是极地条件，或像是在海洋上或是在荒野地带中。其中有的是打猎、建造避难所、避免危险（像是避免有毒植物）等的知识等。_x000a_你可以将技能点拿来购买任意的专门技能，但不能购买生存这个集合技能。当此技能选择以后，环境专长便决定，譬如：生存（沙漠）、（海洋）、（极地）等。当一个角色没有明显的生存专长，将可能提升技能的难度水平，由Keeper判定。" sqref="L36" xr:uid="{00000000-0002-0000-0000-000031000000}"/>
    <dataValidation allowBlank="1" showInputMessage="1" showErrorMessage="1" promptTitle="Language (Other)[01%]" prompt="外语可以自由指定。一个探索者可以学会任意数量的语言。古老或未知语言（如Aklo或Hyperborean等）是不能选的，其他普通的地球语言都可以选择。_x000a_如果遇到了文言文的演讲或是文本， Keeper可以提高难度水平。一次成功的外语、母语掷骰通常允许探索者理解整本书。" sqref="B43:B45" xr:uid="{00000000-0002-0000-0000-000032000000}"/>
    <dataValidation allowBlank="1" showInputMessage="1" showErrorMessage="1" promptTitle="Ride (05%)" prompt="此技能拿来用在上鞍的马、驴、骡。要成功骑乘骆驼的话，要降低成功率。这技能提供了骑乘动物与骑乘装置的基本照顾知识、以及如何在奔驰或遭遇踬碍时控制坐骑的技术。如果坐骑突然人立或失足，骑士还留在马背上的机率等同于他的骑术技能值。可能可以成功骑乘不熟悉的坐骑，但困难度将会提升。如果探索者从上摔落下来，无论是因为坐骑摔倒、累倒、死掉，或是因为没通过骑术掷骰，他将失去1D6 HP，成功的跳跃掷骰可以抵消这个伤害。" sqref="L29" xr:uid="{00000000-0002-0000-0000-000033000000}"/>
    <dataValidation allowBlank="1" showInputMessage="1" showErrorMessage="1" promptTitle="Science (01%)" prompt="科学科目的实践性与理论性技能需要正统的教育与训练，虽然，也可能有博学的素人科学家存在。_x000a_知识与观点受限于时代。" sqref="L30" xr:uid="{00000000-0002-0000-0000-000034000000}"/>
    <dataValidation allowBlank="1" showInputMessage="1" showErrorMessage="1" promptTitle="Electronics (01%)" prompt="用于排除问题与维修电子设备。允许制作简单的电子设备。这个技能是属于现代的——对于1920年代的电子设备则是使用物理学与电器维修。_x000a_不同于电器维修技能，电子学工作的需求条件通常不能临时充数：它们是为特定工作特别设计的。通常，没有正确的微晶片与电路板，除非技能使用者可以设计出某种变通方法，否则他就要倒楣了。" sqref="B31:D31" xr:uid="{00000000-0002-0000-0000-000036000000}"/>
    <dataValidation allowBlank="1" showInputMessage="1" showErrorMessage="1" promptTitle="Spot Hidden (25%)" prompt="这技能允许调查员发现密门或秘密隔间、注意到隐藏的入侵者、找到不显眼的线索、发觉重新上漆的车子、感知到埋伏、注意到鼓起的口袋，或任何类似的情形。这在探索者的众工具中是一个重要的技能。 如果探索者只有稍纵即逝的机会来看到某物， Keeper可以提升难度水平。如果角色在执行彻底的搜寻， Keeper可能会奖励一个自动成功。难度也会因环境而改变，在一个凌乱的房间里将更难发现什么东西。" sqref="L34" xr:uid="{00000000-0002-0000-0000-000037000000}"/>
    <dataValidation allowBlank="1" showInputMessage="1" showErrorMessage="1" promptTitle="Stealth (20%)" prompt="不惊扰任何人的情况下安静移动、隐藏的技巧。当尝试避免发觉时，该玩家必须使用匿踪掷骰。依此技能可以让角色尝试安静移动或是伪装掩饰。这个技能同时让角色可以维持一定程度的耐心与冷静，在长时间保持不动与无形。" sqref="L35" xr:uid="{00000000-0002-0000-0000-000038000000}"/>
    <dataValidation allowBlank="1" showInputMessage="1" showErrorMessage="1" promptTitle="Swim (20%)" prompt="在水或其他液体上漂浮和移动的能力。只有在Keeper认为遇到危机和危险时，才需要进行游泳掷骰。失败的掷骰将持续失去HP。也可能让人被水冲走，部份或完全地溺水。" sqref="L37" xr:uid="{00000000-0002-0000-0000-000039000000}"/>
    <dataValidation allowBlank="1" showInputMessage="1" showErrorMessage="1" promptTitle="Throw (20%)" prompt="用物体丢掷目标，或是用物体的正确部份丢掷目标（像是刀或飞斧的刃部）。 拳头大的平衡物体，可以猛掷出STR码(0.9米)的距离。 如果投掷失败，物体将按照一定的随机距离飞往目标。Keeper必须比较掷骰的结果与成功的高值，并选择一个合适的距离来决定物体飞到哪。投掷技能可以用于战斗，投掷刀斧、石头、长矛、手榴弹或回力标。" sqref="L38" xr:uid="{00000000-0002-0000-0000-00003A000000}"/>
    <dataValidation allowBlank="1" showInputMessage="1" showErrorMessage="1" promptTitle="First Aid (30%)" prompt="使用者能够进行紧急的治疗。包括：固定骨折肢体、暂时止血、处理烧伤、救醒溺水者、包扎与处理伤口等。急救无法处理疾病。 为了有效治疗，急救必须花上一小时来恢复1点HP。只能尝试一次，第二次尝试必须进行孤注一掷。可以两人同时急救，只要有一人成功便可。成功的急救可以唤醒无意识者。在再次受到伤害前，一个角色只能接受各一次急救与医学。" sqref="B39:D39" xr:uid="{00000000-0002-0000-0000-00003B000000}"/>
    <dataValidation allowBlank="1" showInputMessage="1" showErrorMessage="1" promptTitle="Track (10%)" prompt="透过追踪，探索者可由软土和叶子追踪从上通过的人、车或动物。时间经过长度、下雨，与地面的型态都可能影响难度水平。" sqref="L39" xr:uid="{00000000-0002-0000-0000-00003C000000}"/>
    <dataValidation allowBlank="1" showErrorMessage="1" promptTitle="Tips" prompt="此处是特殊技能下拉选单。_x000a_传说集合没有在此列出_x000a_传说 Lore (01%)_x000a_这个技能表示角色对人类知识范围外的一个主题上的专门知识。传说的专门技能都是不寻常的，像是：_x000a_传说:梦传说_x000a_传说:死灵之书传说_x000a_传说:幽浮传说_x000a_传说:吸血鬼传说_x000a_传说:狼人传说_x000a_传说:Yaddithian传说" sqref="L40" xr:uid="{00000000-0002-0000-0000-00003D000000}"/>
    <dataValidation allowBlank="1" showInputMessage="1" showErrorMessage="1" prompt="这是你立即可以取用、支配的现金。_x000a_包括带在身上的和存在银行的。" sqref="B59" xr:uid="{00000000-0002-0000-0000-00003F000000}"/>
    <dataValidation type="list" allowBlank="1" showInputMessage="1" showErrorMessage="1" promptTitle="Tips" prompt="信者是洞悉了这个诅咒世界真相的人。_x000a_非信者阅读神话书籍不会导致理智损失。_x000a_因神话陷入疯狂的调查员将成为信者。" sqref="S77:U77" xr:uid="{00000000-0002-0000-0000-000040000000}">
      <formula1>"普通调查员,信者"</formula1>
    </dataValidation>
    <dataValidation allowBlank="1" showInputMessage="1" showErrorMessage="1" promptTitle="Firearms (不定) [无法孤注一掷]" prompt="包含所有意义下的火器，包括弓箭、掷矛。" sqref="B36:B38" xr:uid="{00000000-0002-0000-0000-000041000000}"/>
    <dataValidation allowBlank="1" showInputMessage="1" showErrorMessage="1" promptTitle="Tips" prompt="掷3D6 × 5_x000a_如果调查员年龄在15-19之间，掷两次，取较大值。_x000a_斜杠会自动加上。_x000a_幸运点数的上限为99且不受起始值的限制。" sqref="M10:M11" xr:uid="{00000000-0002-0000-0000-000042000000}"/>
    <dataValidation type="whole" errorStyle="information" operator="lessThanOrEqual" allowBlank="1" showInputMessage="1" showErrorMessage="1" errorTitle="人类极限" error="这些属性的极限值为99。_x000a_你的调查员属性不能突破这个上限。" promptTitle="Tips" prompt="年龄大于20时，做EDU进步检定(详见年龄)：投1D100，若大于当前EDU，则永久增加1D10的EDU。" sqref="P5:P6" xr:uid="{00000000-0002-0000-0000-000043000000}">
      <formula1>99</formula1>
    </dataValidation>
    <dataValidation allowBlank="1" showErrorMessage="1" sqref="C44:D46" xr:uid="{00000000-0002-0000-0000-000044000000}"/>
  </dataValidations>
  <pageMargins left="0.69930555555555596" right="0.69930555555555596" top="0.75" bottom="0.75" header="0.3" footer="0.3"/>
  <pageSetup paperSize="9" orientation="portrait"/>
  <drawing r:id="rId1"/>
  <extLst>
    <ext xmlns:x14="http://schemas.microsoft.com/office/spreadsheetml/2009/9/main" uri="{CCE6A557-97BC-4b89-ADB6-D9C93CAAB3DF}">
      <x14:dataValidations xmlns:xm="http://schemas.microsoft.com/office/excel/2006/main" count="7">
        <x14:dataValidation type="list" allowBlank="1" showInputMessage="1" showErrorMessage="1" promptTitle="请查阅下方的[职业列表]表格" prompt="选择0会清除职业提示与下面的技能点数计算器。_x000a_同时，技能点数计算器会在分配掉所有技能点后自动隐藏。" xr:uid="{00000000-0002-0000-0000-00000B000000}">
          <x14:formula1>
            <xm:f>职业列表!$A$2:$A$116</xm:f>
          </x14:formula1>
          <xm:sqref>D12</xm:sqref>
        </x14:dataValidation>
        <x14:dataValidation type="list" allowBlank="1" showInputMessage="1" showErrorMessage="1" promptTitle="tips" prompt="记得手动填写【战斗】中【空手战斗】的成功率，它等于【斗殴】的成功率，基础值为25。" xr:uid="{00000000-0002-0000-0000-000016000000}">
          <x14:formula1>
            <xm:f>分支技能!$H$4:$H$11</xm:f>
          </x14:formula1>
          <xm:sqref>C33:D33</xm:sqref>
        </x14:dataValidation>
        <x14:dataValidation type="list" allowBlank="1" showInputMessage="1" showErrorMessage="1" xr:uid="{00000000-0002-0000-0000-000018000000}">
          <x14:formula1>
            <xm:f>分支技能!$H$4:$H$11</xm:f>
          </x14:formula1>
          <xm:sqref>C34:D34</xm:sqref>
        </x14:dataValidation>
        <x14:dataValidation type="list" allowBlank="1" showInputMessage="1" showErrorMessage="1" xr:uid="{00000000-0002-0000-0000-00001D000000}">
          <x14:formula1>
            <xm:f>分支技能!$B$4:$B$11</xm:f>
          </x14:formula1>
          <xm:sqref>C19:D19</xm:sqref>
        </x14:dataValidation>
        <x14:dataValidation type="list" allowBlank="1" showInputMessage="1" showErrorMessage="1" xr:uid="{00000000-0002-0000-0000-000022000000}">
          <x14:formula1>
            <xm:f>分支技能!$K$4:$K$10</xm:f>
          </x14:formula1>
          <xm:sqref>C36:D37</xm:sqref>
        </x14:dataValidation>
        <x14:dataValidation type="list" allowBlank="1" showInputMessage="1" showErrorMessage="1" xr:uid="{00000000-0002-0000-0000-000035000000}">
          <x14:formula1>
            <xm:f>分支技能!$E$4:$E$16</xm:f>
          </x14:formula1>
          <xm:sqref>M30:N30</xm:sqref>
        </x14:dataValidation>
        <x14:dataValidation type="list" allowBlank="1" showInputMessage="1" showErrorMessage="1" promptTitle="Tips" prompt="此处是特殊技能下拉选单。_x000a_传说集合没有在此列出_x000a_请在【分支技能】中查看罕见技能的技能解释" xr:uid="{00000000-0002-0000-0000-00003E000000}">
          <x14:formula1>
            <xm:f>分支技能!$N$4:$N$9</xm:f>
          </x14:formula1>
          <xm:sqref>M40:N40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4"/>
  <sheetViews>
    <sheetView showGridLines="0" showRowColHeaders="0" workbookViewId="0">
      <selection activeCell="C3" sqref="C3:C4"/>
    </sheetView>
  </sheetViews>
  <sheetFormatPr defaultColWidth="9.05859375" defaultRowHeight="13.5" x14ac:dyDescent="0.15"/>
  <cols>
    <col min="1" max="1" width="12.1640625" style="46" customWidth="1"/>
  </cols>
  <sheetData>
    <row r="1" spans="1:10" ht="16.5" x14ac:dyDescent="0.15">
      <c r="A1" s="47">
        <f ca="1">RANDBETWEEN(1,6)</f>
        <v>2</v>
      </c>
      <c r="B1" s="48"/>
      <c r="C1" s="48"/>
      <c r="D1" s="48"/>
      <c r="E1" s="48"/>
      <c r="F1" s="48"/>
      <c r="G1" s="48"/>
      <c r="H1" s="48"/>
      <c r="I1" s="48"/>
      <c r="J1" s="55"/>
    </row>
    <row r="2" spans="1:10" ht="16.5" x14ac:dyDescent="0.15">
      <c r="A2" s="47">
        <f t="shared" ref="A2:A24" ca="1" si="0">RANDBETWEEN(1,6)</f>
        <v>4</v>
      </c>
      <c r="B2" s="106" t="s">
        <v>134</v>
      </c>
      <c r="C2" s="107"/>
      <c r="D2" s="107"/>
      <c r="E2" s="107"/>
      <c r="F2" s="107"/>
      <c r="G2" s="107"/>
      <c r="H2" s="107"/>
      <c r="I2" s="107"/>
      <c r="J2" s="108"/>
    </row>
    <row r="3" spans="1:10" ht="16.5" x14ac:dyDescent="0.15">
      <c r="A3" s="47">
        <f t="shared" ca="1" si="0"/>
        <v>4</v>
      </c>
      <c r="B3" s="220" t="s">
        <v>4</v>
      </c>
      <c r="C3" s="293">
        <f ca="1">SUM(A1:A3)*5</f>
        <v>50</v>
      </c>
      <c r="D3" s="49">
        <f ca="1">INT(C3/2)</f>
        <v>25</v>
      </c>
      <c r="E3" s="231" t="s">
        <v>5</v>
      </c>
      <c r="F3" s="206">
        <f ca="1">SUM(A7:A9)*5</f>
        <v>50</v>
      </c>
      <c r="G3" s="51">
        <f ca="1">INT(F3/2)</f>
        <v>25</v>
      </c>
      <c r="H3" s="232" t="s">
        <v>6</v>
      </c>
      <c r="I3" s="233">
        <f ca="1">(SUM(A18:A19)+6)*5</f>
        <v>45</v>
      </c>
      <c r="J3" s="56">
        <f ca="1">INT(I3/2)</f>
        <v>22</v>
      </c>
    </row>
    <row r="4" spans="1:10" ht="16.5" x14ac:dyDescent="0.15">
      <c r="A4" s="47">
        <f t="shared" ca="1" si="0"/>
        <v>2</v>
      </c>
      <c r="B4" s="221"/>
      <c r="C4" s="293"/>
      <c r="D4" s="52">
        <f ca="1">INT(C3/5)</f>
        <v>10</v>
      </c>
      <c r="E4" s="206"/>
      <c r="F4" s="206"/>
      <c r="G4" s="51">
        <f ca="1">INT(F3/5)</f>
        <v>10</v>
      </c>
      <c r="H4" s="233"/>
      <c r="I4" s="233"/>
      <c r="J4" s="56">
        <f ca="1">INT(I3/5)</f>
        <v>9</v>
      </c>
    </row>
    <row r="5" spans="1:10" ht="16.5" x14ac:dyDescent="0.15">
      <c r="A5" s="47">
        <f t="shared" ca="1" si="0"/>
        <v>6</v>
      </c>
      <c r="B5" s="222" t="s">
        <v>11</v>
      </c>
      <c r="C5" s="206">
        <f ca="1">SUM(A4:A6)*5</f>
        <v>70</v>
      </c>
      <c r="D5" s="51">
        <f t="shared" ref="D5" ca="1" si="1">INT(C5/2)</f>
        <v>35</v>
      </c>
      <c r="E5" s="232" t="s">
        <v>12</v>
      </c>
      <c r="F5" s="233">
        <f ca="1">SUM(A10:A12)*5</f>
        <v>30</v>
      </c>
      <c r="G5" s="49">
        <f t="shared" ref="G5" ca="1" si="2">INT(F5/2)</f>
        <v>15</v>
      </c>
      <c r="H5" s="231" t="s">
        <v>13</v>
      </c>
      <c r="I5" s="206">
        <f ca="1">(SUM(A20:A21)+6)*5</f>
        <v>70</v>
      </c>
      <c r="J5" s="57">
        <f ca="1">INT(I5/2)</f>
        <v>35</v>
      </c>
    </row>
    <row r="6" spans="1:10" ht="16.5" x14ac:dyDescent="0.15">
      <c r="A6" s="47">
        <f t="shared" ca="1" si="0"/>
        <v>6</v>
      </c>
      <c r="B6" s="205"/>
      <c r="C6" s="206"/>
      <c r="D6" s="50">
        <f t="shared" ref="D6" ca="1" si="3">INT(C5/5)</f>
        <v>14</v>
      </c>
      <c r="E6" s="233"/>
      <c r="F6" s="233"/>
      <c r="G6" s="49">
        <f t="shared" ref="G6" ca="1" si="4">INT(F5/5)</f>
        <v>6</v>
      </c>
      <c r="H6" s="206"/>
      <c r="I6" s="206"/>
      <c r="J6" s="57">
        <f ca="1">INT(I5/5)</f>
        <v>14</v>
      </c>
    </row>
    <row r="7" spans="1:10" ht="16.5" x14ac:dyDescent="0.15">
      <c r="A7" s="47">
        <f t="shared" ca="1" si="0"/>
        <v>5</v>
      </c>
      <c r="B7" s="220" t="s">
        <v>17</v>
      </c>
      <c r="C7" s="233">
        <f ca="1">(SUM(A16:A17)+6)*5</f>
        <v>60</v>
      </c>
      <c r="D7" s="49">
        <f t="shared" ref="D7" ca="1" si="5">INT(C7/2)</f>
        <v>30</v>
      </c>
      <c r="E7" s="231" t="s">
        <v>18</v>
      </c>
      <c r="F7" s="206">
        <f ca="1">SUM(A13:A15)*5</f>
        <v>60</v>
      </c>
      <c r="G7" s="51">
        <f t="shared" ref="G7" ca="1" si="6">INT(F7/2)</f>
        <v>30</v>
      </c>
      <c r="H7" s="232" t="s">
        <v>135</v>
      </c>
      <c r="I7" s="300">
        <f ca="1">SUM(A22:A24)*5</f>
        <v>40</v>
      </c>
      <c r="J7" s="301"/>
    </row>
    <row r="8" spans="1:10" ht="16.5" x14ac:dyDescent="0.15">
      <c r="A8" s="47">
        <f t="shared" ca="1" si="0"/>
        <v>4</v>
      </c>
      <c r="B8" s="223"/>
      <c r="C8" s="242"/>
      <c r="D8" s="53">
        <f t="shared" ref="D8" ca="1" si="7">INT(C7/5)</f>
        <v>12</v>
      </c>
      <c r="E8" s="209"/>
      <c r="F8" s="209"/>
      <c r="G8" s="54">
        <f t="shared" ref="G8" ca="1" si="8">INT(F7/5)</f>
        <v>12</v>
      </c>
      <c r="H8" s="242"/>
      <c r="I8" s="302"/>
      <c r="J8" s="303"/>
    </row>
    <row r="9" spans="1:10" x14ac:dyDescent="0.15">
      <c r="A9" s="47">
        <f t="shared" ca="1" si="0"/>
        <v>1</v>
      </c>
    </row>
    <row r="10" spans="1:10" x14ac:dyDescent="0.15">
      <c r="A10" s="47">
        <f t="shared" ca="1" si="0"/>
        <v>3</v>
      </c>
    </row>
    <row r="11" spans="1:10" ht="14.25" customHeight="1" x14ac:dyDescent="0.15">
      <c r="A11" s="47">
        <f t="shared" ca="1" si="0"/>
        <v>1</v>
      </c>
      <c r="B11" s="294" t="s">
        <v>136</v>
      </c>
      <c r="C11" s="295"/>
      <c r="D11" s="295"/>
      <c r="E11" s="295"/>
      <c r="F11" s="295"/>
      <c r="G11" s="295"/>
      <c r="H11" s="295"/>
      <c r="I11" s="295"/>
      <c r="J11" s="296"/>
    </row>
    <row r="12" spans="1:10" ht="14.25" customHeight="1" x14ac:dyDescent="0.15">
      <c r="A12" s="47">
        <f t="shared" ca="1" si="0"/>
        <v>2</v>
      </c>
      <c r="B12" s="297"/>
      <c r="C12" s="298"/>
      <c r="D12" s="298"/>
      <c r="E12" s="298"/>
      <c r="F12" s="298"/>
      <c r="G12" s="298"/>
      <c r="H12" s="298"/>
      <c r="I12" s="298"/>
      <c r="J12" s="299"/>
    </row>
    <row r="13" spans="1:10" x14ac:dyDescent="0.15">
      <c r="A13" s="47">
        <f t="shared" ca="1" si="0"/>
        <v>1</v>
      </c>
    </row>
    <row r="14" spans="1:10" x14ac:dyDescent="0.15">
      <c r="A14" s="47">
        <f t="shared" ca="1" si="0"/>
        <v>5</v>
      </c>
    </row>
    <row r="15" spans="1:10" x14ac:dyDescent="0.15">
      <c r="A15" s="47">
        <f t="shared" ca="1" si="0"/>
        <v>6</v>
      </c>
    </row>
    <row r="16" spans="1:10" x14ac:dyDescent="0.15">
      <c r="A16" s="47">
        <f t="shared" ca="1" si="0"/>
        <v>5</v>
      </c>
    </row>
    <row r="17" spans="1:1" x14ac:dyDescent="0.15">
      <c r="A17" s="47">
        <f t="shared" ca="1" si="0"/>
        <v>1</v>
      </c>
    </row>
    <row r="18" spans="1:1" x14ac:dyDescent="0.15">
      <c r="A18" s="47">
        <f t="shared" ca="1" si="0"/>
        <v>1</v>
      </c>
    </row>
    <row r="19" spans="1:1" x14ac:dyDescent="0.15">
      <c r="A19" s="47">
        <f t="shared" ca="1" si="0"/>
        <v>2</v>
      </c>
    </row>
    <row r="20" spans="1:1" x14ac:dyDescent="0.15">
      <c r="A20" s="47">
        <f t="shared" ca="1" si="0"/>
        <v>2</v>
      </c>
    </row>
    <row r="21" spans="1:1" x14ac:dyDescent="0.15">
      <c r="A21" s="47">
        <f t="shared" ca="1" si="0"/>
        <v>6</v>
      </c>
    </row>
    <row r="22" spans="1:1" x14ac:dyDescent="0.15">
      <c r="A22" s="47">
        <f t="shared" ca="1" si="0"/>
        <v>3</v>
      </c>
    </row>
    <row r="23" spans="1:1" x14ac:dyDescent="0.15">
      <c r="A23" s="47">
        <f t="shared" ca="1" si="0"/>
        <v>4</v>
      </c>
    </row>
    <row r="24" spans="1:1" x14ac:dyDescent="0.15">
      <c r="A24" s="47">
        <f t="shared" ca="1" si="0"/>
        <v>1</v>
      </c>
    </row>
    <row r="25" spans="1:1" x14ac:dyDescent="0.15">
      <c r="A25" s="47"/>
    </row>
    <row r="26" spans="1:1" x14ac:dyDescent="0.15">
      <c r="A26" s="47"/>
    </row>
    <row r="27" spans="1:1" x14ac:dyDescent="0.15">
      <c r="A27" s="47"/>
    </row>
    <row r="28" spans="1:1" x14ac:dyDescent="0.15">
      <c r="A28" s="47"/>
    </row>
    <row r="29" spans="1:1" x14ac:dyDescent="0.15">
      <c r="A29" s="47"/>
    </row>
    <row r="30" spans="1:1" x14ac:dyDescent="0.15">
      <c r="A30" s="47"/>
    </row>
    <row r="31" spans="1:1" x14ac:dyDescent="0.15">
      <c r="A31" s="47"/>
    </row>
    <row r="32" spans="1:1" x14ac:dyDescent="0.15">
      <c r="A32" s="47"/>
    </row>
    <row r="33" spans="1:1" x14ac:dyDescent="0.15">
      <c r="A33" s="47"/>
    </row>
    <row r="34" spans="1:1" x14ac:dyDescent="0.15">
      <c r="A34" s="47"/>
    </row>
  </sheetData>
  <sheetProtection selectLockedCells="1"/>
  <mergeCells count="20">
    <mergeCell ref="I3:I4"/>
    <mergeCell ref="I5:I6"/>
    <mergeCell ref="B11:J12"/>
    <mergeCell ref="I7:J8"/>
    <mergeCell ref="B2:J2"/>
    <mergeCell ref="B3:B4"/>
    <mergeCell ref="B5:B6"/>
    <mergeCell ref="B7:B8"/>
    <mergeCell ref="C3:C4"/>
    <mergeCell ref="C5:C6"/>
    <mergeCell ref="C7:C8"/>
    <mergeCell ref="E3:E4"/>
    <mergeCell ref="E5:E6"/>
    <mergeCell ref="E7:E8"/>
    <mergeCell ref="F3:F4"/>
    <mergeCell ref="F5:F6"/>
    <mergeCell ref="F7:F8"/>
    <mergeCell ref="H3:H4"/>
    <mergeCell ref="H5:H6"/>
    <mergeCell ref="H7:H8"/>
  </mergeCells>
  <dataValidations count="2">
    <dataValidation allowBlank="1" showErrorMessage="1" promptTitle="Tips" prompt="一般MOV不需要手动修改。" sqref="I7" xr:uid="{00000000-0002-0000-0100-000000000000}"/>
    <dataValidation allowBlank="1" showInputMessage="1" showErrorMessage="1" promptTitle="Tips" prompt="年龄大于20时，做EDU进步检定(详见年龄)：投1D100，若大于当前EDU，则永久增加1D10的EDU。" sqref="I5:I6" xr:uid="{00000000-0002-0000-0100-000001000000}"/>
  </dataValidation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6"/>
  <sheetViews>
    <sheetView showGridLines="0" showRowColHeaders="0" workbookViewId="0">
      <selection activeCell="E16" sqref="E16"/>
    </sheetView>
  </sheetViews>
  <sheetFormatPr defaultColWidth="8.28125" defaultRowHeight="16.5" x14ac:dyDescent="0.15"/>
  <cols>
    <col min="1" max="10" width="8.28125" style="36"/>
    <col min="11" max="11" width="11.2578125" style="36" customWidth="1"/>
    <col min="12" max="16384" width="8.28125" style="36"/>
  </cols>
  <sheetData>
    <row r="1" spans="1:16" x14ac:dyDescent="0.15">
      <c r="A1" s="304"/>
      <c r="B1" s="304"/>
      <c r="C1" s="304"/>
      <c r="D1" s="304"/>
      <c r="E1" s="304"/>
      <c r="F1" s="304"/>
      <c r="G1" s="304"/>
      <c r="H1" s="304"/>
      <c r="I1" s="304"/>
      <c r="J1" s="304"/>
      <c r="K1" s="304"/>
      <c r="L1" s="304"/>
      <c r="M1" s="304"/>
      <c r="N1" s="304"/>
      <c r="O1" s="304"/>
      <c r="P1" s="304"/>
    </row>
    <row r="2" spans="1:16" s="35" customFormat="1" x14ac:dyDescent="0.15">
      <c r="B2" s="305" t="s">
        <v>42</v>
      </c>
      <c r="C2" s="306"/>
      <c r="E2" s="305" t="s">
        <v>63</v>
      </c>
      <c r="F2" s="306"/>
      <c r="H2" s="305" t="s">
        <v>65</v>
      </c>
      <c r="I2" s="306"/>
      <c r="K2" s="305" t="s">
        <v>70</v>
      </c>
      <c r="L2" s="306"/>
      <c r="N2" s="305" t="s">
        <v>137</v>
      </c>
      <c r="O2" s="306"/>
    </row>
    <row r="3" spans="1:16" x14ac:dyDescent="0.15">
      <c r="B3" s="37" t="s">
        <v>138</v>
      </c>
      <c r="C3" s="38" t="s">
        <v>139</v>
      </c>
      <c r="E3" s="37" t="s">
        <v>138</v>
      </c>
      <c r="F3" s="38" t="s">
        <v>139</v>
      </c>
      <c r="H3" s="37" t="s">
        <v>138</v>
      </c>
      <c r="I3" s="38" t="s">
        <v>139</v>
      </c>
      <c r="K3" s="37" t="s">
        <v>138</v>
      </c>
      <c r="L3" s="38" t="s">
        <v>139</v>
      </c>
      <c r="N3" s="37" t="s">
        <v>138</v>
      </c>
      <c r="O3" s="38" t="s">
        <v>139</v>
      </c>
    </row>
    <row r="4" spans="1:16" x14ac:dyDescent="0.15">
      <c r="B4" s="39" t="s">
        <v>140</v>
      </c>
      <c r="C4" s="40">
        <v>5</v>
      </c>
      <c r="E4" s="39" t="s">
        <v>141</v>
      </c>
      <c r="F4" s="40">
        <v>1</v>
      </c>
      <c r="H4" s="39" t="s">
        <v>142</v>
      </c>
      <c r="I4" s="40">
        <v>5</v>
      </c>
      <c r="K4" s="39" t="s">
        <v>143</v>
      </c>
      <c r="L4" s="40">
        <v>25</v>
      </c>
      <c r="N4" s="39" t="s">
        <v>144</v>
      </c>
      <c r="O4" s="40">
        <v>1</v>
      </c>
    </row>
    <row r="5" spans="1:16" x14ac:dyDescent="0.15">
      <c r="B5" s="37" t="s">
        <v>145</v>
      </c>
      <c r="C5" s="38">
        <v>5</v>
      </c>
      <c r="E5" s="37" t="s">
        <v>146</v>
      </c>
      <c r="F5" s="38">
        <v>1</v>
      </c>
      <c r="H5" s="37" t="s">
        <v>147</v>
      </c>
      <c r="I5" s="38">
        <v>10</v>
      </c>
      <c r="K5" s="37" t="s">
        <v>148</v>
      </c>
      <c r="L5" s="38">
        <v>15</v>
      </c>
      <c r="N5" s="37" t="s">
        <v>149</v>
      </c>
      <c r="O5" s="38">
        <v>1</v>
      </c>
    </row>
    <row r="6" spans="1:16" x14ac:dyDescent="0.15">
      <c r="B6" s="39" t="s">
        <v>150</v>
      </c>
      <c r="C6" s="40">
        <v>5</v>
      </c>
      <c r="E6" s="39" t="s">
        <v>151</v>
      </c>
      <c r="F6" s="40">
        <v>1</v>
      </c>
      <c r="H6" s="39" t="s">
        <v>66</v>
      </c>
      <c r="I6" s="40">
        <v>25</v>
      </c>
      <c r="K6" s="39" t="s">
        <v>152</v>
      </c>
      <c r="L6" s="40">
        <v>15</v>
      </c>
      <c r="N6" s="39" t="s">
        <v>153</v>
      </c>
      <c r="O6" s="40">
        <v>1</v>
      </c>
    </row>
    <row r="7" spans="1:16" x14ac:dyDescent="0.15">
      <c r="B7" s="37" t="s">
        <v>154</v>
      </c>
      <c r="C7" s="38">
        <v>5</v>
      </c>
      <c r="E7" s="37" t="s">
        <v>155</v>
      </c>
      <c r="F7" s="38">
        <v>1</v>
      </c>
      <c r="H7" s="37" t="s">
        <v>156</v>
      </c>
      <c r="I7" s="38">
        <v>15</v>
      </c>
      <c r="K7" s="37" t="s">
        <v>157</v>
      </c>
      <c r="L7" s="38">
        <v>10</v>
      </c>
      <c r="N7" s="37" t="s">
        <v>158</v>
      </c>
      <c r="O7" s="38">
        <v>1</v>
      </c>
    </row>
    <row r="8" spans="1:16" x14ac:dyDescent="0.15">
      <c r="B8" s="39" t="s">
        <v>159</v>
      </c>
      <c r="C8" s="40">
        <v>5</v>
      </c>
      <c r="E8" s="39" t="s">
        <v>160</v>
      </c>
      <c r="F8" s="40">
        <v>1</v>
      </c>
      <c r="H8" s="39" t="s">
        <v>161</v>
      </c>
      <c r="I8" s="40">
        <v>20</v>
      </c>
      <c r="K8" s="39" t="s">
        <v>162</v>
      </c>
      <c r="L8" s="40">
        <v>10</v>
      </c>
      <c r="N8" s="39" t="s">
        <v>163</v>
      </c>
      <c r="O8" s="40">
        <v>1</v>
      </c>
    </row>
    <row r="9" spans="1:16" x14ac:dyDescent="0.15">
      <c r="B9" s="37" t="s">
        <v>164</v>
      </c>
      <c r="C9" s="38">
        <v>5</v>
      </c>
      <c r="E9" s="37" t="s">
        <v>165</v>
      </c>
      <c r="F9" s="38">
        <v>1</v>
      </c>
      <c r="H9" s="37" t="s">
        <v>166</v>
      </c>
      <c r="I9" s="38">
        <v>15</v>
      </c>
      <c r="K9" s="37" t="s">
        <v>71</v>
      </c>
      <c r="L9" s="38">
        <v>20</v>
      </c>
      <c r="N9" s="41" t="s">
        <v>79</v>
      </c>
      <c r="O9" s="42">
        <v>5</v>
      </c>
    </row>
    <row r="10" spans="1:16" x14ac:dyDescent="0.15">
      <c r="B10" s="39" t="s">
        <v>167</v>
      </c>
      <c r="C10" s="40">
        <v>5</v>
      </c>
      <c r="E10" s="39" t="s">
        <v>168</v>
      </c>
      <c r="F10" s="40">
        <v>1</v>
      </c>
      <c r="H10" s="39" t="s">
        <v>169</v>
      </c>
      <c r="I10" s="40">
        <v>10</v>
      </c>
      <c r="K10" s="44" t="s">
        <v>170</v>
      </c>
      <c r="L10" s="45">
        <v>10</v>
      </c>
    </row>
    <row r="11" spans="1:16" x14ac:dyDescent="0.15">
      <c r="B11" s="41" t="s">
        <v>171</v>
      </c>
      <c r="C11" s="42">
        <v>5</v>
      </c>
      <c r="E11" s="37" t="s">
        <v>172</v>
      </c>
      <c r="F11" s="38">
        <v>1</v>
      </c>
      <c r="H11" s="41" t="s">
        <v>173</v>
      </c>
      <c r="I11" s="42">
        <v>20</v>
      </c>
    </row>
    <row r="12" spans="1:16" x14ac:dyDescent="0.15">
      <c r="B12" s="43"/>
      <c r="E12" s="39" t="s">
        <v>174</v>
      </c>
      <c r="F12" s="40">
        <v>1</v>
      </c>
    </row>
    <row r="13" spans="1:16" x14ac:dyDescent="0.15">
      <c r="E13" s="37" t="s">
        <v>175</v>
      </c>
      <c r="F13" s="38">
        <v>1</v>
      </c>
    </row>
    <row r="14" spans="1:16" x14ac:dyDescent="0.15">
      <c r="E14" s="39" t="s">
        <v>176</v>
      </c>
      <c r="F14" s="40">
        <v>1</v>
      </c>
    </row>
    <row r="15" spans="1:16" x14ac:dyDescent="0.15">
      <c r="E15" s="37" t="s">
        <v>177</v>
      </c>
      <c r="F15" s="38">
        <v>1</v>
      </c>
    </row>
    <row r="16" spans="1:16" x14ac:dyDescent="0.15">
      <c r="E16" s="44" t="s">
        <v>178</v>
      </c>
      <c r="F16" s="45">
        <v>1</v>
      </c>
    </row>
  </sheetData>
  <sortState xmlns:xlrd2="http://schemas.microsoft.com/office/spreadsheetml/2017/richdata2" ref="H5:I11">
    <sortCondition ref="H4"/>
  </sortState>
  <mergeCells count="6">
    <mergeCell ref="A1:P1"/>
    <mergeCell ref="B2:C2"/>
    <mergeCell ref="E2:F2"/>
    <mergeCell ref="H2:I2"/>
    <mergeCell ref="K2:L2"/>
    <mergeCell ref="N2:O2"/>
  </mergeCells>
  <dataValidations count="38">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N5" xr:uid="{00000000-0002-0000-0200-000000000000}"/>
    <dataValidation allowBlank="1" showInputMessage="1" showErrorMessage="1" promptTitle="Chemistry (01%)" prompt="研究物质组成，温度、能量和压力在其上的效果，及交互作用的学问。透过化学，使用者可以创造或提炼复杂的化学化合物，包括简单爆裂物、毒药、瓦斯与酸液，需要至少一天和合适的器材及化学品。给予合适的器材与反应物的话，使用者也可以解析未知物质。 " sqref="E5" xr:uid="{00000000-0002-0000-0200-000001000000}"/>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xr:uid="{00000000-0002-0000-0200-000002000000}"/>
    <dataValidation allowBlank="1" showInputMessage="1" showErrorMessage="1" promptTitle="Acting (05%)" prompt="表演者拥有戏剧与电影（包括电视）表演的训练，能够扮演角色、记忆台词并利用舞台化妆来改变他的外貌。请见伪装。" sqref="B4" xr:uid="{00000000-0002-0000-0200-000003000000}"/>
    <dataValidation allowBlank="1" showInputMessage="1" showErrorMessage="1" promptTitle="Pharmacy (01%)" prompt="对化学合成品与其对活体效果的研究。通常包含了各种天然或人工的药品的配方、制作与配置（无论是使用草药合成的巫医，或在实验室中工作的药剂师）。此技能的应用包含了解它们的副作用和禁忌症。" sqref="E10" xr:uid="{00000000-0002-0000-0200-000004000000}"/>
    <dataValidation allowBlank="1" showInputMessage="1" showErrorMessage="1" promptTitle="Demolitions (01%)" prompt="有这个技能的使用者，更容易安全地使用炸弹，包括设置与拆除爆破物。使用地雷或是类似设计优良的装置不需要进行掷骰，但是移除将更加困难。_x000a_这个技能也包括军用炸弹（防步兵地雷、塑胶炸弹等）。_x000a_若有足够的时间与资源，老手能够透过爆破物来炸毁建筑、清理堵塞隧道与改造爆破装置（如降低爆破音量、制作饵雷等）。" sqref="N4" xr:uid="{00000000-0002-0000-0200-000005000000}"/>
    <dataValidation allowBlank="1" showInputMessage="1" showErrorMessage="1" promptTitle="Forgery (05%)" prompt="熟悉技术细节，使用者可以制造高品质的假文件，可能是手写文件、官方表格或授权、券宗的复制品。伪造时必须要有如复制品一般的合适材料（墨汁、纸质等）。 成功的伪造文书掷骰能够通过一般的、粗略的检查。如果有人想要认真检查伪造品，他将使用鉴定技能进行对立掷骰，看看是否能发现问题。" sqref="B7" xr:uid="{00000000-0002-0000-0200-000006000000}"/>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xr:uid="{00000000-0002-0000-0200-000007000000}"/>
    <dataValidation allowBlank="1" showInputMessage="1" showErrorMessage="1" promptTitle="Whip (05%)" prompt="套牛绳和鞭子。" sqref="H4" xr:uid="{00000000-0002-0000-0200-000008000000}"/>
    <dataValidation allowBlank="1" showInputMessage="1" showErrorMessage="1" promptTitle="Chainsaw (10%)" prompt="即电锯_x000a_第一个量产的瓦斯动力的链锯于1927 年面世；早期也有各种版本存在。" sqref="H5" xr:uid="{00000000-0002-0000-0200-000009000000}"/>
    <dataValidation allowBlank="1" showInputMessage="1" showErrorMessage="1" promptTitle="Fine Art (05%)" prompt="艺术家掌握绘画（油画、压克力、水彩）的技艺，同时也会进行铅笔、腊笔或粉彩素描。可以用好几天或月进行严肃的工作，也可以进行快速素描来抓住物件和人物的印象。此技能也意味着对艺术世界的熟悉，艺术家能够辨识特定艺术家的作品、学派与已知历史。" sqref="B5" xr:uid="{00000000-0002-0000-0200-00000A000000}"/>
    <dataValidation allowBlank="1" showInputMessage="1" showErrorMessage="1" promptTitle="Submachine Gun (15%)" prompt="用于发射任何一把机械手枪或是半机枪；也包括使用连发的突击步枪。" sqref="K5" xr:uid="{00000000-0002-0000-0200-00000B000000}"/>
    <dataValidation allowBlank="1" showInputMessage="1" showErrorMessage="1" promptTitle="Photography (05%)" prompt="包含静态与动态的摄影。此技能能让人拍下清楚的照片，或适当地冲洗它们，或增强隐晦的细节。_x000a__x000a_一般的照相不需要掷技能骰。需要掷骰的是动态摄影、或是进行细节的捕捉－－特别是长距离的、快速的或是在微光中。这个技能也可以让探索者判断照片是否经过合成或伪造，及判断拍摄的角度与站位。" sqref="B6" xr:uid="{00000000-0002-0000-0200-00000C000000}"/>
    <dataValidation allowBlank="1" showInputMessage="1" showErrorMessage="1" promptTitle="Biology (01%)" prompt="生命的科学，包括植物学、细胞学、生态学、遗传学、组织学、微生物学、生理学、动物学等等。探索者的了解反映了年代。以此技能，可以研发出对抗可怕神话细菌的疫苗，或是隔绝一些丛林植物的迷幻效果。" sqref="E6" xr:uid="{00000000-0002-0000-0200-00000D000000}"/>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xr:uid="{00000000-0002-0000-0200-00000E000000}"/>
    <dataValidation allowBlank="1" showInputMessage="1" showErrorMessage="1" promptTitle="Bow (15%)" prompt="用于弓、十字弓、中世纪长弓、强力合成弓。" sqref="K6" xr:uid="{00000000-0002-0000-0200-00000F000000}"/>
    <dataValidation allowBlank="1" showInputMessage="1" showErrorMessage="1" promptTitle="Hypnosis (01%)" prompt="使用者能够引导一个目标进入恍惚状态，他将容易接受建议、放松，并且可能回忆起已经忘记的记忆。催眠术的极限由Keeper按照游戏的情节来决定；有可能只允许想被催眠的对象被催眠，或者， Keeper可能允许能用于非意愿对象。 这个技能可能被用于催眠疗法，治疗遭受心理创伤的人，抚平恐惧症或狂躁症的效果（成功的使用意味着，这个患者在某着场景中克服了恐惧症或狂躁症）。另外，如果要完全治愈该创伤，需要一系列的成功催眠疗程（至少需要1D6次，由Keeper来判定）。" sqref="N6" xr:uid="{00000000-0002-0000-0200-000010000000}"/>
    <dataValidation allowBlank="1" showInputMessage="1" showErrorMessage="1" promptTitle="Mathematics (01%)" prompt="数字与逻辑的研究，包括数学理论与应用，以及设计与发展理论解。这个技能允许辨认非欧几何学、解决方程式谜题，对复杂的图示与密码进行解码。" sqref="E7" xr:uid="{00000000-0002-0000-0200-000011000000}"/>
    <dataValidation allowBlank="1" showInputMessage="1" showErrorMessage="1" promptTitle="Axe (15%)" prompt="使用长柄斧的技能。如果是短柄小斧则使用打架。如果拿来投掷，使用投掷技能。" sqref="H7" xr:uid="{00000000-0002-0000-0200-000012000000}"/>
    <dataValidation allowBlank="1" showInputMessage="1" showErrorMessage="1" promptTitle="Flamethrower (10%)" prompt="喷射可燃性液体或瓦斯的武器。可以由使用者带着或是安装在交通工具上。" sqref="K7" xr:uid="{00000000-0002-0000-0200-000013000000}"/>
    <dataValidation allowBlank="1" showInputMessage="1" showErrorMessage="1" promptTitle="Zoology (01%)" prompt="专门关系到动物王国的生物学研究，包含结构、演化、分类、习性、以及动物的分配，包括活着的与灭绝的。使用此技能从其与环境的互动中辨别动物的品种（踪迹、排泄物、痕迹等），像是行为，和领域特征。" sqref="E12" xr:uid="{00000000-0002-0000-0200-000014000000}"/>
    <dataValidation allowBlank="1" showInputMessage="1" showErrorMessage="1" promptTitle="Astronomy (01%)" prompt="对于找出在特定日子或时刻中哪一个星球或是行星会在天上、日月蚀与流星雨的发生、重要星体之名、当代对其他世界生命的认识、银河的存在与结构，他拥有此类的实用知识。一个天文学者应该可以计算出轨道、讨论星体生命周期。在现代，他会拥有像是红外线天文学或是长基线干涉量测的专长。" sqref="E8" xr:uid="{00000000-0002-0000-0200-000015000000}"/>
    <dataValidation allowBlank="1" showInputMessage="1" showErrorMessage="1" promptTitle="Artillery (01%)" prompt="此技能设定了某些形式的军事训练与经验。该使用者在战争中操作过炮击武器：能够在小组或是「特遣队」中进行长程军火投射。许多有此本性的武器，因为太大而无法独力运作，要嘛需要有一个小组来进行操作，要嘛会让操作难度变高。_x000a__x000a_随着游戏的年代不同，有不同的专门技能，包括加农炮、榴弹炮、迫击炮与火箭发射器。" sqref="N7" xr:uid="{00000000-0002-0000-0200-000016000000}"/>
    <dataValidation allowBlank="1" showInputMessage="1" showErrorMessage="1" promptTitle="Sword (20%)" prompt="所有半米长以上的刃器。" sqref="H8" xr:uid="{00000000-0002-0000-0200-000017000000}"/>
    <dataValidation allowBlank="1" showInputMessage="1" showErrorMessage="1" promptTitle="Machine Gun (10%)" prompt="从安装在脚架上的武器进行连发射击的武器。只要是用单发射击，改用步枪技能。在现代，突击步枪、半机枪与轻型机枪的差异已经相当小。" sqref="K8" xr:uid="{00000000-0002-0000-0200-000018000000}"/>
    <dataValidation allowBlank="1" showInputMessage="1" showErrorMessage="1" promptTitle="Diving (01%)" prompt="使用者通过潜水训练，可以使用与维持潜水设备进行潜水，包括深水导航、适当配重与危机处理程序。_x000a_于1942 年水中氧气筒发明之前，空气是透过空气帮浦从水面上用连接的管子打进潜水服装中。_x000a_在现代，装备水下呼吸器的潜水员将熟悉潜水的物理学、空气压力，以及呼吸加压空气时的生理过程。" sqref="N8" xr:uid="{00000000-0002-0000-0200-000019000000}"/>
    <dataValidation allowBlank="1" showInputMessage="1" showErrorMessage="1" promptTitle="Physics (01%)" prompt="让他有对于压力、物质、运动、磁力、电力、光学、辐射以及相关现象之理论性理解，并有能力建构可验证想法的实验仪器。知识的程度和所处的时代有关。如汽车之类的实用性装置不是物理学家的职责——实验装置才是，不过或许需要协同电器维修或机械维修。" sqref="E9" xr:uid="{00000000-0002-0000-0200-00001A000000}"/>
    <dataValidation allowBlank="1" showInputMessage="1" showErrorMessage="1" promptTitle="Garrote (15%)" prompt="任意长度的用于锁喉的兵器。被锁喉者必须以战技（Fighting Maneuver ）逃脱，否则每回合会受到1D6伤害。" sqref="H9" xr:uid="{00000000-0002-0000-0200-00001B000000}"/>
    <dataValidation allowBlank="1" showInputMessage="1" showErrorMessage="1" promptTitle="Handgun (20%)" prompt="用于所有类似手枪的非连发火器。因此一些现代的机械手枪（MAC-11、Uzi 手枪等），在进行连发时，使用半自动枪技能。" sqref="K9" xr:uid="{00000000-0002-0000-0200-00001C000000}"/>
    <dataValidation allowBlank="1" showInputMessage="1" showErrorMessage="1" promptTitle="Animal Handling (05%)" prompt="用于命令、训练驯服动物进行简单任务的技能。这技能最常用在狗身上，但也不排除鸟、猫、猴子，或是其他（由Keeper 判定）。_x000a__x000a_参考骑术。" sqref="N9" xr:uid="{00000000-0002-0000-0200-00001D000000}"/>
    <dataValidation allowBlank="1" showInputMessage="1" showErrorMessage="1" promptTitle="Flail (10%)" prompt="双节棍、流星锤和其他中世纪武器。" sqref="H10" xr:uid="{00000000-0002-0000-0200-00001E000000}"/>
    <dataValidation allowBlank="1" showInputMessage="1" showErrorMessage="1" promptTitle="Heavy Weapons (10%)" prompt="用于榴弹发射器、反坦克火箭等。" sqref="K10" xr:uid="{00000000-0002-0000-0200-00001F000000}"/>
    <dataValidation allowBlank="1" showInputMessage="1" showErrorMessage="1" promptTitle="Botany (01%)" prompt="对植​​物生命的研究，包括品种分类、构造、生长、繁殖、化学性质、演化原理、疾病与显微术。植物学的子学说包含了农学、林学、园艺学与古植物学。用这个技能，可以辨别特定植物（譬如毒性、可食性、迷幻性等）的性质和特定用法。" sqref="E11" xr:uid="{00000000-0002-0000-0200-000020000000}"/>
    <dataValidation allowBlank="1" showInputMessage="1" showErrorMessage="1" promptTitle="Spear (20%)" prompt="长矛和鱼叉。如果拿来投掷，使用投掷技能。" sqref="H11" xr:uid="{00000000-0002-0000-0200-000021000000}"/>
    <dataValidation allowBlank="1" showInputMessage="1" showErrorMessage="1" promptTitle="Forensic(01%)" prompt="对于证据的分析和鉴定的研究。通常与犯罪现场调查（检验指纹、DNA、头发以及体液）和实验室工作相联系，以此来确定真相以及为法庭争论提供专业的证人和证据。" sqref="E16" xr:uid="{00000000-0002-0000-0200-000022000000}"/>
    <dataValidation allowBlank="1" showInputMessage="1" showErrorMessage="1" promptTitle="Cryptography (01%)" prompt="秘密代码与语言的研究，由一些或某人发展出来，用以隐藏对话或讯息。作为数学的一个分支，这个技能能够创造密码、辨认或破译密码。密码通常是手写的，但是也可能有其他型式，像是将讯息藏在乐谱、图画或是电脑代码中。破解密码是一个繁琐的工作，通常需要长时间的研究与数字运算。" sqref="E13" xr:uid="{00000000-0002-0000-0200-000023000000}"/>
    <dataValidation allowBlank="1" showInputMessage="1" showErrorMessage="1" promptTitle="Engineering (01%)" prompt="技术上来说，这不是一个科学，将它放在这里只是方便而已。科学是关于辨认特定现象（透过观察与纪录），工程学以这样的发现和使用来制造实用物品，像是机器、构造和原料。" sqref="E14" xr:uid="{00000000-0002-0000-0200-000024000000}"/>
    <dataValidation allowBlank="1" showInputMessage="1" showErrorMessage="1" prompt="这是门关于大气的科学研究，包括天气系统和形态，以及大气现象。使用这技能可以判断长期的天气形态以及对其影响进行预报，例如雨、雪以及雾。" sqref="E15" xr:uid="{00000000-0002-0000-0200-000025000000}"/>
  </dataValidation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16"/>
  <sheetViews>
    <sheetView showGridLines="0" topLeftCell="F1" workbookViewId="0">
      <pane ySplit="1" topLeftCell="F15" activePane="bottomLeft" state="frozen"/>
      <selection pane="bottomLeft" activeCell="B4" sqref="B4"/>
    </sheetView>
  </sheetViews>
  <sheetFormatPr defaultColWidth="9.05859375" defaultRowHeight="16.5" x14ac:dyDescent="0.15"/>
  <cols>
    <col min="1" max="1" width="9.05859375" style="1"/>
    <col min="2" max="2" width="22.515625" style="2" customWidth="1"/>
    <col min="3" max="3" width="9.05859375" style="3"/>
    <col min="4" max="4" width="9.05859375" style="4"/>
    <col min="5" max="5" width="21.22265625" style="5" customWidth="1"/>
    <col min="6" max="6" width="8.15234375" style="1" customWidth="1"/>
    <col min="7" max="7" width="140.0234375" style="6" customWidth="1"/>
    <col min="8" max="16384" width="9.05859375" style="1"/>
  </cols>
  <sheetData>
    <row r="1" spans="1:7" x14ac:dyDescent="0.25">
      <c r="A1" s="7" t="s">
        <v>179</v>
      </c>
      <c r="B1" s="8" t="s">
        <v>10</v>
      </c>
      <c r="C1" s="9" t="s">
        <v>51</v>
      </c>
      <c r="D1" s="10" t="s">
        <v>180</v>
      </c>
      <c r="E1" s="11" t="s">
        <v>181</v>
      </c>
      <c r="F1" s="8" t="s">
        <v>182</v>
      </c>
      <c r="G1" s="12" t="s">
        <v>183</v>
      </c>
    </row>
    <row r="2" spans="1:7" x14ac:dyDescent="0.15">
      <c r="A2" s="13">
        <v>0</v>
      </c>
      <c r="B2" s="307" t="s">
        <v>184</v>
      </c>
      <c r="C2" s="307"/>
      <c r="D2" s="307"/>
      <c r="E2" s="307"/>
      <c r="F2" s="307"/>
      <c r="G2" s="308"/>
    </row>
    <row r="3" spans="1:7" ht="17.25" x14ac:dyDescent="0.15">
      <c r="A3" s="14">
        <v>1</v>
      </c>
      <c r="B3" s="15" t="s">
        <v>185</v>
      </c>
      <c r="C3" s="16" t="s">
        <v>186</v>
      </c>
      <c r="D3" s="17">
        <v>0</v>
      </c>
      <c r="E3" s="18"/>
      <c r="F3" s="19">
        <f>IF(E3=0,人物卡!P5*4,人物卡!P5*2+职业列表!E3*2)</f>
        <v>320</v>
      </c>
      <c r="G3" s="20" t="s">
        <v>187</v>
      </c>
    </row>
    <row r="4" spans="1:7" ht="17.25" x14ac:dyDescent="0.15">
      <c r="A4" s="13">
        <v>2</v>
      </c>
      <c r="B4" s="21" t="s">
        <v>188</v>
      </c>
      <c r="C4" s="22" t="s">
        <v>189</v>
      </c>
      <c r="D4" s="23">
        <v>30</v>
      </c>
      <c r="E4" s="24" t="s">
        <v>190</v>
      </c>
      <c r="F4" s="22">
        <f>人物卡!P5*4</f>
        <v>320</v>
      </c>
      <c r="G4" s="25" t="s">
        <v>191</v>
      </c>
    </row>
    <row r="5" spans="1:7" ht="18.75" x14ac:dyDescent="0.25">
      <c r="A5" s="14">
        <v>3</v>
      </c>
      <c r="B5" s="15" t="s">
        <v>192</v>
      </c>
      <c r="C5" s="26" t="s">
        <v>193</v>
      </c>
      <c r="D5" s="27">
        <v>9</v>
      </c>
      <c r="E5" s="28" t="s">
        <v>194</v>
      </c>
      <c r="F5" s="19">
        <f>人物卡!P5*2+人物卡!M3*2</f>
        <v>290</v>
      </c>
      <c r="G5" s="20" t="s">
        <v>195</v>
      </c>
    </row>
    <row r="6" spans="1:7" x14ac:dyDescent="0.25">
      <c r="A6" s="13">
        <v>4</v>
      </c>
      <c r="B6" s="21" t="s">
        <v>196</v>
      </c>
      <c r="C6" s="22" t="s">
        <v>197</v>
      </c>
      <c r="D6" s="23">
        <v>9</v>
      </c>
      <c r="E6" s="24" t="s">
        <v>198</v>
      </c>
      <c r="F6" s="22">
        <f>人物卡!P5*2+人物卡!M5*2</f>
        <v>210</v>
      </c>
      <c r="G6" s="25" t="s">
        <v>199</v>
      </c>
    </row>
    <row r="7" spans="1:7" x14ac:dyDescent="0.25">
      <c r="A7" s="14">
        <v>5</v>
      </c>
      <c r="B7" s="15" t="s">
        <v>200</v>
      </c>
      <c r="C7" s="26" t="s">
        <v>201</v>
      </c>
      <c r="D7" s="27">
        <v>20</v>
      </c>
      <c r="E7" s="28" t="s">
        <v>198</v>
      </c>
      <c r="F7" s="19">
        <f>人物卡!P5*2+人物卡!M5*2</f>
        <v>210</v>
      </c>
      <c r="G7" s="20" t="s">
        <v>202</v>
      </c>
    </row>
    <row r="8" spans="1:7" x14ac:dyDescent="0.25">
      <c r="A8" s="13">
        <v>6</v>
      </c>
      <c r="B8" s="21" t="s">
        <v>203</v>
      </c>
      <c r="C8" s="22" t="s">
        <v>204</v>
      </c>
      <c r="D8" s="23">
        <v>20</v>
      </c>
      <c r="E8" s="24" t="s">
        <v>205</v>
      </c>
      <c r="F8" s="22">
        <f>人物卡!P5*2+MAX(人物卡!M3,人物卡!J3)*2</f>
        <v>300</v>
      </c>
      <c r="G8" s="25" t="s">
        <v>206</v>
      </c>
    </row>
    <row r="9" spans="1:7" x14ac:dyDescent="0.25">
      <c r="A9" s="14">
        <v>7</v>
      </c>
      <c r="B9" s="15" t="s">
        <v>207</v>
      </c>
      <c r="C9" s="26" t="s">
        <v>208</v>
      </c>
      <c r="D9" s="27">
        <v>10</v>
      </c>
      <c r="E9" s="28" t="s">
        <v>209</v>
      </c>
      <c r="F9" s="19">
        <f>人物卡!P5*4</f>
        <v>320</v>
      </c>
      <c r="G9" s="20" t="s">
        <v>210</v>
      </c>
    </row>
    <row r="10" spans="1:7" x14ac:dyDescent="0.25">
      <c r="A10" s="13">
        <v>8</v>
      </c>
      <c r="B10" s="21" t="s">
        <v>211</v>
      </c>
      <c r="C10" s="22" t="s">
        <v>212</v>
      </c>
      <c r="D10" s="23">
        <v>10</v>
      </c>
      <c r="E10" s="24" t="s">
        <v>213</v>
      </c>
      <c r="F10" s="22">
        <f>人物卡!P5*2+MAX(人物卡!M5,人物卡!P3)*2</f>
        <v>290</v>
      </c>
      <c r="G10" s="25" t="s">
        <v>214</v>
      </c>
    </row>
    <row r="11" spans="1:7" x14ac:dyDescent="0.25">
      <c r="A11" s="14">
        <v>9</v>
      </c>
      <c r="B11" s="15" t="s">
        <v>215</v>
      </c>
      <c r="C11" s="26" t="s">
        <v>189</v>
      </c>
      <c r="D11" s="27">
        <v>30</v>
      </c>
      <c r="E11" s="28" t="s">
        <v>209</v>
      </c>
      <c r="F11" s="19">
        <f>人物卡!P5*4</f>
        <v>320</v>
      </c>
      <c r="G11" s="20" t="s">
        <v>216</v>
      </c>
    </row>
    <row r="12" spans="1:7" x14ac:dyDescent="0.25">
      <c r="A12" s="13">
        <v>10</v>
      </c>
      <c r="B12" s="21" t="s">
        <v>217</v>
      </c>
      <c r="C12" s="22" t="s">
        <v>218</v>
      </c>
      <c r="D12" s="23">
        <v>30</v>
      </c>
      <c r="E12" s="24" t="s">
        <v>209</v>
      </c>
      <c r="F12" s="22">
        <f>人物卡!P5*4</f>
        <v>320</v>
      </c>
      <c r="G12" s="25" t="s">
        <v>219</v>
      </c>
    </row>
    <row r="13" spans="1:7" x14ac:dyDescent="0.25">
      <c r="A13" s="14">
        <v>11</v>
      </c>
      <c r="B13" s="15" t="s">
        <v>220</v>
      </c>
      <c r="C13" s="26" t="s">
        <v>212</v>
      </c>
      <c r="D13" s="27">
        <v>10</v>
      </c>
      <c r="E13" s="28" t="s">
        <v>209</v>
      </c>
      <c r="F13" s="19">
        <f>人物卡!P5*4</f>
        <v>320</v>
      </c>
      <c r="G13" s="20" t="s">
        <v>221</v>
      </c>
    </row>
    <row r="14" spans="1:7" x14ac:dyDescent="0.25">
      <c r="A14" s="13">
        <v>12</v>
      </c>
      <c r="B14" s="21" t="s">
        <v>222</v>
      </c>
      <c r="C14" s="22" t="s">
        <v>189</v>
      </c>
      <c r="D14" s="23">
        <v>30</v>
      </c>
      <c r="E14" s="24" t="s">
        <v>209</v>
      </c>
      <c r="F14" s="22">
        <f>人物卡!P5*4</f>
        <v>320</v>
      </c>
      <c r="G14" s="25" t="s">
        <v>223</v>
      </c>
    </row>
    <row r="15" spans="1:7" ht="17.25" customHeight="1" x14ac:dyDescent="0.25">
      <c r="A15" s="14">
        <v>13</v>
      </c>
      <c r="B15" s="15" t="s">
        <v>224</v>
      </c>
      <c r="C15" s="26" t="s">
        <v>225</v>
      </c>
      <c r="D15" s="27">
        <v>9</v>
      </c>
      <c r="E15" s="28" t="s">
        <v>226</v>
      </c>
      <c r="F15" s="19">
        <f>人物卡!P5*2+MAX(人物卡!M3,人物卡!P3)*2</f>
        <v>290</v>
      </c>
      <c r="G15" s="20" t="s">
        <v>227</v>
      </c>
    </row>
    <row r="16" spans="1:7" ht="17.25" customHeight="1" x14ac:dyDescent="0.15">
      <c r="A16" s="13">
        <v>14</v>
      </c>
      <c r="B16" s="21" t="s">
        <v>228</v>
      </c>
      <c r="C16" s="22" t="s">
        <v>229</v>
      </c>
      <c r="D16" s="23">
        <v>8</v>
      </c>
      <c r="E16" s="24" t="s">
        <v>230</v>
      </c>
      <c r="F16" s="22">
        <f>人物卡!P5*2+MAX(人物卡!M3,人物卡!J3)*2</f>
        <v>300</v>
      </c>
      <c r="G16" s="25" t="s">
        <v>231</v>
      </c>
    </row>
    <row r="17" spans="1:7" ht="16.5" customHeight="1" x14ac:dyDescent="0.25">
      <c r="A17" s="14">
        <v>15</v>
      </c>
      <c r="B17" s="15" t="s">
        <v>232</v>
      </c>
      <c r="C17" s="26" t="s">
        <v>233</v>
      </c>
      <c r="D17" s="27">
        <v>9</v>
      </c>
      <c r="E17" s="28" t="s">
        <v>234</v>
      </c>
      <c r="F17" s="19">
        <f>人物卡!P5*2+MAX(人物卡!M3,人物卡!J3)*2</f>
        <v>300</v>
      </c>
      <c r="G17" s="20" t="s">
        <v>235</v>
      </c>
    </row>
    <row r="18" spans="1:7" x14ac:dyDescent="0.25">
      <c r="A18" s="13">
        <v>16</v>
      </c>
      <c r="B18" s="21" t="s">
        <v>236</v>
      </c>
      <c r="C18" s="22" t="s">
        <v>237</v>
      </c>
      <c r="D18" s="23">
        <v>9</v>
      </c>
      <c r="E18" s="24" t="s">
        <v>209</v>
      </c>
      <c r="F18" s="22">
        <f>人物卡!P5*4</f>
        <v>320</v>
      </c>
      <c r="G18" s="25" t="s">
        <v>238</v>
      </c>
    </row>
    <row r="19" spans="1:7" ht="16.5" customHeight="1" x14ac:dyDescent="0.25">
      <c r="A19" s="14">
        <v>17</v>
      </c>
      <c r="B19" s="15" t="s">
        <v>239</v>
      </c>
      <c r="C19" s="26" t="s">
        <v>240</v>
      </c>
      <c r="D19" s="27">
        <v>8</v>
      </c>
      <c r="E19" s="28" t="s">
        <v>198</v>
      </c>
      <c r="F19" s="19">
        <f>人物卡!P5*2+人物卡!M5*2</f>
        <v>210</v>
      </c>
      <c r="G19" s="20" t="s">
        <v>241</v>
      </c>
    </row>
    <row r="20" spans="1:7" ht="16.5" customHeight="1" x14ac:dyDescent="0.25">
      <c r="A20" s="13">
        <v>18</v>
      </c>
      <c r="B20" s="21" t="s">
        <v>242</v>
      </c>
      <c r="C20" s="22" t="s">
        <v>243</v>
      </c>
      <c r="D20" s="23">
        <v>20</v>
      </c>
      <c r="E20" s="24" t="s">
        <v>234</v>
      </c>
      <c r="F20" s="22">
        <f>人物卡!P5*2+MAX(人物卡!M3,人物卡!J3)*2</f>
        <v>300</v>
      </c>
      <c r="G20" s="25" t="s">
        <v>244</v>
      </c>
    </row>
    <row r="21" spans="1:7" x14ac:dyDescent="0.25">
      <c r="A21" s="14">
        <v>19</v>
      </c>
      <c r="B21" s="15" t="s">
        <v>245</v>
      </c>
      <c r="C21" s="26" t="s">
        <v>246</v>
      </c>
      <c r="D21" s="27">
        <v>20</v>
      </c>
      <c r="E21" s="28" t="s">
        <v>209</v>
      </c>
      <c r="F21" s="19">
        <f>人物卡!P5*4</f>
        <v>320</v>
      </c>
      <c r="G21" s="20" t="s">
        <v>247</v>
      </c>
    </row>
    <row r="22" spans="1:7" ht="16.5" customHeight="1" x14ac:dyDescent="0.25">
      <c r="A22" s="13">
        <v>20</v>
      </c>
      <c r="B22" s="21" t="s">
        <v>248</v>
      </c>
      <c r="C22" s="22" t="s">
        <v>237</v>
      </c>
      <c r="D22" s="23">
        <v>9</v>
      </c>
      <c r="E22" s="24" t="s">
        <v>234</v>
      </c>
      <c r="F22" s="22">
        <f>人物卡!P5*2+MAX(人物卡!M3,人物卡!J3)*2</f>
        <v>300</v>
      </c>
      <c r="G22" s="25" t="s">
        <v>249</v>
      </c>
    </row>
    <row r="23" spans="1:7" ht="16.5" customHeight="1" x14ac:dyDescent="0.25">
      <c r="A23" s="14">
        <v>21</v>
      </c>
      <c r="B23" s="15" t="s">
        <v>250</v>
      </c>
      <c r="C23" s="26" t="s">
        <v>251</v>
      </c>
      <c r="D23" s="27">
        <v>9</v>
      </c>
      <c r="E23" s="28" t="s">
        <v>252</v>
      </c>
      <c r="F23" s="19">
        <f>人物卡!P5*2+人物卡!J3*2</f>
        <v>300</v>
      </c>
      <c r="G23" s="20" t="s">
        <v>253</v>
      </c>
    </row>
    <row r="24" spans="1:7" x14ac:dyDescent="0.25">
      <c r="A24" s="13">
        <v>22</v>
      </c>
      <c r="B24" s="21" t="s">
        <v>254</v>
      </c>
      <c r="C24" s="22" t="s">
        <v>197</v>
      </c>
      <c r="D24" s="23">
        <v>9</v>
      </c>
      <c r="E24" s="24" t="s">
        <v>209</v>
      </c>
      <c r="F24" s="22">
        <f>人物卡!P5*4</f>
        <v>320</v>
      </c>
      <c r="G24" s="25" t="s">
        <v>255</v>
      </c>
    </row>
    <row r="25" spans="1:7" x14ac:dyDescent="0.25">
      <c r="A25" s="14">
        <v>23</v>
      </c>
      <c r="B25" s="15" t="s">
        <v>256</v>
      </c>
      <c r="C25" s="26" t="s">
        <v>251</v>
      </c>
      <c r="D25" s="27">
        <v>9</v>
      </c>
      <c r="E25" s="28" t="s">
        <v>209</v>
      </c>
      <c r="F25" s="19">
        <f>人物卡!P5*4</f>
        <v>320</v>
      </c>
      <c r="G25" s="20" t="s">
        <v>257</v>
      </c>
    </row>
    <row r="26" spans="1:7" x14ac:dyDescent="0.25">
      <c r="A26" s="13">
        <v>24</v>
      </c>
      <c r="B26" s="21" t="s">
        <v>258</v>
      </c>
      <c r="C26" s="22" t="s">
        <v>259</v>
      </c>
      <c r="D26" s="23">
        <v>10</v>
      </c>
      <c r="E26" s="24" t="s">
        <v>209</v>
      </c>
      <c r="F26" s="22">
        <f>人物卡!P5*4</f>
        <v>320</v>
      </c>
      <c r="G26" s="25" t="s">
        <v>260</v>
      </c>
    </row>
    <row r="27" spans="1:7" x14ac:dyDescent="0.25">
      <c r="A27" s="14">
        <v>25</v>
      </c>
      <c r="B27" s="15" t="s">
        <v>261</v>
      </c>
      <c r="C27" s="26" t="s">
        <v>259</v>
      </c>
      <c r="D27" s="27">
        <v>10</v>
      </c>
      <c r="E27" s="28" t="s">
        <v>209</v>
      </c>
      <c r="F27" s="19">
        <f>人物卡!P5*4</f>
        <v>320</v>
      </c>
      <c r="G27" s="20" t="s">
        <v>262</v>
      </c>
    </row>
    <row r="28" spans="1:7" ht="17.25" customHeight="1" x14ac:dyDescent="0.15">
      <c r="A28" s="13">
        <v>26</v>
      </c>
      <c r="B28" s="21" t="s">
        <v>263</v>
      </c>
      <c r="C28" s="22" t="s">
        <v>193</v>
      </c>
      <c r="D28" s="23">
        <v>9</v>
      </c>
      <c r="E28" s="24" t="s">
        <v>264</v>
      </c>
      <c r="F28" s="22">
        <f>人物卡!P5*2+MAX(人物卡!M3,人物卡!J3)*2</f>
        <v>300</v>
      </c>
      <c r="G28" s="25" t="s">
        <v>265</v>
      </c>
    </row>
    <row r="29" spans="1:7" ht="16.5" customHeight="1" x14ac:dyDescent="0.25">
      <c r="A29" s="14">
        <v>27</v>
      </c>
      <c r="B29" s="15" t="s">
        <v>266</v>
      </c>
      <c r="C29" s="26" t="s">
        <v>212</v>
      </c>
      <c r="D29" s="27">
        <v>10</v>
      </c>
      <c r="E29" s="28" t="s">
        <v>267</v>
      </c>
      <c r="F29" s="19">
        <f>人物卡!P5*2+人物卡!M3*2</f>
        <v>290</v>
      </c>
      <c r="G29" s="20" t="s">
        <v>268</v>
      </c>
    </row>
    <row r="30" spans="1:7" ht="17.25" customHeight="1" x14ac:dyDescent="0.15">
      <c r="A30" s="13">
        <v>28</v>
      </c>
      <c r="B30" s="21" t="s">
        <v>269</v>
      </c>
      <c r="C30" s="22" t="s">
        <v>270</v>
      </c>
      <c r="D30" s="23">
        <v>30</v>
      </c>
      <c r="E30" s="24" t="s">
        <v>271</v>
      </c>
      <c r="F30" s="22">
        <f>人物卡!P5*2+MAX(人物卡!M3,人物卡!J3)*2</f>
        <v>300</v>
      </c>
      <c r="G30" s="25" t="s">
        <v>272</v>
      </c>
    </row>
    <row r="31" spans="1:7" ht="17.25" customHeight="1" x14ac:dyDescent="0.25">
      <c r="A31" s="14">
        <v>29</v>
      </c>
      <c r="B31" s="15" t="s">
        <v>273</v>
      </c>
      <c r="C31" s="26" t="s">
        <v>274</v>
      </c>
      <c r="D31" s="27">
        <v>5</v>
      </c>
      <c r="E31" s="28" t="s">
        <v>230</v>
      </c>
      <c r="F31" s="19">
        <f>人物卡!P5*2+MAX(人物卡!M3,人物卡!J3)*2</f>
        <v>300</v>
      </c>
      <c r="G31" s="20" t="s">
        <v>275</v>
      </c>
    </row>
    <row r="32" spans="1:7" ht="17.25" customHeight="1" x14ac:dyDescent="0.15">
      <c r="A32" s="13">
        <v>30</v>
      </c>
      <c r="B32" s="21" t="s">
        <v>276</v>
      </c>
      <c r="C32" s="22" t="s">
        <v>277</v>
      </c>
      <c r="D32" s="23">
        <v>5</v>
      </c>
      <c r="E32" s="24" t="s">
        <v>278</v>
      </c>
      <c r="F32" s="22">
        <f>人物卡!P5*2+人物卡!J3*2</f>
        <v>300</v>
      </c>
      <c r="G32" s="25" t="s">
        <v>279</v>
      </c>
    </row>
    <row r="33" spans="1:7" ht="17.25" customHeight="1" x14ac:dyDescent="0.25">
      <c r="A33" s="14">
        <v>31</v>
      </c>
      <c r="B33" s="15" t="s">
        <v>280</v>
      </c>
      <c r="C33" s="26" t="s">
        <v>281</v>
      </c>
      <c r="D33" s="27">
        <v>5</v>
      </c>
      <c r="E33" s="28" t="s">
        <v>194</v>
      </c>
      <c r="F33" s="19">
        <f>人物卡!P5*2+人物卡!M3*2</f>
        <v>290</v>
      </c>
      <c r="G33" s="20" t="s">
        <v>282</v>
      </c>
    </row>
    <row r="34" spans="1:7" ht="17.25" customHeight="1" x14ac:dyDescent="0.15">
      <c r="A34" s="13">
        <v>32</v>
      </c>
      <c r="B34" s="21" t="s">
        <v>283</v>
      </c>
      <c r="C34" s="22" t="s">
        <v>284</v>
      </c>
      <c r="D34" s="23">
        <v>10</v>
      </c>
      <c r="E34" s="24" t="s">
        <v>285</v>
      </c>
      <c r="F34" s="22">
        <f>人物卡!P5*2+人物卡!M5*2</f>
        <v>210</v>
      </c>
      <c r="G34" s="25" t="s">
        <v>286</v>
      </c>
    </row>
    <row r="35" spans="1:7" ht="17.25" customHeight="1" x14ac:dyDescent="0.25">
      <c r="A35" s="14">
        <v>33</v>
      </c>
      <c r="B35" s="15" t="s">
        <v>287</v>
      </c>
      <c r="C35" s="26" t="s">
        <v>288</v>
      </c>
      <c r="D35" s="27">
        <v>5</v>
      </c>
      <c r="E35" s="28" t="s">
        <v>289</v>
      </c>
      <c r="F35" s="19">
        <f>人物卡!P5*2+MAX(人物卡!M5,人物卡!M3)*2</f>
        <v>290</v>
      </c>
      <c r="G35" s="20" t="s">
        <v>290</v>
      </c>
    </row>
    <row r="36" spans="1:7" ht="17.25" customHeight="1" x14ac:dyDescent="0.15">
      <c r="A36" s="13">
        <v>34</v>
      </c>
      <c r="B36" s="21" t="s">
        <v>291</v>
      </c>
      <c r="C36" s="22" t="s">
        <v>292</v>
      </c>
      <c r="D36" s="23">
        <v>10</v>
      </c>
      <c r="E36" s="24" t="s">
        <v>285</v>
      </c>
      <c r="F36" s="22">
        <f>人物卡!P5*2+人物卡!M5*2</f>
        <v>210</v>
      </c>
      <c r="G36" s="25" t="s">
        <v>293</v>
      </c>
    </row>
    <row r="37" spans="1:7" ht="17.25" customHeight="1" x14ac:dyDescent="0.25">
      <c r="A37" s="14">
        <v>35</v>
      </c>
      <c r="B37" s="15" t="s">
        <v>294</v>
      </c>
      <c r="C37" s="26" t="s">
        <v>246</v>
      </c>
      <c r="D37" s="27">
        <v>20</v>
      </c>
      <c r="E37" s="28" t="s">
        <v>285</v>
      </c>
      <c r="F37" s="19">
        <f>人物卡!P5*2+人物卡!M5*2</f>
        <v>210</v>
      </c>
      <c r="G37" s="20" t="s">
        <v>295</v>
      </c>
    </row>
    <row r="38" spans="1:7" x14ac:dyDescent="0.25">
      <c r="A38" s="13">
        <v>36</v>
      </c>
      <c r="B38" s="21" t="s">
        <v>296</v>
      </c>
      <c r="C38" s="22" t="s">
        <v>297</v>
      </c>
      <c r="D38" s="23">
        <v>20</v>
      </c>
      <c r="E38" s="24" t="s">
        <v>209</v>
      </c>
      <c r="F38" s="22">
        <f>人物卡!P5*4</f>
        <v>320</v>
      </c>
      <c r="G38" s="25" t="s">
        <v>298</v>
      </c>
    </row>
    <row r="39" spans="1:7" ht="17.25" customHeight="1" x14ac:dyDescent="0.25">
      <c r="A39" s="14">
        <v>37</v>
      </c>
      <c r="B39" s="15" t="s">
        <v>299</v>
      </c>
      <c r="C39" s="26" t="s">
        <v>297</v>
      </c>
      <c r="D39" s="27">
        <v>20</v>
      </c>
      <c r="E39" s="28" t="s">
        <v>300</v>
      </c>
      <c r="F39" s="19">
        <f>人物卡!P5*2+MAX(人物卡!M5,人物卡!M3)*2</f>
        <v>290</v>
      </c>
      <c r="G39" s="20" t="s">
        <v>301</v>
      </c>
    </row>
    <row r="40" spans="1:7" ht="17.25" customHeight="1" x14ac:dyDescent="0.15">
      <c r="A40" s="13">
        <v>38</v>
      </c>
      <c r="B40" s="21" t="s">
        <v>302</v>
      </c>
      <c r="C40" s="22" t="s">
        <v>303</v>
      </c>
      <c r="D40" s="23">
        <v>3</v>
      </c>
      <c r="E40" s="24" t="s">
        <v>271</v>
      </c>
      <c r="F40" s="22">
        <f>人物卡!P5*2+MAX(人物卡!M3,人物卡!J3)*2</f>
        <v>300</v>
      </c>
      <c r="G40" s="25" t="s">
        <v>304</v>
      </c>
    </row>
    <row r="41" spans="1:7" x14ac:dyDescent="0.25">
      <c r="A41" s="14">
        <v>39</v>
      </c>
      <c r="B41" s="15" t="s">
        <v>305</v>
      </c>
      <c r="C41" s="26" t="s">
        <v>270</v>
      </c>
      <c r="D41" s="27">
        <v>30</v>
      </c>
      <c r="E41" s="28" t="s">
        <v>209</v>
      </c>
      <c r="F41" s="19">
        <f>人物卡!P5*4</f>
        <v>320</v>
      </c>
      <c r="G41" s="20" t="s">
        <v>306</v>
      </c>
    </row>
    <row r="42" spans="1:7" x14ac:dyDescent="0.25">
      <c r="A42" s="13">
        <v>40</v>
      </c>
      <c r="B42" s="21" t="s">
        <v>307</v>
      </c>
      <c r="C42" s="22" t="s">
        <v>243</v>
      </c>
      <c r="D42" s="23">
        <v>20</v>
      </c>
      <c r="E42" s="24" t="s">
        <v>209</v>
      </c>
      <c r="F42" s="22">
        <f>人物卡!P5*4</f>
        <v>320</v>
      </c>
      <c r="G42" s="25" t="s">
        <v>308</v>
      </c>
    </row>
    <row r="43" spans="1:7" x14ac:dyDescent="0.25">
      <c r="A43" s="14">
        <v>41</v>
      </c>
      <c r="B43" s="15" t="s">
        <v>309</v>
      </c>
      <c r="C43" s="26" t="s">
        <v>297</v>
      </c>
      <c r="D43" s="27">
        <v>20</v>
      </c>
      <c r="E43" s="28" t="s">
        <v>209</v>
      </c>
      <c r="F43" s="19">
        <f>人物卡!P5*4</f>
        <v>320</v>
      </c>
      <c r="G43" s="20" t="s">
        <v>310</v>
      </c>
    </row>
    <row r="44" spans="1:7" ht="17.25" customHeight="1" x14ac:dyDescent="0.25">
      <c r="A44" s="13">
        <v>42</v>
      </c>
      <c r="B44" s="21" t="s">
        <v>311</v>
      </c>
      <c r="C44" s="22" t="s">
        <v>312</v>
      </c>
      <c r="D44" s="23">
        <v>50</v>
      </c>
      <c r="E44" s="24" t="s">
        <v>198</v>
      </c>
      <c r="F44" s="22">
        <f>人物卡!P5*2+人物卡!M5*2</f>
        <v>210</v>
      </c>
      <c r="G44" s="25" t="s">
        <v>313</v>
      </c>
    </row>
    <row r="45" spans="1:7" ht="17.25" customHeight="1" x14ac:dyDescent="0.25">
      <c r="A45" s="14">
        <v>43</v>
      </c>
      <c r="B45" s="15" t="s">
        <v>314</v>
      </c>
      <c r="C45" s="26" t="s">
        <v>237</v>
      </c>
      <c r="D45" s="27">
        <v>9</v>
      </c>
      <c r="E45" s="28" t="s">
        <v>194</v>
      </c>
      <c r="F45" s="19">
        <f>人物卡!P5*2+人物卡!M3*2</f>
        <v>290</v>
      </c>
      <c r="G45" s="20" t="s">
        <v>315</v>
      </c>
    </row>
    <row r="46" spans="1:7" x14ac:dyDescent="0.25">
      <c r="A46" s="13">
        <v>44</v>
      </c>
      <c r="B46" s="21" t="s">
        <v>316</v>
      </c>
      <c r="C46" s="22" t="s">
        <v>317</v>
      </c>
      <c r="D46" s="23">
        <v>30</v>
      </c>
      <c r="E46" s="24" t="s">
        <v>209</v>
      </c>
      <c r="F46" s="22">
        <f>人物卡!P5*4</f>
        <v>320</v>
      </c>
      <c r="G46" s="25" t="s">
        <v>318</v>
      </c>
    </row>
    <row r="47" spans="1:7" ht="33" customHeight="1" x14ac:dyDescent="0.25">
      <c r="A47" s="14">
        <v>45</v>
      </c>
      <c r="B47" s="15" t="s">
        <v>319</v>
      </c>
      <c r="C47" s="26" t="s">
        <v>320</v>
      </c>
      <c r="D47" s="27">
        <v>0</v>
      </c>
      <c r="E47" s="28" t="s">
        <v>321</v>
      </c>
      <c r="F47" s="19">
        <f>(MAX(人物卡!M5,人物卡!M3,人物卡!J3))*2+人物卡!P5*2</f>
        <v>300</v>
      </c>
      <c r="G47" s="20" t="s">
        <v>322</v>
      </c>
    </row>
    <row r="48" spans="1:7" ht="17.25" customHeight="1" x14ac:dyDescent="0.15">
      <c r="A48" s="13">
        <v>46</v>
      </c>
      <c r="B48" s="21" t="s">
        <v>323</v>
      </c>
      <c r="C48" s="22" t="s">
        <v>212</v>
      </c>
      <c r="D48" s="23">
        <v>10</v>
      </c>
      <c r="E48" s="24" t="s">
        <v>194</v>
      </c>
      <c r="F48" s="22">
        <f>人物卡!P5*2+人物卡!M3*2</f>
        <v>290</v>
      </c>
      <c r="G48" s="25" t="s">
        <v>324</v>
      </c>
    </row>
    <row r="49" spans="1:7" ht="17.25" customHeight="1" x14ac:dyDescent="0.25">
      <c r="A49" s="14">
        <v>47</v>
      </c>
      <c r="B49" s="15" t="s">
        <v>325</v>
      </c>
      <c r="C49" s="26" t="s">
        <v>193</v>
      </c>
      <c r="D49" s="27">
        <v>9</v>
      </c>
      <c r="E49" s="28" t="s">
        <v>271</v>
      </c>
      <c r="F49" s="19">
        <f>人物卡!P5*2+MAX(人物卡!M3,人物卡!J3)*2</f>
        <v>300</v>
      </c>
      <c r="G49" s="20" t="s">
        <v>326</v>
      </c>
    </row>
    <row r="50" spans="1:7" ht="17.25" customHeight="1" x14ac:dyDescent="0.15">
      <c r="A50" s="13">
        <v>48</v>
      </c>
      <c r="B50" s="21" t="s">
        <v>327</v>
      </c>
      <c r="C50" s="22" t="s">
        <v>237</v>
      </c>
      <c r="D50" s="23">
        <v>9</v>
      </c>
      <c r="E50" s="24" t="s">
        <v>194</v>
      </c>
      <c r="F50" s="22">
        <f>人物卡!P5*2+人物卡!M3*2</f>
        <v>290</v>
      </c>
      <c r="G50" s="25" t="s">
        <v>328</v>
      </c>
    </row>
    <row r="51" spans="1:7" x14ac:dyDescent="0.25">
      <c r="A51" s="14">
        <v>49</v>
      </c>
      <c r="B51" s="15" t="s">
        <v>329</v>
      </c>
      <c r="C51" s="26" t="s">
        <v>330</v>
      </c>
      <c r="D51" s="27">
        <v>10</v>
      </c>
      <c r="E51" s="28" t="s">
        <v>209</v>
      </c>
      <c r="F51" s="19">
        <f>人物卡!P5*4</f>
        <v>320</v>
      </c>
      <c r="G51" s="20" t="s">
        <v>331</v>
      </c>
    </row>
    <row r="52" spans="1:7" ht="17.25" customHeight="1" x14ac:dyDescent="0.15">
      <c r="A52" s="13">
        <v>50</v>
      </c>
      <c r="B52" s="21" t="s">
        <v>332</v>
      </c>
      <c r="C52" s="22" t="s">
        <v>333</v>
      </c>
      <c r="D52" s="23">
        <v>50</v>
      </c>
      <c r="E52" s="24" t="s">
        <v>285</v>
      </c>
      <c r="F52" s="22">
        <f>人物卡!P5*2+人物卡!M5*2</f>
        <v>210</v>
      </c>
      <c r="G52" s="25" t="s">
        <v>334</v>
      </c>
    </row>
    <row r="53" spans="1:7" x14ac:dyDescent="0.25">
      <c r="A53" s="14">
        <v>51</v>
      </c>
      <c r="B53" s="15" t="s">
        <v>335</v>
      </c>
      <c r="C53" s="26" t="s">
        <v>270</v>
      </c>
      <c r="D53" s="27">
        <v>30</v>
      </c>
      <c r="E53" s="28" t="s">
        <v>209</v>
      </c>
      <c r="F53" s="19">
        <f>人物卡!P5*4</f>
        <v>320</v>
      </c>
      <c r="G53" s="20" t="s">
        <v>336</v>
      </c>
    </row>
    <row r="54" spans="1:7" ht="16.5" customHeight="1" x14ac:dyDescent="0.25">
      <c r="A54" s="13">
        <v>52</v>
      </c>
      <c r="B54" s="21" t="s">
        <v>337</v>
      </c>
      <c r="C54" s="22" t="s">
        <v>233</v>
      </c>
      <c r="D54" s="23">
        <v>9</v>
      </c>
      <c r="E54" s="24" t="s">
        <v>198</v>
      </c>
      <c r="F54" s="22">
        <f>人物卡!P5*2+人物卡!M5*2</f>
        <v>210</v>
      </c>
      <c r="G54" s="25" t="s">
        <v>338</v>
      </c>
    </row>
    <row r="55" spans="1:7" ht="33" customHeight="1" x14ac:dyDescent="0.25">
      <c r="A55" s="14">
        <v>53</v>
      </c>
      <c r="B55" s="15" t="s">
        <v>339</v>
      </c>
      <c r="C55" s="26" t="s">
        <v>340</v>
      </c>
      <c r="D55" s="27">
        <v>55</v>
      </c>
      <c r="E55" s="28" t="s">
        <v>321</v>
      </c>
      <c r="F55" s="19">
        <f>(MAX(人物卡!M5,人物卡!M3,人物卡!J3))*2+人物卡!P5*2</f>
        <v>300</v>
      </c>
      <c r="G55" s="20" t="s">
        <v>341</v>
      </c>
    </row>
    <row r="56" spans="1:7" ht="16.5" customHeight="1" x14ac:dyDescent="0.25">
      <c r="A56" s="13">
        <v>54</v>
      </c>
      <c r="B56" s="21" t="s">
        <v>342</v>
      </c>
      <c r="C56" s="22" t="s">
        <v>237</v>
      </c>
      <c r="D56" s="23">
        <v>9</v>
      </c>
      <c r="E56" s="24" t="s">
        <v>234</v>
      </c>
      <c r="F56" s="22">
        <f>人物卡!P5*2+MAX(人物卡!M3,人物卡!J3)*2</f>
        <v>300</v>
      </c>
      <c r="G56" s="25" t="s">
        <v>343</v>
      </c>
    </row>
    <row r="57" spans="1:7" x14ac:dyDescent="0.25">
      <c r="A57" s="14">
        <v>55</v>
      </c>
      <c r="B57" s="15" t="s">
        <v>344</v>
      </c>
      <c r="C57" s="26" t="s">
        <v>246</v>
      </c>
      <c r="D57" s="27">
        <v>20</v>
      </c>
      <c r="E57" s="28" t="s">
        <v>209</v>
      </c>
      <c r="F57" s="19">
        <f>人物卡!P5*4</f>
        <v>320</v>
      </c>
      <c r="G57" s="20" t="s">
        <v>345</v>
      </c>
    </row>
    <row r="58" spans="1:7" ht="16.5" customHeight="1" x14ac:dyDescent="0.25">
      <c r="A58" s="13">
        <v>56</v>
      </c>
      <c r="B58" s="21" t="s">
        <v>346</v>
      </c>
      <c r="C58" s="22" t="s">
        <v>237</v>
      </c>
      <c r="D58" s="23">
        <v>9</v>
      </c>
      <c r="E58" s="24" t="s">
        <v>234</v>
      </c>
      <c r="F58" s="22">
        <f>人物卡!P5*2+MAX(人物卡!M3,人物卡!J3)*2</f>
        <v>300</v>
      </c>
      <c r="G58" s="25" t="s">
        <v>347</v>
      </c>
    </row>
    <row r="59" spans="1:7" x14ac:dyDescent="0.25">
      <c r="A59" s="14">
        <v>57</v>
      </c>
      <c r="B59" s="15" t="s">
        <v>348</v>
      </c>
      <c r="C59" s="26" t="s">
        <v>212</v>
      </c>
      <c r="D59" s="27">
        <v>10</v>
      </c>
      <c r="E59" s="28" t="s">
        <v>209</v>
      </c>
      <c r="F59" s="19">
        <f>人物卡!P5*4</f>
        <v>320</v>
      </c>
      <c r="G59" s="20" t="s">
        <v>349</v>
      </c>
    </row>
    <row r="60" spans="1:7" x14ac:dyDescent="0.25">
      <c r="A60" s="13">
        <v>58</v>
      </c>
      <c r="B60" s="21" t="s">
        <v>350</v>
      </c>
      <c r="C60" s="22" t="s">
        <v>351</v>
      </c>
      <c r="D60" s="23">
        <v>40</v>
      </c>
      <c r="E60" s="24" t="s">
        <v>209</v>
      </c>
      <c r="F60" s="22">
        <f>人物卡!P5*4</f>
        <v>320</v>
      </c>
      <c r="G60" s="25" t="s">
        <v>352</v>
      </c>
    </row>
    <row r="61" spans="1:7" ht="18.75" x14ac:dyDescent="0.25">
      <c r="A61" s="14">
        <v>59</v>
      </c>
      <c r="B61" s="15" t="s">
        <v>353</v>
      </c>
      <c r="C61" s="26" t="s">
        <v>354</v>
      </c>
      <c r="D61" s="27">
        <v>8</v>
      </c>
      <c r="E61" s="28" t="s">
        <v>300</v>
      </c>
      <c r="F61" s="19">
        <f>人物卡!P5*2+MAX(人物卡!M5,人物卡!M3)*2</f>
        <v>290</v>
      </c>
      <c r="G61" s="20" t="s">
        <v>355</v>
      </c>
    </row>
    <row r="62" spans="1:7" x14ac:dyDescent="0.25">
      <c r="A62" s="13">
        <v>60</v>
      </c>
      <c r="B62" s="21" t="s">
        <v>356</v>
      </c>
      <c r="C62" s="22" t="s">
        <v>357</v>
      </c>
      <c r="D62" s="23">
        <v>60</v>
      </c>
      <c r="E62" s="24" t="s">
        <v>198</v>
      </c>
      <c r="F62" s="22">
        <f>人物卡!P5*2+人物卡!M5*2</f>
        <v>210</v>
      </c>
      <c r="G62" s="25" t="s">
        <v>358</v>
      </c>
    </row>
    <row r="63" spans="1:7" x14ac:dyDescent="0.25">
      <c r="A63" s="14">
        <v>61</v>
      </c>
      <c r="B63" s="15" t="s">
        <v>359</v>
      </c>
      <c r="C63" s="26" t="s">
        <v>193</v>
      </c>
      <c r="D63" s="27">
        <v>9</v>
      </c>
      <c r="E63" s="28" t="s">
        <v>234</v>
      </c>
      <c r="F63" s="19">
        <f>人物卡!P5*2+MAX(人物卡!M3,人物卡!J3)*2</f>
        <v>300</v>
      </c>
      <c r="G63" s="20" t="s">
        <v>360</v>
      </c>
    </row>
    <row r="64" spans="1:7" ht="17.25" x14ac:dyDescent="0.15">
      <c r="A64" s="13">
        <v>62</v>
      </c>
      <c r="B64" s="21" t="s">
        <v>361</v>
      </c>
      <c r="C64" s="22" t="s">
        <v>362</v>
      </c>
      <c r="D64" s="23">
        <v>40</v>
      </c>
      <c r="E64" s="24" t="s">
        <v>285</v>
      </c>
      <c r="F64" s="22">
        <f>人物卡!P5*2+人物卡!M5*2</f>
        <v>210</v>
      </c>
      <c r="G64" s="25" t="s">
        <v>363</v>
      </c>
    </row>
    <row r="65" spans="1:7" x14ac:dyDescent="0.25">
      <c r="A65" s="14">
        <v>63</v>
      </c>
      <c r="B65" s="15" t="s">
        <v>364</v>
      </c>
      <c r="C65" s="26" t="s">
        <v>320</v>
      </c>
      <c r="D65" s="27">
        <v>0</v>
      </c>
      <c r="E65" s="28" t="s">
        <v>365</v>
      </c>
      <c r="F65" s="19">
        <f>人物卡!P5*2+MAX(人物卡!M5,人物卡!M3)*2</f>
        <v>290</v>
      </c>
      <c r="G65" s="20" t="s">
        <v>366</v>
      </c>
    </row>
    <row r="66" spans="1:7" ht="17.25" x14ac:dyDescent="0.15">
      <c r="A66" s="13">
        <v>64</v>
      </c>
      <c r="B66" s="21" t="s">
        <v>367</v>
      </c>
      <c r="C66" s="22" t="s">
        <v>368</v>
      </c>
      <c r="D66" s="23">
        <v>6</v>
      </c>
      <c r="E66" s="24" t="s">
        <v>278</v>
      </c>
      <c r="F66" s="22">
        <f>人物卡!P5*2+人物卡!J3*2</f>
        <v>300</v>
      </c>
      <c r="G66" s="25" t="s">
        <v>369</v>
      </c>
    </row>
    <row r="67" spans="1:7" x14ac:dyDescent="0.25">
      <c r="A67" s="14">
        <v>65</v>
      </c>
      <c r="B67" s="15" t="s">
        <v>370</v>
      </c>
      <c r="C67" s="26" t="s">
        <v>237</v>
      </c>
      <c r="D67" s="27">
        <v>9</v>
      </c>
      <c r="E67" s="28" t="s">
        <v>209</v>
      </c>
      <c r="F67" s="19">
        <f>人物卡!P5*4</f>
        <v>320</v>
      </c>
      <c r="G67" s="20" t="s">
        <v>371</v>
      </c>
    </row>
    <row r="68" spans="1:7" x14ac:dyDescent="0.25">
      <c r="A68" s="13">
        <v>66</v>
      </c>
      <c r="B68" s="21" t="s">
        <v>372</v>
      </c>
      <c r="C68" s="22" t="s">
        <v>237</v>
      </c>
      <c r="D68" s="23">
        <v>9</v>
      </c>
      <c r="E68" s="24" t="s">
        <v>209</v>
      </c>
      <c r="F68" s="22">
        <f>人物卡!P5*4</f>
        <v>320</v>
      </c>
      <c r="G68" s="25" t="s">
        <v>373</v>
      </c>
    </row>
    <row r="69" spans="1:7" x14ac:dyDescent="0.25">
      <c r="A69" s="14">
        <v>67</v>
      </c>
      <c r="B69" s="15" t="s">
        <v>374</v>
      </c>
      <c r="C69" s="26" t="s">
        <v>375</v>
      </c>
      <c r="D69" s="27">
        <v>50</v>
      </c>
      <c r="E69" s="28" t="s">
        <v>209</v>
      </c>
      <c r="F69" s="19">
        <f>人物卡!P5*4</f>
        <v>320</v>
      </c>
      <c r="G69" s="20" t="s">
        <v>376</v>
      </c>
    </row>
    <row r="70" spans="1:7" x14ac:dyDescent="0.25">
      <c r="A70" s="13">
        <v>68</v>
      </c>
      <c r="B70" s="21" t="s">
        <v>377</v>
      </c>
      <c r="C70" s="22" t="s">
        <v>330</v>
      </c>
      <c r="D70" s="23">
        <v>10</v>
      </c>
      <c r="E70" s="24" t="s">
        <v>209</v>
      </c>
      <c r="F70" s="22">
        <f>人物卡!P5*4</f>
        <v>320</v>
      </c>
      <c r="G70" s="25" t="s">
        <v>378</v>
      </c>
    </row>
    <row r="71" spans="1:7" ht="16.5" customHeight="1" x14ac:dyDescent="0.25">
      <c r="A71" s="14">
        <v>69</v>
      </c>
      <c r="B71" s="15" t="s">
        <v>379</v>
      </c>
      <c r="C71" s="26" t="s">
        <v>237</v>
      </c>
      <c r="D71" s="27">
        <v>9</v>
      </c>
      <c r="E71" s="28" t="s">
        <v>234</v>
      </c>
      <c r="F71" s="19">
        <f>人物卡!P5*2+MAX(人物卡!M3,人物卡!J3)*2</f>
        <v>300</v>
      </c>
      <c r="G71" s="20" t="s">
        <v>380</v>
      </c>
    </row>
    <row r="72" spans="1:7" ht="16.5" customHeight="1" x14ac:dyDescent="0.25">
      <c r="A72" s="13">
        <v>70</v>
      </c>
      <c r="B72" s="21" t="s">
        <v>381</v>
      </c>
      <c r="C72" s="22" t="s">
        <v>237</v>
      </c>
      <c r="D72" s="23">
        <v>9</v>
      </c>
      <c r="E72" s="24" t="s">
        <v>234</v>
      </c>
      <c r="F72" s="22">
        <f>人物卡!P5*2+MAX(人物卡!M3,人物卡!J3)*2</f>
        <v>300</v>
      </c>
      <c r="G72" s="25" t="s">
        <v>382</v>
      </c>
    </row>
    <row r="73" spans="1:7" x14ac:dyDescent="0.25">
      <c r="A73" s="14">
        <v>71</v>
      </c>
      <c r="B73" s="15" t="s">
        <v>383</v>
      </c>
      <c r="C73" s="26" t="s">
        <v>317</v>
      </c>
      <c r="D73" s="27">
        <v>30</v>
      </c>
      <c r="E73" s="28" t="s">
        <v>209</v>
      </c>
      <c r="F73" s="19">
        <f>人物卡!P5*4</f>
        <v>320</v>
      </c>
      <c r="G73" s="20" t="s">
        <v>384</v>
      </c>
    </row>
    <row r="74" spans="1:7" x14ac:dyDescent="0.25">
      <c r="A74" s="13">
        <v>72</v>
      </c>
      <c r="B74" s="21" t="s">
        <v>385</v>
      </c>
      <c r="C74" s="22" t="s">
        <v>386</v>
      </c>
      <c r="D74" s="23">
        <v>9</v>
      </c>
      <c r="E74" s="24" t="s">
        <v>209</v>
      </c>
      <c r="F74" s="22">
        <f>人物卡!P5*4</f>
        <v>320</v>
      </c>
      <c r="G74" s="25" t="s">
        <v>387</v>
      </c>
    </row>
    <row r="75" spans="1:7" x14ac:dyDescent="0.25">
      <c r="A75" s="14">
        <v>73</v>
      </c>
      <c r="B75" s="15" t="s">
        <v>388</v>
      </c>
      <c r="C75" s="26" t="s">
        <v>197</v>
      </c>
      <c r="D75" s="27">
        <v>9</v>
      </c>
      <c r="E75" s="28" t="s">
        <v>209</v>
      </c>
      <c r="F75" s="19">
        <f>人物卡!P5*4</f>
        <v>320</v>
      </c>
      <c r="G75" s="20" t="s">
        <v>389</v>
      </c>
    </row>
    <row r="76" spans="1:7" ht="16.5" customHeight="1" x14ac:dyDescent="0.25">
      <c r="A76" s="13">
        <v>74</v>
      </c>
      <c r="B76" s="21" t="s">
        <v>390</v>
      </c>
      <c r="C76" s="22" t="s">
        <v>391</v>
      </c>
      <c r="D76" s="23">
        <v>20</v>
      </c>
      <c r="E76" s="24" t="s">
        <v>234</v>
      </c>
      <c r="F76" s="22">
        <f>人物卡!P5*2+MAX(人物卡!M3,人物卡!J3)*2</f>
        <v>300</v>
      </c>
      <c r="G76" s="25" t="s">
        <v>392</v>
      </c>
    </row>
    <row r="77" spans="1:7" ht="17.25" customHeight="1" x14ac:dyDescent="0.25">
      <c r="A77" s="14">
        <v>75</v>
      </c>
      <c r="B77" s="15" t="s">
        <v>393</v>
      </c>
      <c r="C77" s="26" t="s">
        <v>394</v>
      </c>
      <c r="D77" s="27">
        <v>0</v>
      </c>
      <c r="E77" s="28" t="s">
        <v>198</v>
      </c>
      <c r="F77" s="19">
        <f>人物卡!P5*2+人物卡!M5*2</f>
        <v>210</v>
      </c>
      <c r="G77" s="20" t="s">
        <v>395</v>
      </c>
    </row>
    <row r="78" spans="1:7" ht="17.25" customHeight="1" x14ac:dyDescent="0.15">
      <c r="A78" s="13">
        <v>76</v>
      </c>
      <c r="B78" s="21" t="s">
        <v>396</v>
      </c>
      <c r="C78" s="22" t="s">
        <v>270</v>
      </c>
      <c r="D78" s="23">
        <v>30</v>
      </c>
      <c r="E78" s="24" t="s">
        <v>271</v>
      </c>
      <c r="F78" s="22">
        <f>人物卡!P5*2+MAX(人物卡!M3,人物卡!J3)*2</f>
        <v>300</v>
      </c>
      <c r="G78" s="25" t="s">
        <v>397</v>
      </c>
    </row>
    <row r="79" spans="1:7" x14ac:dyDescent="0.25">
      <c r="A79" s="14">
        <v>77</v>
      </c>
      <c r="B79" s="15" t="s">
        <v>398</v>
      </c>
      <c r="C79" s="26" t="s">
        <v>330</v>
      </c>
      <c r="D79" s="27">
        <v>10</v>
      </c>
      <c r="E79" s="28" t="s">
        <v>209</v>
      </c>
      <c r="F79" s="19">
        <f>人物卡!P5*4</f>
        <v>320</v>
      </c>
      <c r="G79" s="20" t="s">
        <v>399</v>
      </c>
    </row>
    <row r="80" spans="1:7" ht="16.5" customHeight="1" x14ac:dyDescent="0.25">
      <c r="A80" s="13">
        <v>78</v>
      </c>
      <c r="B80" s="21" t="s">
        <v>400</v>
      </c>
      <c r="C80" s="22" t="s">
        <v>237</v>
      </c>
      <c r="D80" s="23">
        <v>9</v>
      </c>
      <c r="E80" s="24" t="s">
        <v>401</v>
      </c>
      <c r="F80" s="22">
        <f>人物卡!P5*2+MAX(人物卡!M3,人物卡!P3)*2</f>
        <v>290</v>
      </c>
      <c r="G80" s="25" t="s">
        <v>402</v>
      </c>
    </row>
    <row r="81" spans="1:7" x14ac:dyDescent="0.25">
      <c r="A81" s="14">
        <v>79</v>
      </c>
      <c r="B81" s="15" t="s">
        <v>403</v>
      </c>
      <c r="C81" s="26" t="s">
        <v>237</v>
      </c>
      <c r="D81" s="27">
        <v>9</v>
      </c>
      <c r="E81" s="28" t="s">
        <v>209</v>
      </c>
      <c r="F81" s="19">
        <f>人物卡!P5*4</f>
        <v>320</v>
      </c>
      <c r="G81" s="20" t="s">
        <v>404</v>
      </c>
    </row>
    <row r="82" spans="1:7" x14ac:dyDescent="0.25">
      <c r="A82" s="13">
        <v>80</v>
      </c>
      <c r="B82" s="21" t="s">
        <v>405</v>
      </c>
      <c r="C82" s="22" t="s">
        <v>406</v>
      </c>
      <c r="D82" s="23">
        <v>9</v>
      </c>
      <c r="E82" s="24" t="s">
        <v>209</v>
      </c>
      <c r="F82" s="22">
        <f>人物卡!P5*4</f>
        <v>320</v>
      </c>
      <c r="G82" s="25" t="s">
        <v>407</v>
      </c>
    </row>
    <row r="83" spans="1:7" ht="16.5" customHeight="1" x14ac:dyDescent="0.25">
      <c r="A83" s="14">
        <v>81</v>
      </c>
      <c r="B83" s="15" t="s">
        <v>408</v>
      </c>
      <c r="C83" s="26" t="s">
        <v>409</v>
      </c>
      <c r="D83" s="27">
        <v>5</v>
      </c>
      <c r="E83" s="28" t="s">
        <v>234</v>
      </c>
      <c r="F83" s="19">
        <f>人物卡!P5*2+MAX(人物卡!M3,人物卡!J3)*2</f>
        <v>300</v>
      </c>
      <c r="G83" s="20" t="s">
        <v>410</v>
      </c>
    </row>
    <row r="84" spans="1:7" x14ac:dyDescent="0.25">
      <c r="A84" s="13">
        <v>82</v>
      </c>
      <c r="B84" s="21" t="s">
        <v>411</v>
      </c>
      <c r="C84" s="22" t="s">
        <v>237</v>
      </c>
      <c r="D84" s="23">
        <v>9</v>
      </c>
      <c r="E84" s="24" t="s">
        <v>209</v>
      </c>
      <c r="F84" s="22">
        <f>人物卡!P5*4</f>
        <v>320</v>
      </c>
      <c r="G84" s="25" t="s">
        <v>412</v>
      </c>
    </row>
    <row r="85" spans="1:7" x14ac:dyDescent="0.25">
      <c r="A85" s="14">
        <v>83</v>
      </c>
      <c r="B85" s="15" t="s">
        <v>413</v>
      </c>
      <c r="C85" s="26" t="s">
        <v>414</v>
      </c>
      <c r="D85" s="27">
        <v>35</v>
      </c>
      <c r="E85" s="28" t="s">
        <v>209</v>
      </c>
      <c r="F85" s="19">
        <f>人物卡!P5*4</f>
        <v>320</v>
      </c>
      <c r="G85" s="20" t="s">
        <v>415</v>
      </c>
    </row>
    <row r="86" spans="1:7" x14ac:dyDescent="0.25">
      <c r="A86" s="13">
        <v>84</v>
      </c>
      <c r="B86" s="21" t="s">
        <v>416</v>
      </c>
      <c r="C86" s="22" t="s">
        <v>237</v>
      </c>
      <c r="D86" s="23">
        <v>9</v>
      </c>
      <c r="E86" s="24" t="s">
        <v>209</v>
      </c>
      <c r="F86" s="22">
        <f>人物卡!P5*4</f>
        <v>320</v>
      </c>
      <c r="G86" s="25" t="s">
        <v>417</v>
      </c>
    </row>
    <row r="87" spans="1:7" x14ac:dyDescent="0.25">
      <c r="A87" s="14">
        <v>85</v>
      </c>
      <c r="B87" s="15" t="s">
        <v>418</v>
      </c>
      <c r="C87" s="26" t="s">
        <v>330</v>
      </c>
      <c r="D87" s="27">
        <v>10</v>
      </c>
      <c r="E87" s="28" t="s">
        <v>209</v>
      </c>
      <c r="F87" s="19">
        <f>人物卡!P5*4</f>
        <v>320</v>
      </c>
      <c r="G87" s="20" t="s">
        <v>419</v>
      </c>
    </row>
    <row r="88" spans="1:7" ht="16.5" customHeight="1" x14ac:dyDescent="0.25">
      <c r="A88" s="13">
        <v>86</v>
      </c>
      <c r="B88" s="21" t="s">
        <v>420</v>
      </c>
      <c r="C88" s="22" t="s">
        <v>391</v>
      </c>
      <c r="D88" s="23">
        <v>20</v>
      </c>
      <c r="E88" s="24" t="s">
        <v>267</v>
      </c>
      <c r="F88" s="22">
        <f>人物卡!P5*2+人物卡!M3*2</f>
        <v>290</v>
      </c>
      <c r="G88" s="25" t="s">
        <v>421</v>
      </c>
    </row>
    <row r="89" spans="1:7" x14ac:dyDescent="0.25">
      <c r="A89" s="14">
        <v>87</v>
      </c>
      <c r="B89" s="15" t="s">
        <v>422</v>
      </c>
      <c r="C89" s="26" t="s">
        <v>270</v>
      </c>
      <c r="D89" s="27">
        <v>30</v>
      </c>
      <c r="E89" s="28" t="s">
        <v>209</v>
      </c>
      <c r="F89" s="19">
        <f>人物卡!P5*4</f>
        <v>320</v>
      </c>
      <c r="G89" s="20" t="s">
        <v>423</v>
      </c>
    </row>
    <row r="90" spans="1:7" ht="16.5" customHeight="1" x14ac:dyDescent="0.25">
      <c r="A90" s="13">
        <v>88</v>
      </c>
      <c r="B90" s="21" t="s">
        <v>424</v>
      </c>
      <c r="C90" s="22" t="s">
        <v>243</v>
      </c>
      <c r="D90" s="23">
        <v>20</v>
      </c>
      <c r="E90" s="24" t="s">
        <v>234</v>
      </c>
      <c r="F90" s="22">
        <f>人物卡!P5*2+MAX(人物卡!M3,人物卡!J3)*2</f>
        <v>300</v>
      </c>
      <c r="G90" s="25" t="s">
        <v>425</v>
      </c>
    </row>
    <row r="91" spans="1:7" ht="16.5" customHeight="1" x14ac:dyDescent="0.25">
      <c r="A91" s="14">
        <v>89</v>
      </c>
      <c r="B91" s="15" t="s">
        <v>426</v>
      </c>
      <c r="C91" s="26" t="s">
        <v>237</v>
      </c>
      <c r="D91" s="27">
        <v>9</v>
      </c>
      <c r="E91" s="28" t="s">
        <v>234</v>
      </c>
      <c r="F91" s="19">
        <f>人物卡!P5*2+MAX(人物卡!M3,人物卡!J3)*2</f>
        <v>300</v>
      </c>
      <c r="G91" s="20" t="s">
        <v>427</v>
      </c>
    </row>
    <row r="92" spans="1:7" ht="16.5" customHeight="1" x14ac:dyDescent="0.25">
      <c r="A92" s="13">
        <v>90</v>
      </c>
      <c r="B92" s="21" t="s">
        <v>428</v>
      </c>
      <c r="C92" s="22" t="s">
        <v>237</v>
      </c>
      <c r="D92" s="23">
        <v>9</v>
      </c>
      <c r="E92" s="24" t="s">
        <v>234</v>
      </c>
      <c r="F92" s="22">
        <f>人物卡!P5*2+MAX(人物卡!M3,人物卡!J3)*2</f>
        <v>300</v>
      </c>
      <c r="G92" s="25" t="s">
        <v>429</v>
      </c>
    </row>
    <row r="93" spans="1:7" x14ac:dyDescent="0.25">
      <c r="A93" s="14">
        <v>91</v>
      </c>
      <c r="B93" s="15" t="s">
        <v>430</v>
      </c>
      <c r="C93" s="26" t="s">
        <v>391</v>
      </c>
      <c r="D93" s="27">
        <v>20</v>
      </c>
      <c r="E93" s="28" t="s">
        <v>209</v>
      </c>
      <c r="F93" s="19">
        <f>人物卡!P5*4</f>
        <v>320</v>
      </c>
      <c r="G93" s="20" t="s">
        <v>431</v>
      </c>
    </row>
    <row r="94" spans="1:7" ht="16.5" customHeight="1" x14ac:dyDescent="0.25">
      <c r="A94" s="13">
        <v>92</v>
      </c>
      <c r="B94" s="21" t="s">
        <v>432</v>
      </c>
      <c r="C94" s="22" t="s">
        <v>433</v>
      </c>
      <c r="D94" s="23">
        <v>0</v>
      </c>
      <c r="E94" s="24" t="s">
        <v>234</v>
      </c>
      <c r="F94" s="22">
        <f>人物卡!P5*2+MAX(人物卡!M3,人物卡!J3)*2</f>
        <v>300</v>
      </c>
      <c r="G94" s="25" t="s">
        <v>434</v>
      </c>
    </row>
    <row r="95" spans="1:7" ht="17.25" customHeight="1" x14ac:dyDescent="0.25">
      <c r="A95" s="14">
        <v>93</v>
      </c>
      <c r="B95" s="15" t="s">
        <v>435</v>
      </c>
      <c r="C95" s="26" t="s">
        <v>436</v>
      </c>
      <c r="D95" s="27">
        <v>5</v>
      </c>
      <c r="E95" s="28" t="s">
        <v>198</v>
      </c>
      <c r="F95" s="19">
        <f>人物卡!P5*2+人物卡!M5*2</f>
        <v>210</v>
      </c>
      <c r="G95" s="20" t="s">
        <v>437</v>
      </c>
    </row>
    <row r="96" spans="1:7" x14ac:dyDescent="0.25">
      <c r="A96" s="13">
        <v>94</v>
      </c>
      <c r="B96" s="21" t="s">
        <v>438</v>
      </c>
      <c r="C96" s="22" t="s">
        <v>317</v>
      </c>
      <c r="D96" s="23">
        <v>30</v>
      </c>
      <c r="E96" s="24" t="s">
        <v>209</v>
      </c>
      <c r="F96" s="22">
        <f>人物卡!P5*4</f>
        <v>320</v>
      </c>
      <c r="G96" s="25" t="s">
        <v>439</v>
      </c>
    </row>
    <row r="97" spans="1:7" x14ac:dyDescent="0.25">
      <c r="A97" s="14">
        <v>95</v>
      </c>
      <c r="B97" s="15" t="s">
        <v>440</v>
      </c>
      <c r="C97" s="26" t="s">
        <v>212</v>
      </c>
      <c r="D97" s="27">
        <v>10</v>
      </c>
      <c r="E97" s="28" t="s">
        <v>209</v>
      </c>
      <c r="F97" s="19">
        <f>人物卡!P5*4</f>
        <v>320</v>
      </c>
      <c r="G97" s="20" t="s">
        <v>441</v>
      </c>
    </row>
    <row r="98" spans="1:7" x14ac:dyDescent="0.25">
      <c r="A98" s="13">
        <v>96</v>
      </c>
      <c r="B98" s="21" t="s">
        <v>442</v>
      </c>
      <c r="C98" s="22" t="s">
        <v>237</v>
      </c>
      <c r="D98" s="23">
        <v>9</v>
      </c>
      <c r="E98" s="24" t="s">
        <v>209</v>
      </c>
      <c r="F98" s="22">
        <f>人物卡!P5*4</f>
        <v>320</v>
      </c>
      <c r="G98" s="25" t="s">
        <v>443</v>
      </c>
    </row>
    <row r="99" spans="1:7" x14ac:dyDescent="0.25">
      <c r="A99" s="14">
        <v>97</v>
      </c>
      <c r="B99" s="15" t="s">
        <v>444</v>
      </c>
      <c r="C99" s="26" t="s">
        <v>237</v>
      </c>
      <c r="D99" s="27">
        <v>9</v>
      </c>
      <c r="E99" s="28" t="s">
        <v>209</v>
      </c>
      <c r="F99" s="19">
        <f>人物卡!P5*4</f>
        <v>320</v>
      </c>
      <c r="G99" s="20" t="s">
        <v>445</v>
      </c>
    </row>
    <row r="100" spans="1:7" x14ac:dyDescent="0.25">
      <c r="A100" s="13">
        <v>98</v>
      </c>
      <c r="B100" s="21" t="s">
        <v>446</v>
      </c>
      <c r="C100" s="22" t="s">
        <v>246</v>
      </c>
      <c r="D100" s="23">
        <v>20</v>
      </c>
      <c r="E100" s="24" t="s">
        <v>209</v>
      </c>
      <c r="F100" s="22">
        <f>人物卡!P5*4</f>
        <v>320</v>
      </c>
      <c r="G100" s="25" t="s">
        <v>447</v>
      </c>
    </row>
    <row r="101" spans="1:7" ht="17.25" customHeight="1" x14ac:dyDescent="0.25">
      <c r="A101" s="14">
        <v>99</v>
      </c>
      <c r="B101" s="15" t="s">
        <v>448</v>
      </c>
      <c r="C101" s="26" t="s">
        <v>197</v>
      </c>
      <c r="D101" s="27">
        <v>9</v>
      </c>
      <c r="E101" s="28" t="s">
        <v>285</v>
      </c>
      <c r="F101" s="19">
        <f>人物卡!P5*2+人物卡!M5*2</f>
        <v>210</v>
      </c>
      <c r="G101" s="20" t="s">
        <v>449</v>
      </c>
    </row>
    <row r="102" spans="1:7" x14ac:dyDescent="0.25">
      <c r="A102" s="13">
        <v>100</v>
      </c>
      <c r="B102" s="21" t="s">
        <v>450</v>
      </c>
      <c r="C102" s="22" t="s">
        <v>225</v>
      </c>
      <c r="D102" s="23">
        <v>9</v>
      </c>
      <c r="E102" s="24" t="s">
        <v>209</v>
      </c>
      <c r="F102" s="22">
        <f>人物卡!P5*4</f>
        <v>320</v>
      </c>
      <c r="G102" s="25" t="s">
        <v>451</v>
      </c>
    </row>
    <row r="103" spans="1:7" ht="17.25" customHeight="1" x14ac:dyDescent="0.25">
      <c r="A103" s="14">
        <v>101</v>
      </c>
      <c r="B103" s="15" t="s">
        <v>452</v>
      </c>
      <c r="C103" s="26" t="s">
        <v>237</v>
      </c>
      <c r="D103" s="27">
        <v>9</v>
      </c>
      <c r="E103" s="28" t="s">
        <v>289</v>
      </c>
      <c r="F103" s="19">
        <f>人物卡!P5*2+MAX(人物卡!M5,人物卡!M3)*2</f>
        <v>290</v>
      </c>
      <c r="G103" s="20" t="s">
        <v>453</v>
      </c>
    </row>
    <row r="104" spans="1:7" ht="17.25" customHeight="1" x14ac:dyDescent="0.15">
      <c r="A104" s="13">
        <v>102</v>
      </c>
      <c r="B104" s="21" t="s">
        <v>454</v>
      </c>
      <c r="C104" s="22" t="s">
        <v>246</v>
      </c>
      <c r="D104" s="23">
        <v>20</v>
      </c>
      <c r="E104" s="24" t="s">
        <v>300</v>
      </c>
      <c r="F104" s="22">
        <f>人物卡!P5*2+MAX(人物卡!M5,人物卡!M3)*2</f>
        <v>290</v>
      </c>
      <c r="G104" s="25" t="s">
        <v>455</v>
      </c>
    </row>
    <row r="105" spans="1:7" ht="16.5" customHeight="1" x14ac:dyDescent="0.25">
      <c r="A105" s="14">
        <v>103</v>
      </c>
      <c r="B105" s="15" t="s">
        <v>456</v>
      </c>
      <c r="C105" s="26" t="s">
        <v>237</v>
      </c>
      <c r="D105" s="27">
        <v>9</v>
      </c>
      <c r="E105" s="28" t="s">
        <v>234</v>
      </c>
      <c r="F105" s="19">
        <f>人物卡!P5*2+MAX(人物卡!M3,人物卡!J3)*2</f>
        <v>300</v>
      </c>
      <c r="G105" s="20" t="s">
        <v>457</v>
      </c>
    </row>
    <row r="106" spans="1:7" ht="17.25" customHeight="1" x14ac:dyDescent="0.15">
      <c r="A106" s="13">
        <v>104</v>
      </c>
      <c r="B106" s="21" t="s">
        <v>458</v>
      </c>
      <c r="C106" s="22" t="s">
        <v>297</v>
      </c>
      <c r="D106" s="23">
        <v>20</v>
      </c>
      <c r="E106" s="24" t="s">
        <v>300</v>
      </c>
      <c r="F106" s="22">
        <f>人物卡!P5*2+MAX(人物卡!M5,人物卡!M3)*2</f>
        <v>290</v>
      </c>
      <c r="G106" s="25" t="s">
        <v>459</v>
      </c>
    </row>
    <row r="107" spans="1:7" x14ac:dyDescent="0.25">
      <c r="A107" s="14">
        <v>105</v>
      </c>
      <c r="B107" s="15" t="s">
        <v>460</v>
      </c>
      <c r="C107" s="26" t="s">
        <v>461</v>
      </c>
      <c r="D107" s="27">
        <v>5</v>
      </c>
      <c r="E107" s="28" t="s">
        <v>209</v>
      </c>
      <c r="F107" s="19">
        <f>人物卡!P5*4</f>
        <v>320</v>
      </c>
      <c r="G107" s="20" t="s">
        <v>462</v>
      </c>
    </row>
    <row r="108" spans="1:7" ht="16.5" customHeight="1" x14ac:dyDescent="0.25">
      <c r="A108" s="13">
        <v>106</v>
      </c>
      <c r="B108" s="21" t="s">
        <v>463</v>
      </c>
      <c r="C108" s="22" t="s">
        <v>464</v>
      </c>
      <c r="D108" s="23">
        <v>10</v>
      </c>
      <c r="E108" s="24" t="s">
        <v>234</v>
      </c>
      <c r="F108" s="22">
        <f>人物卡!P5*2+MAX(人物卡!M3,人物卡!J3)*2</f>
        <v>300</v>
      </c>
      <c r="G108" s="25" t="s">
        <v>465</v>
      </c>
    </row>
    <row r="109" spans="1:7" ht="16.5" customHeight="1" x14ac:dyDescent="0.25">
      <c r="A109" s="14">
        <v>107</v>
      </c>
      <c r="B109" s="15" t="s">
        <v>466</v>
      </c>
      <c r="C109" s="26" t="s">
        <v>467</v>
      </c>
      <c r="D109" s="27">
        <v>0</v>
      </c>
      <c r="E109" s="28" t="s">
        <v>234</v>
      </c>
      <c r="F109" s="19">
        <f>人物卡!P5*2+MAX(人物卡!M3,人物卡!J3)*2</f>
        <v>300</v>
      </c>
      <c r="G109" s="20" t="s">
        <v>468</v>
      </c>
    </row>
    <row r="110" spans="1:7" x14ac:dyDescent="0.25">
      <c r="A110" s="13">
        <v>108</v>
      </c>
      <c r="B110" s="21" t="s">
        <v>469</v>
      </c>
      <c r="C110" s="22" t="s">
        <v>246</v>
      </c>
      <c r="D110" s="23">
        <v>20</v>
      </c>
      <c r="E110" s="24" t="s">
        <v>209</v>
      </c>
      <c r="F110" s="22">
        <f>人物卡!P5*4</f>
        <v>320</v>
      </c>
      <c r="G110" s="25" t="s">
        <v>470</v>
      </c>
    </row>
    <row r="111" spans="1:7" x14ac:dyDescent="0.25">
      <c r="A111" s="14">
        <v>109</v>
      </c>
      <c r="B111" s="15" t="s">
        <v>471</v>
      </c>
      <c r="C111" s="26" t="s">
        <v>436</v>
      </c>
      <c r="D111" s="27">
        <v>5</v>
      </c>
      <c r="E111" s="28" t="s">
        <v>209</v>
      </c>
      <c r="F111" s="19">
        <f>人物卡!P5*4</f>
        <v>320</v>
      </c>
      <c r="G111" s="20" t="s">
        <v>472</v>
      </c>
    </row>
    <row r="112" spans="1:7" ht="17.25" customHeight="1" x14ac:dyDescent="0.25">
      <c r="A112" s="13">
        <v>110</v>
      </c>
      <c r="B112" s="21" t="s">
        <v>473</v>
      </c>
      <c r="C112" s="22" t="s">
        <v>193</v>
      </c>
      <c r="D112" s="23">
        <v>9</v>
      </c>
      <c r="E112" s="24" t="s">
        <v>365</v>
      </c>
      <c r="F112" s="22">
        <f>人物卡!P5*2+MAX(人物卡!M5,人物卡!M3)*2</f>
        <v>290</v>
      </c>
      <c r="G112" s="25" t="s">
        <v>474</v>
      </c>
    </row>
    <row r="113" spans="1:7" x14ac:dyDescent="0.25">
      <c r="A113" s="14">
        <v>111</v>
      </c>
      <c r="B113" s="15" t="s">
        <v>475</v>
      </c>
      <c r="C113" s="26" t="s">
        <v>193</v>
      </c>
      <c r="D113" s="27">
        <v>9</v>
      </c>
      <c r="E113" s="28" t="s">
        <v>209</v>
      </c>
      <c r="F113" s="19">
        <f>人物卡!P5*4</f>
        <v>320</v>
      </c>
      <c r="G113" s="20" t="s">
        <v>476</v>
      </c>
    </row>
    <row r="114" spans="1:7" x14ac:dyDescent="0.25">
      <c r="A114" s="13">
        <v>112</v>
      </c>
      <c r="B114" s="21" t="s">
        <v>477</v>
      </c>
      <c r="C114" s="22" t="s">
        <v>478</v>
      </c>
      <c r="D114" s="23">
        <v>20</v>
      </c>
      <c r="E114" s="24" t="s">
        <v>209</v>
      </c>
      <c r="F114" s="22">
        <f>人物卡!P5*4</f>
        <v>320</v>
      </c>
      <c r="G114" s="25" t="s">
        <v>479</v>
      </c>
    </row>
    <row r="115" spans="1:7" ht="16.5" customHeight="1" x14ac:dyDescent="0.25">
      <c r="A115" s="14">
        <v>113</v>
      </c>
      <c r="B115" s="15" t="s">
        <v>480</v>
      </c>
      <c r="C115" s="26" t="s">
        <v>394</v>
      </c>
      <c r="D115" s="27">
        <v>0</v>
      </c>
      <c r="E115" s="28" t="s">
        <v>213</v>
      </c>
      <c r="F115" s="19">
        <f>人物卡!P5*2+MAX(人物卡!M5,人物卡!P3)*2</f>
        <v>290</v>
      </c>
      <c r="G115" s="20" t="s">
        <v>481</v>
      </c>
    </row>
    <row r="116" spans="1:7" x14ac:dyDescent="0.25">
      <c r="A116" s="29">
        <v>114</v>
      </c>
      <c r="B116" s="30" t="s">
        <v>482</v>
      </c>
      <c r="C116" s="31" t="s">
        <v>197</v>
      </c>
      <c r="D116" s="32">
        <v>9</v>
      </c>
      <c r="E116" s="33" t="s">
        <v>209</v>
      </c>
      <c r="F116" s="31">
        <f>人物卡!P5*4</f>
        <v>320</v>
      </c>
      <c r="G116" s="34" t="s">
        <v>483</v>
      </c>
    </row>
  </sheetData>
  <sheetProtection algorithmName="SHA-512" hashValue="2DvILdpzuDEC2nJ9K8YHp1kRejQU2nh1aU4wZv28gyboNQZ2Qg2hVK0FaTLMlRGwcDdgKIAXylGdsU/BwIDCkQ==" saltValue="9mI+8NccUZza73O/aUd+OA==" spinCount="100000" sheet="1" objects="1" scenarios="1" selectLockedCells="1"/>
  <mergeCells count="1">
    <mergeCell ref="B2:G2"/>
  </mergeCells>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工作表</vt:lpstr>
      </vt:variant>
      <vt:variant>
        <vt:i4>4</vt:i4>
      </vt:variant>
    </vt:vector>
  </HeadingPairs>
  <TitlesOfParts>
    <vt:vector size="4" baseType="lpstr">
      <vt:lpstr>人物卡</vt:lpstr>
      <vt:lpstr>属性掷骰</vt:lpstr>
      <vt:lpstr>分支技能</vt:lpstr>
      <vt:lpstr>职业列表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COC7th人物卡</dc:title>
  <dc:creator>秋叶EXODUS</dc:creator>
  <cp:lastModifiedBy>莫亦</cp:lastModifiedBy>
  <dcterms:created xsi:type="dcterms:W3CDTF">2015-07-06T01:28:00Z</dcterms:created>
  <dcterms:modified xsi:type="dcterms:W3CDTF">2016-06-25T18:44:11Z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2052-10.1.0.5740</vt:lpwstr>
  </property>
</Properties>
</file>