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D:\coc\"/>
    </mc:Choice>
  </mc:AlternateContent>
  <xr:revisionPtr revIDLastSave="0" documentId="13_ncr:1_{BF7D9D2C-D2CF-49B1-898A-750766659772}" xr6:coauthVersionLast="45" xr6:coauthVersionMax="45" xr10:uidLastSave="{00000000-0000-0000-0000-000000000000}"/>
  <bookViews>
    <workbookView xWindow="3996" yWindow="648" windowWidth="17280" windowHeight="8964" activeTab="1" xr2:uid="{00000000-000D-0000-FFFF-FFFF00000000}"/>
  </bookViews>
  <sheets>
    <sheet name="属性掷骰" sheetId="2" r:id="rId1"/>
    <sheet name="人物卡" sheetId="1" r:id="rId2"/>
    <sheet name="分支技能" sheetId="3" r:id="rId3"/>
    <sheet name="职业列表" sheetId="4" r:id="rId4"/>
  </sheets>
  <definedNames>
    <definedName name="_xlnm._FilterDatabase" localSheetId="3" hidden="1">职业列表!$A$1:$G$116</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16" i="4" l="1"/>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A24" i="2"/>
  <c r="A23" i="2"/>
  <c r="A22" i="2"/>
  <c r="A21" i="2"/>
  <c r="A20" i="2"/>
  <c r="A19" i="2"/>
  <c r="A18" i="2"/>
  <c r="A17" i="2"/>
  <c r="A16" i="2"/>
  <c r="A15" i="2"/>
  <c r="A14" i="2"/>
  <c r="A13" i="2"/>
  <c r="A12" i="2"/>
  <c r="A11" i="2"/>
  <c r="A10" i="2"/>
  <c r="A9" i="2"/>
  <c r="A8" i="2"/>
  <c r="A7" i="2"/>
  <c r="A6" i="2"/>
  <c r="A5" i="2"/>
  <c r="A4" i="2"/>
  <c r="A3" i="2"/>
  <c r="A2" i="2"/>
  <c r="A1" i="2"/>
  <c r="H54" i="1"/>
  <c r="G54" i="1"/>
  <c r="H53" i="1"/>
  <c r="G53" i="1"/>
  <c r="H52" i="1"/>
  <c r="G52" i="1"/>
  <c r="T51" i="1"/>
  <c r="H51" i="1"/>
  <c r="G51" i="1"/>
  <c r="H50" i="1"/>
  <c r="G50" i="1"/>
  <c r="T49" i="1"/>
  <c r="F47" i="1"/>
  <c r="B47" i="1"/>
  <c r="S46" i="1"/>
  <c r="U46" i="1" s="1"/>
  <c r="E46" i="1"/>
  <c r="I46" i="1" s="1"/>
  <c r="S45" i="1"/>
  <c r="U45" i="1" s="1"/>
  <c r="K45" i="1"/>
  <c r="J45" i="1"/>
  <c r="I45" i="1"/>
  <c r="T44" i="1"/>
  <c r="S44" i="1"/>
  <c r="U44" i="1" s="1"/>
  <c r="K44" i="1"/>
  <c r="J44" i="1"/>
  <c r="I44" i="1"/>
  <c r="S43" i="1"/>
  <c r="U43" i="1" s="1"/>
  <c r="K43" i="1"/>
  <c r="J43" i="1"/>
  <c r="I43" i="1"/>
  <c r="T42" i="1"/>
  <c r="S42" i="1"/>
  <c r="U42" i="1" s="1"/>
  <c r="K42" i="1"/>
  <c r="J42" i="1"/>
  <c r="I42" i="1"/>
  <c r="S41" i="1"/>
  <c r="U41" i="1" s="1"/>
  <c r="K41" i="1"/>
  <c r="J41" i="1"/>
  <c r="I41" i="1"/>
  <c r="O40" i="1"/>
  <c r="S40" i="1" s="1"/>
  <c r="K40" i="1"/>
  <c r="J40" i="1"/>
  <c r="I40" i="1"/>
  <c r="S39" i="1"/>
  <c r="U39" i="1" s="1"/>
  <c r="K39" i="1"/>
  <c r="I39" i="1"/>
  <c r="J39" i="1" s="1"/>
  <c r="S38" i="1"/>
  <c r="U38" i="1" s="1"/>
  <c r="K38" i="1"/>
  <c r="J38" i="1"/>
  <c r="I38" i="1"/>
  <c r="S37" i="1"/>
  <c r="U37" i="1" s="1"/>
  <c r="K37" i="1"/>
  <c r="I37" i="1"/>
  <c r="J37" i="1" s="1"/>
  <c r="E37" i="1"/>
  <c r="T36" i="1"/>
  <c r="S36" i="1"/>
  <c r="U36" i="1" s="1"/>
  <c r="E36" i="1"/>
  <c r="I36" i="1" s="1"/>
  <c r="U35" i="1"/>
  <c r="T35" i="1"/>
  <c r="S35" i="1"/>
  <c r="I35" i="1"/>
  <c r="K35" i="1" s="1"/>
  <c r="S34" i="1"/>
  <c r="U34" i="1" s="1"/>
  <c r="E34" i="1"/>
  <c r="I34" i="1" s="1"/>
  <c r="U33" i="1"/>
  <c r="S33" i="1"/>
  <c r="T33" i="1" s="1"/>
  <c r="E33" i="1"/>
  <c r="I33" i="1" s="1"/>
  <c r="S32" i="1"/>
  <c r="U32" i="1" s="1"/>
  <c r="I32" i="1"/>
  <c r="K32" i="1" s="1"/>
  <c r="T31" i="1"/>
  <c r="S31" i="1"/>
  <c r="U31" i="1" s="1"/>
  <c r="I31" i="1"/>
  <c r="J31" i="1" s="1"/>
  <c r="B31" i="1"/>
  <c r="S30" i="1"/>
  <c r="U30" i="1" s="1"/>
  <c r="K30" i="1"/>
  <c r="J30" i="1"/>
  <c r="I30" i="1"/>
  <c r="S29" i="1"/>
  <c r="U29" i="1" s="1"/>
  <c r="K29" i="1"/>
  <c r="J29" i="1"/>
  <c r="I29" i="1"/>
  <c r="S28" i="1"/>
  <c r="U28" i="1" s="1"/>
  <c r="E28" i="1"/>
  <c r="I28" i="1" s="1"/>
  <c r="S27" i="1"/>
  <c r="U27" i="1" s="1"/>
  <c r="K27" i="1"/>
  <c r="J27" i="1"/>
  <c r="I27" i="1"/>
  <c r="S26" i="1"/>
  <c r="T26" i="1" s="1"/>
  <c r="K26" i="1"/>
  <c r="I26" i="1"/>
  <c r="J26" i="1" s="1"/>
  <c r="S25" i="1"/>
  <c r="U25" i="1" s="1"/>
  <c r="E25" i="1"/>
  <c r="I25" i="1" s="1"/>
  <c r="S24" i="1"/>
  <c r="U24" i="1" s="1"/>
  <c r="K24" i="1"/>
  <c r="J24" i="1"/>
  <c r="I24" i="1"/>
  <c r="B24" i="1"/>
  <c r="U23" i="1"/>
  <c r="T23" i="1"/>
  <c r="S23" i="1"/>
  <c r="I23" i="1"/>
  <c r="K23" i="1" s="1"/>
  <c r="U22" i="1"/>
  <c r="T22" i="1"/>
  <c r="S22" i="1"/>
  <c r="I22" i="1"/>
  <c r="K22" i="1" s="1"/>
  <c r="S21" i="1"/>
  <c r="T21" i="1" s="1"/>
  <c r="I21" i="1"/>
  <c r="K21" i="1" s="1"/>
  <c r="U20" i="1"/>
  <c r="T20" i="1"/>
  <c r="S20" i="1"/>
  <c r="I20" i="1"/>
  <c r="K20" i="1" s="1"/>
  <c r="U19" i="1"/>
  <c r="T19" i="1"/>
  <c r="S19" i="1"/>
  <c r="I19" i="1"/>
  <c r="K19" i="1" s="1"/>
  <c r="U18" i="1"/>
  <c r="T18" i="1"/>
  <c r="S18" i="1"/>
  <c r="I18" i="1"/>
  <c r="K18" i="1" s="1"/>
  <c r="U17" i="1"/>
  <c r="S17" i="1"/>
  <c r="T17" i="1" s="1"/>
  <c r="I17" i="1"/>
  <c r="K17" i="1" s="1"/>
  <c r="S16" i="1"/>
  <c r="U16" i="1" s="1"/>
  <c r="I16" i="1"/>
  <c r="K16" i="1" s="1"/>
  <c r="S15" i="1"/>
  <c r="T15" i="1" s="1"/>
  <c r="I15" i="1"/>
  <c r="K15" i="1" s="1"/>
  <c r="E12" i="1"/>
  <c r="B12" i="1"/>
  <c r="Q10" i="1"/>
  <c r="I10" i="1"/>
  <c r="E10" i="1"/>
  <c r="N8" i="1"/>
  <c r="K8" i="1"/>
  <c r="P7" i="1"/>
  <c r="N7" i="1"/>
  <c r="K7" i="1"/>
  <c r="Q6" i="1"/>
  <c r="N6" i="1"/>
  <c r="K6" i="1"/>
  <c r="Q5" i="1"/>
  <c r="N5" i="1"/>
  <c r="K5" i="1"/>
  <c r="Q4" i="1"/>
  <c r="N4" i="1"/>
  <c r="K4" i="1"/>
  <c r="Q3" i="1"/>
  <c r="N3" i="1"/>
  <c r="K3" i="1"/>
  <c r="T34" i="1" l="1"/>
  <c r="U21" i="1"/>
  <c r="T16" i="1"/>
  <c r="U15" i="1"/>
  <c r="K46" i="1"/>
  <c r="J46" i="1"/>
  <c r="F5" i="2"/>
  <c r="G5" i="2" s="1"/>
  <c r="I7" i="2"/>
  <c r="I3" i="2"/>
  <c r="J4" i="2" s="1"/>
  <c r="I5" i="2"/>
  <c r="J6" i="2" s="1"/>
  <c r="C5" i="2"/>
  <c r="D5" i="2" s="1"/>
  <c r="F3" i="2"/>
  <c r="G3" i="2" s="1"/>
  <c r="C7" i="2"/>
  <c r="D7" i="2" s="1"/>
  <c r="C3" i="2"/>
  <c r="D3" i="2" s="1"/>
  <c r="F7" i="2"/>
  <c r="G7" i="2" s="1"/>
  <c r="K33" i="1"/>
  <c r="J33" i="1"/>
  <c r="T53" i="1"/>
  <c r="J28" i="1"/>
  <c r="U53" i="1" s="1"/>
  <c r="K28" i="1"/>
  <c r="U54" i="1" s="1"/>
  <c r="K25" i="1"/>
  <c r="B58" i="1"/>
  <c r="J25" i="1"/>
  <c r="K36" i="1"/>
  <c r="J36" i="1"/>
  <c r="K34" i="1"/>
  <c r="J34" i="1"/>
  <c r="U40" i="1"/>
  <c r="T40" i="1"/>
  <c r="T37" i="1"/>
  <c r="T39" i="1"/>
  <c r="J15" i="1"/>
  <c r="J17" i="1"/>
  <c r="J19" i="1"/>
  <c r="J21" i="1"/>
  <c r="J23" i="1"/>
  <c r="U26" i="1"/>
  <c r="T41" i="1"/>
  <c r="T43" i="1"/>
  <c r="T45" i="1"/>
  <c r="T28" i="1"/>
  <c r="T30" i="1"/>
  <c r="T32" i="1"/>
  <c r="T24" i="1"/>
  <c r="J32" i="1"/>
  <c r="T25" i="1"/>
  <c r="T27" i="1"/>
  <c r="K31" i="1"/>
  <c r="T38" i="1"/>
  <c r="J16" i="1"/>
  <c r="J18" i="1"/>
  <c r="J20" i="1"/>
  <c r="J22" i="1"/>
  <c r="T29" i="1"/>
  <c r="J35" i="1"/>
  <c r="T46" i="1"/>
  <c r="G6" i="2" l="1"/>
  <c r="J3" i="2"/>
  <c r="D6" i="2"/>
  <c r="D8" i="2"/>
  <c r="J5" i="2"/>
  <c r="G4" i="2"/>
  <c r="G8" i="2"/>
  <c r="D4" i="2"/>
</calcChain>
</file>

<file path=xl/sharedStrings.xml><?xml version="1.0" encoding="utf-8"?>
<sst xmlns="http://schemas.openxmlformats.org/spreadsheetml/2006/main" count="702" uniqueCount="503">
  <si>
    <t>调查员</t>
  </si>
  <si>
    <t>属性</t>
  </si>
  <si>
    <t>姓名</t>
  </si>
  <si>
    <r>
      <rPr>
        <sz val="11"/>
        <color theme="1"/>
        <rFont val="微软雅黑"/>
        <charset val="134"/>
      </rPr>
      <t xml:space="preserve">力量
</t>
    </r>
    <r>
      <rPr>
        <sz val="9"/>
        <color theme="1"/>
        <rFont val="微软雅黑"/>
        <charset val="134"/>
      </rPr>
      <t>STR</t>
    </r>
  </si>
  <si>
    <r>
      <rPr>
        <sz val="11"/>
        <color theme="1"/>
        <rFont val="微软雅黑"/>
        <charset val="134"/>
      </rPr>
      <t xml:space="preserve">敏捷
</t>
    </r>
    <r>
      <rPr>
        <sz val="9"/>
        <color theme="1"/>
        <rFont val="微软雅黑"/>
        <charset val="134"/>
      </rPr>
      <t>DEX</t>
    </r>
  </si>
  <si>
    <r>
      <rPr>
        <sz val="11"/>
        <color theme="1"/>
        <rFont val="微软雅黑"/>
        <charset val="134"/>
      </rPr>
      <t xml:space="preserve">意志
</t>
    </r>
    <r>
      <rPr>
        <sz val="9"/>
        <color theme="1"/>
        <rFont val="微软雅黑"/>
        <charset val="134"/>
      </rPr>
      <t>POW</t>
    </r>
  </si>
  <si>
    <t>玩家</t>
  </si>
  <si>
    <t>时代</t>
  </si>
  <si>
    <t>现代</t>
  </si>
  <si>
    <t>职业</t>
  </si>
  <si>
    <r>
      <rPr>
        <sz val="11"/>
        <color theme="1"/>
        <rFont val="微软雅黑"/>
        <charset val="134"/>
      </rPr>
      <t xml:space="preserve">体质
</t>
    </r>
    <r>
      <rPr>
        <sz val="8"/>
        <color theme="1"/>
        <rFont val="微软雅黑"/>
        <charset val="134"/>
      </rPr>
      <t>CON</t>
    </r>
  </si>
  <si>
    <r>
      <rPr>
        <sz val="11"/>
        <color theme="1"/>
        <rFont val="微软雅黑"/>
        <charset val="134"/>
      </rPr>
      <t xml:space="preserve">外表
</t>
    </r>
    <r>
      <rPr>
        <sz val="9"/>
        <color theme="1"/>
        <rFont val="微软雅黑"/>
        <charset val="134"/>
      </rPr>
      <t>APP</t>
    </r>
  </si>
  <si>
    <r>
      <rPr>
        <sz val="11"/>
        <color theme="1"/>
        <rFont val="微软雅黑"/>
        <charset val="134"/>
      </rPr>
      <t xml:space="preserve">教育
</t>
    </r>
    <r>
      <rPr>
        <sz val="9"/>
        <color theme="1"/>
        <rFont val="微软雅黑"/>
        <charset val="134"/>
      </rPr>
      <t>EDU</t>
    </r>
  </si>
  <si>
    <t>年龄</t>
  </si>
  <si>
    <t>性别</t>
  </si>
  <si>
    <t>住地</t>
  </si>
  <si>
    <r>
      <rPr>
        <sz val="11"/>
        <color theme="1"/>
        <rFont val="微软雅黑"/>
        <charset val="134"/>
      </rPr>
      <t xml:space="preserve">体型
</t>
    </r>
    <r>
      <rPr>
        <sz val="8"/>
        <color theme="1"/>
        <rFont val="微软雅黑"/>
        <charset val="134"/>
      </rPr>
      <t>SIZ</t>
    </r>
  </si>
  <si>
    <r>
      <rPr>
        <sz val="10"/>
        <color theme="1"/>
        <rFont val="微软雅黑"/>
        <charset val="134"/>
      </rPr>
      <t>智力</t>
    </r>
    <r>
      <rPr>
        <sz val="8"/>
        <color theme="1"/>
        <rFont val="微软雅黑"/>
        <charset val="134"/>
      </rPr>
      <t>INT</t>
    </r>
    <r>
      <rPr>
        <sz val="11"/>
        <color theme="1"/>
        <rFont val="微软雅黑"/>
        <charset val="134"/>
      </rPr>
      <t xml:space="preserve">
</t>
    </r>
    <r>
      <rPr>
        <sz val="9"/>
        <color theme="1"/>
        <rFont val="微软雅黑"/>
        <charset val="134"/>
      </rPr>
      <t>灵感</t>
    </r>
    <r>
      <rPr>
        <sz val="8"/>
        <color theme="1"/>
        <rFont val="微软雅黑"/>
        <charset val="134"/>
      </rPr>
      <t>idea</t>
    </r>
  </si>
  <si>
    <r>
      <rPr>
        <sz val="11"/>
        <color theme="1"/>
        <rFont val="微软雅黑"/>
        <charset val="134"/>
      </rPr>
      <t xml:space="preserve">移动力
</t>
    </r>
    <r>
      <rPr>
        <sz val="9"/>
        <color theme="1"/>
        <rFont val="微软雅黑"/>
        <charset val="134"/>
      </rPr>
      <t>MOV</t>
    </r>
  </si>
  <si>
    <t>故乡</t>
  </si>
  <si>
    <r>
      <rPr>
        <sz val="11"/>
        <color theme="1"/>
        <rFont val="微软雅黑"/>
        <charset val="134"/>
      </rPr>
      <t>体力</t>
    </r>
    <r>
      <rPr>
        <sz val="10"/>
        <color theme="1"/>
        <rFont val="微软雅黑"/>
        <charset val="134"/>
      </rPr>
      <t xml:space="preserve">
</t>
    </r>
    <r>
      <rPr>
        <sz val="9"/>
        <color theme="1"/>
        <rFont val="微软雅黑"/>
        <charset val="134"/>
      </rPr>
      <t>Hit  Points</t>
    </r>
  </si>
  <si>
    <r>
      <rPr>
        <sz val="11"/>
        <color theme="1"/>
        <rFont val="微软雅黑"/>
        <charset val="134"/>
      </rPr>
      <t xml:space="preserve">理智
</t>
    </r>
    <r>
      <rPr>
        <sz val="9"/>
        <color theme="1"/>
        <rFont val="微软雅黑"/>
        <charset val="134"/>
      </rPr>
      <t>Sanity</t>
    </r>
  </si>
  <si>
    <r>
      <rPr>
        <sz val="11"/>
        <color theme="1"/>
        <rFont val="微软雅黑"/>
        <charset val="134"/>
      </rPr>
      <t xml:space="preserve">幸运
</t>
    </r>
    <r>
      <rPr>
        <sz val="9"/>
        <color theme="1"/>
        <rFont val="微软雅黑"/>
        <charset val="134"/>
      </rPr>
      <t>Luck</t>
    </r>
  </si>
  <si>
    <r>
      <rPr>
        <sz val="11"/>
        <color theme="1"/>
        <rFont val="微软雅黑"/>
        <charset val="134"/>
      </rPr>
      <t xml:space="preserve">魔法
</t>
    </r>
    <r>
      <rPr>
        <sz val="9"/>
        <color theme="1"/>
        <rFont val="微软雅黑"/>
        <charset val="134"/>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</si>
  <si>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</si>
  <si>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</si>
  <si>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</si>
  <si>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</si>
  <si>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</si>
  <si>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</si>
  <si>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</si>
  <si>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</si>
  <si>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</si>
  <si>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</si>
  <si>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</si>
  <si>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</si>
  <si>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</si>
  <si>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</si>
  <si>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</si>
  <si>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</si>
  <si>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</si>
  <si>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</si>
  <si>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</si>
  <si>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</si>
  <si>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</si>
  <si>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</si>
  <si>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</si>
  <si>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</si>
  <si>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</si>
  <si>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</si>
  <si>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</si>
  <si>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</si>
  <si>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</si>
  <si>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</si>
  <si>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</si>
  <si>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</si>
  <si>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</si>
  <si>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</si>
  <si>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</si>
  <si>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</si>
  <si>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</si>
  <si>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</si>
  <si>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</si>
  <si>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</si>
  <si>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</si>
  <si>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</si>
  <si>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</si>
  <si>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</si>
  <si>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</si>
  <si>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</si>
  <si>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</si>
  <si>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</si>
  <si>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</si>
  <si>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</si>
  <si>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</si>
  <si>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</si>
  <si>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</si>
  <si>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</si>
  <si>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</si>
  <si>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</si>
  <si>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</si>
  <si>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</si>
  <si>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</si>
  <si>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</si>
  <si>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</si>
  <si>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</si>
  <si>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</si>
  <si>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</si>
  <si>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</si>
  <si>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sz val="11"/>
        <color theme="1"/>
        <rFont val="微软雅黑"/>
        <charset val="134"/>
      </rPr>
      <t xml:space="preserve">伤害加深
</t>
    </r>
    <r>
      <rPr>
        <sz val="9"/>
        <color theme="1"/>
        <rFont val="微软雅黑"/>
        <charset val="134"/>
      </rPr>
      <t>Damage Bonus</t>
    </r>
  </si>
  <si>
    <t>空手战斗</t>
  </si>
  <si>
    <t>1D3+DB</t>
  </si>
  <si>
    <r>
      <rPr>
        <sz val="11"/>
        <color theme="1"/>
        <rFont val="微软雅黑"/>
        <charset val="134"/>
      </rPr>
      <t xml:space="preserve">体格
</t>
    </r>
    <r>
      <rPr>
        <sz val="9"/>
        <color theme="1"/>
        <rFont val="微软雅黑"/>
        <charset val="134"/>
      </rPr>
      <t>Build</t>
    </r>
  </si>
  <si>
    <r>
      <rPr>
        <sz val="11"/>
        <color theme="1"/>
        <rFont val="微软雅黑"/>
        <charset val="134"/>
      </rPr>
      <t xml:space="preserve">躲闪
</t>
    </r>
    <r>
      <rPr>
        <sz val="9"/>
        <color theme="1"/>
        <rFont val="微软雅黑"/>
        <charset val="134"/>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</si>
  <si>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</si>
  <si>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</si>
  <si>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</si>
  <si>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</si>
  <si>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</si>
  <si>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</si>
  <si>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</si>
  <si>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</si>
  <si>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</si>
  <si>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</si>
  <si>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</si>
  <si>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</si>
  <si>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</si>
  <si>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</si>
  <si>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</si>
  <si>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</si>
  <si>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</si>
  <si>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</si>
  <si>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</si>
  <si>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</si>
  <si>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</si>
  <si>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</si>
  <si>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</si>
  <si>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</si>
  <si>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</si>
  <si>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</si>
  <si>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</si>
  <si>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</si>
  <si>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</si>
  <si>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</si>
  <si>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</si>
  <si>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</si>
  <si>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</si>
  <si>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</si>
  <si>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</si>
  <si>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</si>
  <si>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</si>
  <si>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</si>
  <si>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</si>
  <si>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</si>
  <si>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sz val="11"/>
        <color theme="1"/>
        <rFont val="微软雅黑"/>
        <charset val="134"/>
      </rPr>
      <t xml:space="preserve">幸运
</t>
    </r>
    <r>
      <rPr>
        <sz val="9"/>
        <color theme="1"/>
        <rFont val="微软雅黑"/>
        <charset val="134"/>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</si>
  <si>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</si>
  <si>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</si>
  <si>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</si>
  <si>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</si>
  <si>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</si>
  <si>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</si>
  <si>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</si>
  <si>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</si>
  <si>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</si>
  <si>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</si>
  <si>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</si>
  <si>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</si>
  <si>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</si>
  <si>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</si>
  <si>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</si>
  <si>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</si>
  <si>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</si>
  <si>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</si>
  <si>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</si>
  <si>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</si>
  <si>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</si>
  <si>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</si>
  <si>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</si>
  <si>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</si>
  <si>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</si>
  <si>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</si>
  <si>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</si>
  <si>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</si>
  <si>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</si>
  <si>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</si>
  <si>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</si>
  <si>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</si>
  <si>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</si>
  <si>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</si>
  <si>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</si>
  <si>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</si>
  <si>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</si>
  <si>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</si>
  <si>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</si>
  <si>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</si>
  <si>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</si>
  <si>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</si>
  <si>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</si>
  <si>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</si>
  <si>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</si>
  <si>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</si>
  <si>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</si>
  <si>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</si>
  <si>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</si>
  <si>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</si>
  <si>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</si>
  <si>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sz val="11"/>
        <color theme="1"/>
        <rFont val="微软雅黑 Light"/>
        <charset val="134"/>
      </rPr>
      <t>不多于7个本职技能。在职业属性中输入第二职业属性的</t>
    </r>
    <r>
      <rPr>
        <b/>
        <sz val="11"/>
        <color rgb="FFFF0000"/>
        <rFont val="微软雅黑 Light"/>
        <charset val="134"/>
      </rPr>
      <t>数值</t>
    </r>
    <r>
      <rPr>
        <sz val="11"/>
        <color theme="1"/>
        <rFont val="微软雅黑 Light"/>
        <charset val="134"/>
      </rPr>
      <t>（留空则视为EDU）并自行设置起始信誉。使用自定义职业前，请先咨询你的守密人</t>
    </r>
  </si>
  <si>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</si>
  <si>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</si>
  <si>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</si>
  <si>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</si>
  <si>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</si>
  <si>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</si>
  <si>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</si>
  <si>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</si>
  <si>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</si>
  <si>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</si>
  <si>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</si>
  <si>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</si>
  <si>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</si>
  <si>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</si>
  <si>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</si>
  <si>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</si>
  <si>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</si>
  <si>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</si>
  <si>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</si>
  <si>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</si>
  <si>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</si>
  <si>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</si>
  <si>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</si>
  <si>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</si>
  <si>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</si>
  <si>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</si>
  <si>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</si>
  <si>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</si>
  <si>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</si>
  <si>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</si>
  <si>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</si>
  <si>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</si>
  <si>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</si>
  <si>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</si>
  <si>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</si>
  <si>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</si>
  <si>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</si>
  <si>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</si>
  <si>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</si>
  <si>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</si>
  <si>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</si>
  <si>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</si>
  <si>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sz val="11"/>
        <color theme="1"/>
        <rFont val="微软雅黑 Light"/>
        <charset val="134"/>
      </rPr>
      <t>教育×</t>
    </r>
    <r>
      <rPr>
        <sz val="10.5"/>
        <color theme="1"/>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</si>
  <si>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</si>
  <si>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</si>
  <si>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</si>
  <si>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</si>
  <si>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</si>
  <si>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</si>
  <si>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</si>
  <si>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</si>
  <si>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</si>
  <si>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</si>
  <si>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</si>
  <si>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</si>
  <si>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</si>
  <si>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</si>
  <si>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</si>
  <si>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</si>
  <si>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</si>
  <si>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</si>
  <si>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</si>
  <si>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</si>
  <si>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</si>
  <si>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</si>
  <si>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</si>
  <si>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</si>
  <si>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</si>
  <si>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</si>
  <si>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</si>
  <si>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</si>
  <si>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</si>
  <si>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</si>
  <si>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</si>
  <si>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</si>
  <si>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</si>
  <si>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sz val="11"/>
        <color theme="1"/>
        <rFont val="微软雅黑 Light"/>
        <charset val="134"/>
      </rPr>
      <t>教育×</t>
    </r>
    <r>
      <rPr>
        <sz val="10.5"/>
        <color theme="1"/>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</si>
  <si>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</si>
  <si>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</si>
  <si>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</si>
  <si>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</si>
  <si>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</si>
  <si>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</si>
  <si>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theme="1"/>
        <rFont val="微软雅黑 Light"/>
        <charset val="134"/>
      </rPr>
      <t>教育×</t>
    </r>
    <r>
      <rPr>
        <sz val="10.5"/>
        <color theme="1"/>
        <rFont val="微软雅黑 Light"/>
        <charset val="134"/>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</si>
  <si>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</si>
  <si>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</si>
  <si>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</si>
  <si>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</si>
  <si>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</si>
  <si>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</si>
  <si>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</si>
  <si>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</si>
  <si>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</si>
  <si>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</si>
  <si>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估价，攀爬，电工维修或机械维修，聆听，锁匠，妙手，潜行，侦查。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</si>
  <si>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</si>
  <si>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</si>
  <si>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</si>
  <si>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</si>
  <si>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</si>
  <si>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</si>
  <si>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r>
      <rPr>
        <sz val="11"/>
        <color theme="1"/>
        <rFont val="微软雅黑 Light"/>
        <charset val="134"/>
      </rPr>
      <t>教育×</t>
    </r>
    <r>
      <rPr>
        <sz val="10.5"/>
        <color theme="1"/>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</si>
  <si>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</si>
  <si>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</si>
  <si>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</si>
  <si>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</si>
  <si>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</si>
  <si>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</si>
  <si>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</si>
  <si>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</si>
  <si>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</si>
  <si>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</si>
  <si>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theme="1"/>
        <rFont val="微软雅黑 Light"/>
        <charset val="134"/>
      </rPr>
      <t>教育×</t>
    </r>
    <r>
      <rPr>
        <sz val="10.5"/>
        <color theme="1"/>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</si>
  <si>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</si>
  <si>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</si>
  <si>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</si>
  <si>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</si>
  <si>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</si>
  <si>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</si>
  <si>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</si>
  <si>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</si>
  <si>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</si>
  <si>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</si>
  <si>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</si>
  <si>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</si>
  <si>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</si>
  <si>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</si>
  <si>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</si>
  <si>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</si>
  <si>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</si>
  <si>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</si>
  <si>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</si>
  <si>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</si>
  <si>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</si>
  <si>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</si>
  <si>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</si>
  <si>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</si>
  <si>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</si>
  <si>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</si>
  <si>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</si>
  <si>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</si>
  <si>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</si>
  <si>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</si>
  <si>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</si>
  <si>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</si>
  <si>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</si>
  <si>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</si>
  <si>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</si>
  <si>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</si>
  <si>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</si>
  <si>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</si>
  <si>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</si>
  <si>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</si>
  <si>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</si>
  <si>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</si>
  <si>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</si>
  <si>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</si>
  <si>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</si>
  <si>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</si>
  <si>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</si>
  <si>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</si>
  <si>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</si>
  <si>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</si>
  <si>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</si>
  <si>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</si>
  <si>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</si>
  <si>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</si>
  <si>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</si>
  <si>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</si>
  <si>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</si>
  <si>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</si>
  <si>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</si>
  <si>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</si>
  <si>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</si>
  <si>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</si>
  <si>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</si>
  <si>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</si>
  <si>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</si>
  <si>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</si>
  <si>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</si>
  <si>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</si>
  <si>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</si>
  <si>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</si>
  <si>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</si>
  <si>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</si>
  <si>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</si>
  <si>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</si>
  <si>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</si>
  <si>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</si>
  <si>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</si>
  <si>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</si>
  <si>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</si>
  <si>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</si>
  <si>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</si>
  <si>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</si>
  <si>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</si>
  <si>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</si>
  <si>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</si>
  <si>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</si>
  <si>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</si>
  <si>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</si>
  <si>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</si>
  <si>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</si>
  <si>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</si>
  <si>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</si>
  <si>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</si>
  <si>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</si>
  <si>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</si>
  <si>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</si>
  <si>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</si>
  <si>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</si>
  <si>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</si>
  <si>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</si>
  <si>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</si>
  <si>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</si>
  <si>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</si>
  <si>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</si>
  <si>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</si>
  <si>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</si>
  <si>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</si>
  <si>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</si>
  <si>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</si>
  <si>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</si>
  <si>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</si>
  <si>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</si>
  <si>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</si>
  <si>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</si>
  <si>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</si>
  <si>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</si>
  <si>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</si>
  <si>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</si>
  <si>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</si>
  <si>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</si>
  <si>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</si>
  <si>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</si>
  <si>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</si>
  <si>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</si>
  <si>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</si>
  <si>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</si>
  <si>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</si>
  <si>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</si>
  <si>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</si>
  <si>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</si>
  <si>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</si>
  <si>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</si>
  <si>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</si>
  <si>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</si>
  <si>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</si>
  <si>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</si>
  <si>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</si>
  <si>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</si>
  <si>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</si>
  <si>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</si>
  <si>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</si>
  <si>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</si>
  <si>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</si>
  <si>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</si>
  <si>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</si>
  <si>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</si>
  <si>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</si>
  <si>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</si>
  <si>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</si>
  <si>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</si>
  <si>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</si>
  <si>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</si>
  <si>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</si>
  <si>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</si>
  <si>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</si>
  <si>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</si>
  <si>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</si>
  <si>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</si>
  <si>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</si>
  <si>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</si>
  <si>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</si>
  <si>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</si>
  <si>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</si>
  <si>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</si>
  <si>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</si>
  <si>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</si>
  <si>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</si>
  <si>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</si>
  <si>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</si>
  <si>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</si>
  <si>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</si>
  <si>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</si>
  <si>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</si>
  <si>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</si>
  <si>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</si>
  <si>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</si>
  <si>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</si>
  <si>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</si>
  <si>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</si>
  <si>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</si>
  <si>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</si>
  <si>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</si>
  <si>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</si>
  <si>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会计</t>
    <phoneticPr fontId="20" type="noConversion"/>
  </si>
  <si>
    <t>鲨鱼</t>
    <phoneticPr fontId="20" type="noConversion"/>
  </si>
  <si>
    <t>男</t>
    <phoneticPr fontId="20" type="noConversion"/>
  </si>
  <si>
    <t>英国约克镇</t>
    <phoneticPr fontId="20" type="noConversion"/>
  </si>
  <si>
    <t>威廉 乔可拉</t>
    <phoneticPr fontId="20" type="noConversion"/>
  </si>
  <si>
    <t>每月500欧元</t>
    <phoneticPr fontId="20" type="noConversion"/>
  </si>
  <si>
    <t>100欧元</t>
    <phoneticPr fontId="20" type="noConversion"/>
  </si>
  <si>
    <t>智能手机</t>
    <phoneticPr fontId="20" type="noConversion"/>
  </si>
  <si>
    <t>钱包、证件等</t>
    <phoneticPr fontId="20" type="noConversion"/>
  </si>
  <si>
    <t>蓝牙耳机</t>
    <phoneticPr fontId="20" type="noConversion"/>
  </si>
  <si>
    <t>无疤痕</t>
    <phoneticPr fontId="20" type="noConversion"/>
  </si>
  <si>
    <t>大学</t>
    <phoneticPr fontId="20" type="noConversion"/>
  </si>
  <si>
    <t>亲友</t>
    <phoneticPr fontId="20" type="noConversion"/>
  </si>
  <si>
    <t>无宗教信仰</t>
    <phoneticPr fontId="20" type="noConversion"/>
  </si>
  <si>
    <t>爱憎分明</t>
    <phoneticPr fontId="20" type="noConversion"/>
  </si>
  <si>
    <t>生命</t>
    <phoneticPr fontId="20" type="noConversion"/>
  </si>
  <si>
    <t>瑞士军刀</t>
    <phoneticPr fontId="20" type="noConversion"/>
  </si>
  <si>
    <t>像</t>
    <phoneticPr fontId="20" type="noConversion"/>
  </si>
  <si>
    <t>恐惧重要的朋友与自己再无联系</t>
    <phoneticPr fontId="20" type="noConversion"/>
  </si>
  <si>
    <t>我是一名会计，但会计并不是我的爱好，我学会计的目的是便于就业，我在大学就读四年后找到了一份薪资还不错的工作。我是伊丽莎白 米德尔顿的大学校友，我是在回校演讲时认识她的，我们聊得很来。我和她在网络上时常联系，我喜欢和她聊大自然中的那些奇特生物，她没有一次不耐烦，总是耐心听完，一次次聊天使我们的友谊日益加深。最近她说她的处境很糟糕，她似乎感觉到她周围存在一些未知的生物使她遭受厄运，她希望我能帮帮她。她是我重要的朋友，我决定立刻前往探望她。我又听说了她那里有怪物的传闻，我坚信这是一种动物，出于对自然学的热爱与对侦查的兴趣，我此行的目的之二是调查怪物传闻的真实性。在接到她消息的第二天，我请了公休假期，坐汽车前往了她的故乡：圣沃尔顿镇。我们两年没见面了，我迫不及待的想要见到她，我不希望她和她在意的家人出了任何事。</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</si>
</sst>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Red]\(0\)"/>
    <numFmt numFmtId="177" formatCode="\+0"/>
    <numFmt numFmtId="178" formatCode="0_ "/>
    <numFmt numFmtId="179" formatCode="\/General"/>
  </numFmts>
  <fonts count="22" x14ac:knownFonts="1">
    <font>
      <sz val="11"/>
      <color theme="1"/>
      <name val="等线"/>
      <charset val="134"/>
      <scheme val="minor"/>
    </font>
    <font>
      <sz val="11"/>
      <color theme="1"/>
      <name val="微软雅黑 Light"/>
      <charset val="134"/>
    </font>
    <font>
      <sz val="11"/>
      <color theme="0"/>
      <name val="微软雅黑 Light"/>
      <charset val="134"/>
    </font>
    <font>
      <sz val="11"/>
      <color rgb="FFC00000"/>
      <name val="微软雅黑 Light"/>
      <charset val="134"/>
    </font>
    <font>
      <sz val="11"/>
      <color theme="0"/>
      <name val="微软雅黑"/>
      <charset val="134"/>
    </font>
    <font>
      <sz val="11"/>
      <color theme="1"/>
      <name val="微软雅黑"/>
      <charset val="134"/>
    </font>
    <font>
      <strike/>
      <sz val="11"/>
      <color theme="1"/>
      <name val="微软雅黑"/>
      <charset val="134"/>
    </font>
    <font>
      <sz val="11"/>
      <color theme="0"/>
      <name val="等线"/>
      <charset val="134"/>
      <scheme val="minor"/>
    </font>
    <font>
      <sz val="11"/>
      <name val="微软雅黑"/>
      <charset val="134"/>
    </font>
    <font>
      <sz val="12"/>
      <color theme="1"/>
      <name val="微软雅黑"/>
      <charset val="134"/>
    </font>
    <font>
      <sz val="9"/>
      <color theme="0" tint="-0.499984740745262"/>
      <name val="微软雅黑"/>
      <charset val="134"/>
    </font>
    <font>
      <sz val="11"/>
      <color theme="0" tint="-0.499984740745262"/>
      <name val="微软雅黑"/>
      <charset val="134"/>
    </font>
    <font>
      <sz val="12"/>
      <color theme="0" tint="-0.249977111117893"/>
      <name val="微软雅黑"/>
      <charset val="134"/>
    </font>
    <font>
      <sz val="10"/>
      <color theme="0" tint="-0.499984740745262"/>
      <name val="微软雅黑"/>
      <charset val="134"/>
    </font>
    <font>
      <sz val="11"/>
      <color theme="2" tint="-0.249977111117893"/>
      <name val="微软雅黑"/>
      <charset val="134"/>
    </font>
    <font>
      <sz val="10"/>
      <color theme="1"/>
      <name val="微软雅黑"/>
      <charset val="134"/>
    </font>
    <font>
      <b/>
      <sz val="11"/>
      <color rgb="FFFF0000"/>
      <name val="微软雅黑 Light"/>
      <charset val="134"/>
    </font>
    <font>
      <sz val="10.5"/>
      <color theme="1"/>
      <name val="微软雅黑 Light"/>
      <charset val="134"/>
    </font>
    <font>
      <sz val="9"/>
      <color theme="1"/>
      <name val="微软雅黑"/>
      <charset val="134"/>
    </font>
    <font>
      <sz val="8"/>
      <color theme="1"/>
      <name val="微软雅黑"/>
      <charset val="134"/>
    </font>
    <font>
      <sz val="9"/>
      <name val="等线"/>
      <family val="3"/>
      <charset val="134"/>
      <scheme val="minor"/>
    </font>
    <font>
      <sz val="11"/>
      <color theme="1"/>
      <name val="微软雅黑"/>
      <family val="2"/>
      <charset val="134"/>
    </font>
  </fonts>
  <fills count="7">
    <fill>
      <patternFill patternType="none"/>
    </fill>
    <fill>
      <patternFill patternType="gray125"/>
    </fill>
    <fill>
      <patternFill patternType="solid">
        <fgColor theme="4"/>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39994506668294322"/>
        <bgColor indexed="64"/>
      </patternFill>
    </fill>
  </fills>
  <borders count="7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medium">
        <color auto="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thin">
        <color theme="0" tint="-0.24994659260841701"/>
      </left>
      <right/>
      <top style="thin">
        <color theme="0" tint="-0.24994659260841701"/>
      </top>
      <bottom/>
      <diagonal/>
    </border>
    <border>
      <left/>
      <right style="medium">
        <color auto="1"/>
      </right>
      <top style="thin">
        <color theme="0" tint="-0.24994659260841701"/>
      </top>
      <bottom/>
      <diagonal/>
    </border>
    <border>
      <left style="thin">
        <color theme="0" tint="-0.24994659260841701"/>
      </left>
      <right/>
      <top/>
      <bottom style="medium">
        <color auto="1"/>
      </bottom>
      <diagonal/>
    </border>
    <border>
      <left style="medium">
        <color auto="1"/>
      </left>
      <right style="thin">
        <color theme="0" tint="-0.34998626667073579"/>
      </right>
      <top style="medium">
        <color auto="1"/>
      </top>
      <bottom style="thin">
        <color theme="0" tint="-0.34998626667073579"/>
      </bottom>
      <diagonal/>
    </border>
    <border>
      <left style="thin">
        <color theme="0" tint="-0.34998626667073579"/>
      </left>
      <right style="thin">
        <color theme="0" tint="-0.34998626667073579"/>
      </right>
      <top style="medium">
        <color auto="1"/>
      </top>
      <bottom style="thin">
        <color theme="0" tint="-0.34998626667073579"/>
      </bottom>
      <diagonal/>
    </border>
    <border>
      <left style="thin">
        <color theme="0" tint="-0.34998626667073579"/>
      </left>
      <right style="medium">
        <color auto="1"/>
      </right>
      <top style="medium">
        <color auto="1"/>
      </top>
      <bottom style="thin">
        <color theme="0" tint="-0.34998626667073579"/>
      </bottom>
      <diagonal/>
    </border>
    <border>
      <left style="medium">
        <color auto="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auto="1"/>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medium">
        <color auto="1"/>
      </right>
      <top style="thin">
        <color theme="0" tint="-0.34998626667073579"/>
      </top>
      <bottom style="thin">
        <color theme="0" tint="-0.34998626667073579"/>
      </bottom>
      <diagonal/>
    </border>
    <border>
      <left style="medium">
        <color auto="1"/>
      </left>
      <right style="thin">
        <color theme="0" tint="-0.34998626667073579"/>
      </right>
      <top style="thin">
        <color theme="0" tint="-0.34998626667073579"/>
      </top>
      <bottom style="medium">
        <color auto="1"/>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0.34998626667073579"/>
      </left>
      <right style="medium">
        <color auto="1"/>
      </right>
      <top style="thin">
        <color theme="0" tint="-0.34998626667073579"/>
      </top>
      <bottom style="medium">
        <color auto="1"/>
      </bottom>
      <diagonal/>
    </border>
    <border>
      <left style="thin">
        <color theme="0" tint="-0.24994659260841701"/>
      </left>
      <right/>
      <top style="medium">
        <color auto="1"/>
      </top>
      <bottom style="thin">
        <color theme="0" tint="-0.24994659260841701"/>
      </bottom>
      <diagonal/>
    </border>
    <border>
      <left/>
      <right/>
      <top style="medium">
        <color auto="1"/>
      </top>
      <bottom style="thin">
        <color theme="0" tint="-0.24994659260841701"/>
      </bottom>
      <diagonal/>
    </border>
    <border>
      <left/>
      <right style="thin">
        <color theme="0" tint="-0.24994659260841701"/>
      </right>
      <top style="medium">
        <color auto="1"/>
      </top>
      <bottom style="thin">
        <color theme="0" tint="-0.24994659260841701"/>
      </bottom>
      <diagonal/>
    </border>
    <border>
      <left style="thin">
        <color theme="0" tint="-0.24994659260841701"/>
      </left>
      <right/>
      <top style="thin">
        <color theme="0" tint="-0.24994659260841701"/>
      </top>
      <bottom style="medium">
        <color auto="1"/>
      </bottom>
      <diagonal/>
    </border>
    <border>
      <left/>
      <right/>
      <top style="thin">
        <color theme="0" tint="-0.24994659260841701"/>
      </top>
      <bottom style="medium">
        <color auto="1"/>
      </bottom>
      <diagonal/>
    </border>
    <border>
      <left/>
      <right style="thin">
        <color theme="0" tint="-0.24994659260841701"/>
      </right>
      <top style="thin">
        <color theme="0" tint="-0.24994659260841701"/>
      </top>
      <bottom style="medium">
        <color auto="1"/>
      </bottom>
      <diagonal/>
    </border>
    <border>
      <left/>
      <right/>
      <top style="medium">
        <color auto="1"/>
      </top>
      <bottom style="medium">
        <color auto="1"/>
      </bottom>
      <diagonal/>
    </border>
    <border>
      <left style="thin">
        <color theme="0" tint="-0.24994659260841701"/>
      </left>
      <right style="thin">
        <color theme="2" tint="-9.9978637043366805E-2"/>
      </right>
      <top style="thin">
        <color theme="0" tint="-0.24994659260841701"/>
      </top>
      <bottom style="thin">
        <color theme="0" tint="-0.24994659260841701"/>
      </bottom>
      <diagonal/>
    </border>
    <border>
      <left style="thin">
        <color theme="0" tint="-0.24994659260841701"/>
      </left>
      <right style="thin">
        <color theme="2" tint="-9.9978637043366805E-2"/>
      </right>
      <top style="thin">
        <color theme="0" tint="-0.24994659260841701"/>
      </top>
      <bottom style="medium">
        <color auto="1"/>
      </bottom>
      <diagonal/>
    </border>
    <border>
      <left style="medium">
        <color auto="1"/>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theme="2" tint="-9.9978637043366805E-2"/>
      </left>
      <right/>
      <top/>
      <bottom style="thin">
        <color theme="2" tint="-9.9978637043366805E-2"/>
      </bottom>
      <diagonal/>
    </border>
    <border>
      <left style="medium">
        <color auto="1"/>
      </left>
      <right/>
      <top style="thin">
        <color theme="2" tint="-9.9978637043366805E-2"/>
      </top>
      <bottom/>
      <diagonal/>
    </border>
    <border>
      <left/>
      <right/>
      <top style="thin">
        <color theme="2" tint="-9.9978637043366805E-2"/>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medium">
        <color auto="1"/>
      </bottom>
      <diagonal/>
    </border>
    <border>
      <left style="thin">
        <color theme="0" tint="-0.24994659260841701"/>
      </left>
      <right style="double">
        <color theme="0" tint="-0.249977111117893"/>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style="double">
        <color theme="0" tint="-0.249977111117893"/>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medium">
        <color auto="1"/>
      </left>
      <right/>
      <top style="medium">
        <color auto="1"/>
      </top>
      <bottom style="thin">
        <color theme="0" tint="-0.24994659260841701"/>
      </bottom>
      <diagonal/>
    </border>
    <border>
      <left/>
      <right style="medium">
        <color auto="1"/>
      </right>
      <top/>
      <bottom style="thin">
        <color theme="2" tint="-9.9978637043366805E-2"/>
      </bottom>
      <diagonal/>
    </border>
    <border>
      <left style="medium">
        <color auto="1"/>
      </left>
      <right/>
      <top style="thin">
        <color theme="0" tint="-0.24994659260841701"/>
      </top>
      <bottom/>
      <diagonal/>
    </border>
    <border>
      <left/>
      <right style="thin">
        <color theme="2" tint="-9.9978637043366805E-2"/>
      </right>
      <top style="thin">
        <color theme="0" tint="-0.24994659260841701"/>
      </top>
      <bottom/>
      <diagonal/>
    </border>
    <border>
      <left/>
      <right/>
      <top style="thin">
        <color theme="0" tint="-0.24994659260841701"/>
      </top>
      <bottom/>
      <diagonal/>
    </border>
    <border>
      <left/>
      <right style="medium">
        <color auto="1"/>
      </right>
      <top style="thin">
        <color theme="2" tint="-9.9978637043366805E-2"/>
      </top>
      <bottom/>
      <diagonal/>
    </border>
    <border>
      <left style="medium">
        <color auto="1"/>
      </left>
      <right/>
      <top style="thin">
        <color theme="0" tint="-0.24994659260841701"/>
      </top>
      <bottom style="thin">
        <color theme="2" tint="-9.9978637043366805E-2"/>
      </bottom>
      <diagonal/>
    </border>
    <border>
      <left/>
      <right style="thin">
        <color theme="2" tint="-9.9978637043366805E-2"/>
      </right>
      <top style="thin">
        <color theme="0" tint="-0.24994659260841701"/>
      </top>
      <bottom style="thin">
        <color theme="2" tint="-9.9978637043366805E-2"/>
      </bottom>
      <diagonal/>
    </border>
    <border>
      <left/>
      <right/>
      <top style="thin">
        <color theme="0" tint="-0.24994659260841701"/>
      </top>
      <bottom style="thin">
        <color theme="2" tint="-9.9978637043366805E-2"/>
      </bottom>
      <diagonal/>
    </border>
    <border>
      <left/>
      <right style="medium">
        <color auto="1"/>
      </right>
      <top style="medium">
        <color auto="1"/>
      </top>
      <bottom style="thin">
        <color theme="0" tint="-0.24994659260841701"/>
      </bottom>
      <diagonal/>
    </border>
    <border>
      <left/>
      <right style="medium">
        <color auto="1"/>
      </right>
      <top style="thin">
        <color theme="0" tint="-0.24994659260841701"/>
      </top>
      <bottom style="thin">
        <color theme="2" tint="-9.9978637043366805E-2"/>
      </bottom>
      <diagonal/>
    </border>
  </borders>
  <cellStyleXfs count="1">
    <xf numFmtId="0" fontId="0" fillId="0" borderId="0">
      <alignment vertical="center"/>
    </xf>
  </cellStyleXfs>
  <cellXfs count="320">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49" fontId="1" fillId="0" borderId="0" xfId="0" applyNumberFormat="1" applyFont="1" applyAlignment="1">
      <alignment horizontal="center" vertical="center"/>
    </xf>
    <xf numFmtId="176"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49" fontId="2" fillId="2" borderId="2" xfId="0" applyNumberFormat="1" applyFont="1" applyFill="1" applyBorder="1" applyAlignment="1">
      <alignment horizontal="center" vertical="center"/>
    </xf>
    <xf numFmtId="176"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Border="1" applyAlignment="1" applyProtection="1">
      <alignment horizontal="left" vertical="center"/>
      <protection locked="0"/>
    </xf>
    <xf numFmtId="49" fontId="1" fillId="3" borderId="0" xfId="0" applyNumberFormat="1" applyFont="1" applyFill="1" applyBorder="1" applyAlignment="1" applyProtection="1">
      <alignment horizontal="center" vertical="center"/>
      <protection locked="0"/>
    </xf>
    <xf numFmtId="176" fontId="1" fillId="3" borderId="0" xfId="0" applyNumberFormat="1"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wrapText="1"/>
      <protection locked="0"/>
    </xf>
    <xf numFmtId="0" fontId="1" fillId="3" borderId="0" xfId="0" applyFont="1" applyFill="1" applyBorder="1" applyAlignment="1">
      <alignment horizontal="center" vertical="center"/>
    </xf>
    <xf numFmtId="0" fontId="1" fillId="3" borderId="5" xfId="0" applyFont="1" applyFill="1" applyBorder="1" applyAlignment="1">
      <alignment horizontal="left" vertical="center" wrapText="1"/>
    </xf>
    <xf numFmtId="0" fontId="1" fillId="0" borderId="0" xfId="0" applyFont="1" applyBorder="1" applyAlignment="1" applyProtection="1">
      <alignment horizontal="left" vertical="center"/>
      <protection locked="0"/>
    </xf>
    <xf numFmtId="0" fontId="1" fillId="0" borderId="0" xfId="0" applyFont="1" applyBorder="1" applyAlignment="1">
      <alignment horizontal="center" vertical="center"/>
    </xf>
    <xf numFmtId="176"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5" xfId="0" applyFont="1" applyBorder="1" applyAlignment="1">
      <alignment horizontal="left" vertical="center"/>
    </xf>
    <xf numFmtId="49" fontId="1" fillId="3" borderId="0" xfId="0"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0" fontId="1" fillId="3" borderId="0"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pplyProtection="1">
      <alignment horizontal="left" vertical="center"/>
      <protection locked="0"/>
    </xf>
    <xf numFmtId="0" fontId="1" fillId="0" borderId="7" xfId="0" applyFont="1" applyBorder="1" applyAlignment="1">
      <alignment horizontal="center" vertical="center"/>
    </xf>
    <xf numFmtId="176"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8" xfId="0" applyFont="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xf>
    <xf numFmtId="0" fontId="7" fillId="0" borderId="0" xfId="0" applyFont="1">
      <alignment vertical="center"/>
    </xf>
    <xf numFmtId="1" fontId="7" fillId="0" borderId="0" xfId="0" applyNumberFormat="1" applyFont="1">
      <alignment vertical="center"/>
    </xf>
    <xf numFmtId="0" fontId="4" fillId="0" borderId="0" xfId="0" applyFont="1" applyAlignment="1" applyProtection="1">
      <alignment horizontal="center" vertical="center"/>
      <protection hidden="1"/>
    </xf>
    <xf numFmtId="1" fontId="5" fillId="3" borderId="12" xfId="0" applyNumberFormat="1" applyFont="1" applyFill="1" applyBorder="1" applyAlignment="1" applyProtection="1">
      <alignment horizontal="center" vertical="center"/>
    </xf>
    <xf numFmtId="0" fontId="5" fillId="0" borderId="12" xfId="0" applyFont="1" applyBorder="1" applyAlignment="1" applyProtection="1">
      <alignment horizontal="center" vertical="center"/>
    </xf>
    <xf numFmtId="1" fontId="5" fillId="0" borderId="12" xfId="0" applyNumberFormat="1" applyFont="1" applyBorder="1" applyAlignment="1" applyProtection="1">
      <alignment horizontal="center" vertical="center"/>
    </xf>
    <xf numFmtId="0" fontId="5" fillId="3" borderId="12" xfId="0" applyFont="1" applyFill="1" applyBorder="1" applyAlignment="1" applyProtection="1">
      <alignment horizontal="center" vertical="center"/>
    </xf>
    <xf numFmtId="0" fontId="5" fillId="3" borderId="14" xfId="0" applyFont="1" applyFill="1" applyBorder="1" applyAlignment="1" applyProtection="1">
      <alignment horizontal="center" vertical="center"/>
    </xf>
    <xf numFmtId="1" fontId="5" fillId="0" borderId="14" xfId="0" applyNumberFormat="1" applyFont="1" applyBorder="1" applyAlignment="1" applyProtection="1">
      <alignment horizontal="center" vertical="center"/>
    </xf>
    <xf numFmtId="0" fontId="5" fillId="0" borderId="0" xfId="0" applyFont="1" applyAlignment="1" applyProtection="1">
      <alignment horizontal="center" vertical="center"/>
      <protection hidden="1"/>
    </xf>
    <xf numFmtId="1" fontId="5" fillId="3" borderId="16" xfId="0" applyNumberFormat="1" applyFont="1" applyFill="1" applyBorder="1" applyAlignment="1" applyProtection="1">
      <alignment horizontal="center" vertical="center"/>
    </xf>
    <xf numFmtId="1" fontId="5" fillId="0" borderId="16" xfId="0" applyNumberFormat="1" applyFont="1" applyBorder="1" applyAlignment="1" applyProtection="1">
      <alignment horizontal="center" vertical="center"/>
    </xf>
    <xf numFmtId="0" fontId="8" fillId="0" borderId="0" xfId="0" applyFont="1" applyAlignment="1" applyProtection="1">
      <alignment horizontal="center" vertical="center"/>
      <protection hidden="1"/>
    </xf>
    <xf numFmtId="0" fontId="5" fillId="0" borderId="0" xfId="0" applyFont="1" applyAlignment="1" applyProtection="1">
      <alignment horizontal="center" vertical="center"/>
    </xf>
    <xf numFmtId="0" fontId="5" fillId="0" borderId="23" xfId="0" applyFont="1" applyBorder="1" applyAlignment="1" applyProtection="1">
      <alignment horizontal="center" vertical="center"/>
    </xf>
    <xf numFmtId="0" fontId="5" fillId="3" borderId="23" xfId="0" applyFont="1" applyFill="1" applyBorder="1" applyAlignment="1" applyProtection="1">
      <alignment horizontal="center" vertical="center"/>
    </xf>
    <xf numFmtId="0" fontId="5" fillId="3" borderId="24" xfId="0" applyFont="1" applyFill="1" applyBorder="1" applyAlignment="1" applyProtection="1">
      <alignment horizontal="center" vertical="center"/>
    </xf>
    <xf numFmtId="0" fontId="5" fillId="3" borderId="29" xfId="0" applyFont="1" applyFill="1" applyBorder="1" applyAlignment="1" applyProtection="1">
      <alignment horizontal="center" vertical="center"/>
    </xf>
    <xf numFmtId="0" fontId="10" fillId="0" borderId="0" xfId="0" applyFont="1" applyAlignment="1" applyProtection="1">
      <alignment horizontal="left"/>
      <protection locked="0"/>
    </xf>
    <xf numFmtId="0" fontId="10" fillId="0" borderId="38" xfId="0" applyFont="1" applyBorder="1" applyAlignment="1" applyProtection="1">
      <alignment horizontal="left"/>
    </xf>
    <xf numFmtId="0" fontId="11" fillId="0" borderId="38" xfId="0" applyFont="1" applyBorder="1" applyAlignment="1" applyProtection="1">
      <alignment vertical="center"/>
    </xf>
    <xf numFmtId="0" fontId="10" fillId="0" borderId="38" xfId="0" applyFont="1" applyBorder="1" applyAlignment="1" applyProtection="1">
      <alignment vertical="center"/>
    </xf>
    <xf numFmtId="0" fontId="5" fillId="4" borderId="12" xfId="0" applyFont="1" applyFill="1" applyBorder="1" applyAlignment="1" applyProtection="1">
      <alignment horizontal="center" vertical="center"/>
    </xf>
    <xf numFmtId="0" fontId="5" fillId="0" borderId="12" xfId="0" applyFont="1" applyBorder="1" applyAlignment="1" applyProtection="1">
      <alignment horizontal="center" vertical="center"/>
      <protection locked="0"/>
    </xf>
    <xf numFmtId="178" fontId="5" fillId="0" borderId="12" xfId="0" applyNumberFormat="1" applyFont="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178" fontId="5" fillId="3" borderId="12" xfId="0" applyNumberFormat="1" applyFont="1" applyFill="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178" fontId="5" fillId="5" borderId="12" xfId="0" applyNumberFormat="1" applyFont="1" applyFill="1" applyBorder="1" applyAlignment="1" applyProtection="1">
      <alignment horizontal="center" vertical="center"/>
      <protection locked="0"/>
    </xf>
    <xf numFmtId="49" fontId="5" fillId="3" borderId="13" xfId="0" applyNumberFormat="1"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178" fontId="5" fillId="3" borderId="14" xfId="0" applyNumberFormat="1" applyFont="1" applyFill="1" applyBorder="1" applyAlignment="1" applyProtection="1">
      <alignment horizontal="center" vertical="center"/>
      <protection locked="0"/>
    </xf>
    <xf numFmtId="0" fontId="11" fillId="0" borderId="2" xfId="0" applyFont="1" applyBorder="1" applyAlignment="1" applyProtection="1">
      <alignment vertical="top"/>
    </xf>
    <xf numFmtId="0" fontId="5" fillId="6" borderId="12" xfId="0" applyFont="1" applyFill="1" applyBorder="1" applyAlignment="1" applyProtection="1">
      <alignment horizontal="center" vertical="center"/>
    </xf>
    <xf numFmtId="0" fontId="5" fillId="5" borderId="12" xfId="0" applyFont="1" applyFill="1" applyBorder="1" applyAlignment="1" applyProtection="1">
      <alignment horizontal="center" vertical="center"/>
    </xf>
    <xf numFmtId="0" fontId="5" fillId="3" borderId="39" xfId="0" applyFont="1" applyFill="1" applyBorder="1" applyAlignment="1" applyProtection="1">
      <alignment horizontal="center" vertical="center"/>
    </xf>
    <xf numFmtId="0" fontId="5" fillId="5" borderId="39" xfId="0" applyFont="1" applyFill="1" applyBorder="1" applyAlignment="1" applyProtection="1">
      <alignment horizontal="center" vertical="center"/>
    </xf>
    <xf numFmtId="0" fontId="5" fillId="3" borderId="40" xfId="0" applyFont="1" applyFill="1" applyBorder="1" applyAlignment="1" applyProtection="1">
      <alignment horizontal="center" vertical="center"/>
    </xf>
    <xf numFmtId="0" fontId="5" fillId="3" borderId="45" xfId="0" applyFont="1" applyFill="1" applyBorder="1" applyAlignment="1" applyProtection="1">
      <alignment horizontal="right" vertical="center"/>
      <protection locked="0"/>
    </xf>
    <xf numFmtId="0" fontId="5" fillId="0" borderId="0" xfId="0" applyFont="1" applyAlignment="1" applyProtection="1">
      <alignment vertical="center"/>
    </xf>
    <xf numFmtId="178" fontId="8" fillId="0" borderId="0" xfId="0" applyNumberFormat="1" applyFont="1" applyAlignment="1" applyProtection="1">
      <alignment horizontal="center" vertical="center"/>
      <protection hidden="1"/>
    </xf>
    <xf numFmtId="0" fontId="13" fillId="0" borderId="38" xfId="0" applyFont="1" applyBorder="1" applyAlignment="1" applyProtection="1">
      <alignment vertical="center" wrapText="1"/>
    </xf>
    <xf numFmtId="0" fontId="5" fillId="0" borderId="50" xfId="0" applyFont="1" applyBorder="1" applyAlignment="1" applyProtection="1">
      <alignment horizontal="center" vertical="center"/>
    </xf>
    <xf numFmtId="0" fontId="5" fillId="3" borderId="50" xfId="0" applyFont="1" applyFill="1" applyBorder="1" applyAlignment="1" applyProtection="1">
      <alignment horizontal="center" vertical="center"/>
    </xf>
    <xf numFmtId="49" fontId="5" fillId="3" borderId="51" xfId="0" applyNumberFormat="1" applyFont="1" applyFill="1" applyBorder="1" applyAlignment="1" applyProtection="1">
      <alignment horizontal="center" vertical="center"/>
      <protection locked="0"/>
    </xf>
    <xf numFmtId="0" fontId="5" fillId="5" borderId="50" xfId="0" applyFont="1" applyFill="1" applyBorder="1" applyAlignment="1" applyProtection="1">
      <alignment horizontal="center" vertical="center"/>
    </xf>
    <xf numFmtId="49" fontId="5" fillId="3" borderId="54" xfId="0" applyNumberFormat="1" applyFont="1" applyFill="1" applyBorder="1" applyAlignment="1" applyProtection="1">
      <alignment horizontal="center" vertical="center"/>
      <protection locked="0"/>
    </xf>
    <xf numFmtId="0" fontId="5" fillId="3" borderId="57" xfId="0" applyFont="1" applyFill="1" applyBorder="1" applyAlignment="1" applyProtection="1">
      <alignment horizontal="center" vertical="center"/>
    </xf>
    <xf numFmtId="0" fontId="5" fillId="6" borderId="16" xfId="0" applyFont="1" applyFill="1" applyBorder="1" applyAlignment="1" applyProtection="1">
      <alignment horizontal="center" vertical="center"/>
    </xf>
    <xf numFmtId="0" fontId="5" fillId="3" borderId="16" xfId="0" applyFont="1" applyFill="1" applyBorder="1" applyAlignment="1" applyProtection="1">
      <alignment horizontal="center" vertical="center"/>
      <protection locked="0"/>
    </xf>
    <xf numFmtId="0" fontId="5" fillId="0" borderId="16" xfId="0" applyFont="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177" fontId="5" fillId="3" borderId="16" xfId="0" applyNumberFormat="1" applyFont="1" applyFill="1" applyBorder="1" applyAlignment="1" applyProtection="1">
      <alignment horizontal="center" vertical="center"/>
      <protection locked="0"/>
    </xf>
    <xf numFmtId="0" fontId="5" fillId="3" borderId="58" xfId="0" applyNumberFormat="1" applyFont="1" applyFill="1" applyBorder="1" applyAlignment="1" applyProtection="1">
      <alignment horizontal="center" vertical="center"/>
      <protection locked="0"/>
    </xf>
    <xf numFmtId="0" fontId="5" fillId="0" borderId="16" xfId="0" applyFont="1" applyBorder="1" applyAlignment="1" applyProtection="1">
      <alignment horizontal="center" vertical="center"/>
    </xf>
    <xf numFmtId="0" fontId="5" fillId="3" borderId="16" xfId="0" applyFont="1" applyFill="1" applyBorder="1" applyAlignment="1" applyProtection="1">
      <alignment horizontal="center" vertical="center"/>
    </xf>
    <xf numFmtId="0" fontId="5" fillId="3" borderId="58" xfId="0" applyFont="1" applyFill="1" applyBorder="1" applyAlignment="1" applyProtection="1">
      <alignment horizontal="center" vertical="center"/>
    </xf>
    <xf numFmtId="0" fontId="5" fillId="0" borderId="12" xfId="0" applyFont="1" applyBorder="1" applyAlignment="1" applyProtection="1">
      <alignment horizontal="center" vertical="center"/>
    </xf>
    <xf numFmtId="0" fontId="5" fillId="0" borderId="14" xfId="0" applyFont="1" applyBorder="1" applyAlignment="1" applyProtection="1">
      <alignment horizontal="center" vertical="center"/>
    </xf>
    <xf numFmtId="0" fontId="5" fillId="3" borderId="12" xfId="0" applyFont="1" applyFill="1" applyBorder="1" applyAlignment="1" applyProtection="1">
      <alignment horizontal="center" vertical="center" wrapText="1"/>
    </xf>
    <xf numFmtId="0" fontId="5" fillId="3" borderId="12" xfId="0" applyFont="1" applyFill="1" applyBorder="1" applyAlignment="1" applyProtection="1">
      <alignment horizontal="center" vertical="center"/>
    </xf>
    <xf numFmtId="0" fontId="5" fillId="0" borderId="12" xfId="0" applyFont="1" applyBorder="1" applyAlignment="1" applyProtection="1">
      <alignment horizontal="center" vertical="center" wrapText="1"/>
    </xf>
    <xf numFmtId="0" fontId="5" fillId="3" borderId="14" xfId="0" applyFont="1" applyFill="1" applyBorder="1" applyAlignment="1" applyProtection="1">
      <alignment horizontal="center" vertical="center"/>
    </xf>
    <xf numFmtId="0" fontId="5" fillId="3" borderId="1" xfId="0" applyFont="1" applyFill="1" applyBorder="1" applyAlignment="1" applyProtection="1">
      <alignment horizontal="center" vertical="center" wrapText="1"/>
      <protection locked="0"/>
    </xf>
    <xf numFmtId="0" fontId="5" fillId="3" borderId="2"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3" borderId="6"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5" fillId="3" borderId="17" xfId="0" applyNumberFormat="1" applyFont="1" applyFill="1" applyBorder="1" applyAlignment="1" applyProtection="1">
      <alignment horizontal="center" vertical="center"/>
    </xf>
    <xf numFmtId="0" fontId="5" fillId="3" borderId="18" xfId="0" applyNumberFormat="1" applyFont="1" applyFill="1" applyBorder="1" applyAlignment="1" applyProtection="1">
      <alignment horizontal="center" vertical="center"/>
    </xf>
    <xf numFmtId="0" fontId="5" fillId="3" borderId="19" xfId="0" applyNumberFormat="1" applyFont="1" applyFill="1" applyBorder="1" applyAlignment="1" applyProtection="1">
      <alignment horizontal="center" vertical="center"/>
    </xf>
    <xf numFmtId="0" fontId="5" fillId="3" borderId="8" xfId="0" applyNumberFormat="1" applyFont="1" applyFill="1" applyBorder="1" applyAlignment="1" applyProtection="1">
      <alignment horizontal="center" vertical="center"/>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4" fillId="2" borderId="15" xfId="0" applyFont="1" applyFill="1" applyBorder="1" applyAlignment="1" applyProtection="1">
      <alignment horizontal="center" vertical="center"/>
    </xf>
    <xf numFmtId="0" fontId="5" fillId="3" borderId="11" xfId="0" applyFont="1" applyFill="1" applyBorder="1" applyAlignment="1" applyProtection="1">
      <alignment horizontal="center" vertical="center" wrapText="1"/>
    </xf>
    <xf numFmtId="0" fontId="5" fillId="3" borderId="11" xfId="0" applyFont="1" applyFill="1" applyBorder="1" applyAlignment="1" applyProtection="1">
      <alignment horizontal="center" vertical="center"/>
    </xf>
    <xf numFmtId="0" fontId="5" fillId="0" borderId="11" xfId="0" applyFont="1" applyBorder="1" applyAlignment="1" applyProtection="1">
      <alignment horizontal="center" vertical="center" wrapText="1"/>
    </xf>
    <xf numFmtId="0" fontId="5" fillId="0" borderId="11" xfId="0" applyFont="1" applyBorder="1" applyAlignment="1" applyProtection="1">
      <alignment horizontal="center" vertical="center"/>
    </xf>
    <xf numFmtId="0" fontId="5" fillId="3" borderId="13" xfId="0" applyFont="1" applyFill="1" applyBorder="1" applyAlignment="1" applyProtection="1">
      <alignment horizontal="center" vertical="center"/>
    </xf>
    <xf numFmtId="1" fontId="5" fillId="3" borderId="12" xfId="0" applyNumberFormat="1"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1" xfId="0" applyFont="1" applyFill="1" applyBorder="1" applyAlignment="1" applyProtection="1">
      <alignment horizontal="center" vertical="center"/>
    </xf>
    <xf numFmtId="0" fontId="4" fillId="2" borderId="22" xfId="0" applyFont="1" applyFill="1" applyBorder="1" applyAlignment="1" applyProtection="1">
      <alignment horizontal="center" vertical="center"/>
    </xf>
    <xf numFmtId="49" fontId="21" fillId="0" borderId="24" xfId="0" applyNumberFormat="1" applyFont="1" applyBorder="1" applyAlignment="1" applyProtection="1">
      <alignment horizontal="left" vertical="center" indent="1"/>
      <protection locked="0"/>
    </xf>
    <xf numFmtId="49" fontId="5" fillId="0" borderId="24" xfId="0" applyNumberFormat="1" applyFont="1" applyBorder="1" applyAlignment="1" applyProtection="1">
      <alignment horizontal="left" vertical="center" indent="1"/>
      <protection locked="0"/>
    </xf>
    <xf numFmtId="49" fontId="5" fillId="0" borderId="25" xfId="0" applyNumberFormat="1" applyFont="1" applyBorder="1" applyAlignment="1" applyProtection="1">
      <alignment horizontal="left" vertical="center" indent="1"/>
      <protection locked="0"/>
    </xf>
    <xf numFmtId="49" fontId="21" fillId="3" borderId="26" xfId="0" applyNumberFormat="1" applyFont="1" applyFill="1" applyBorder="1" applyAlignment="1" applyProtection="1">
      <alignment horizontal="left" vertical="center" indent="1"/>
      <protection locked="0"/>
    </xf>
    <xf numFmtId="49" fontId="5" fillId="3" borderId="27" xfId="0" applyNumberFormat="1" applyFont="1" applyFill="1" applyBorder="1" applyAlignment="1" applyProtection="1">
      <alignment horizontal="left" vertical="center" indent="1"/>
      <protection locked="0"/>
    </xf>
    <xf numFmtId="49" fontId="5" fillId="3" borderId="26" xfId="0" applyNumberFormat="1" applyFont="1" applyFill="1" applyBorder="1" applyAlignment="1" applyProtection="1">
      <alignment horizontal="left" vertical="center" indent="1"/>
      <protection locked="0"/>
    </xf>
    <xf numFmtId="49" fontId="5" fillId="3" borderId="28" xfId="0" applyNumberFormat="1" applyFont="1" applyFill="1" applyBorder="1" applyAlignment="1" applyProtection="1">
      <alignment horizontal="left" vertical="center" indent="1"/>
      <protection locked="0"/>
    </xf>
    <xf numFmtId="0" fontId="5" fillId="3" borderId="24" xfId="0" applyNumberFormat="1" applyFont="1" applyFill="1" applyBorder="1" applyAlignment="1" applyProtection="1">
      <alignment horizontal="left" vertical="center" indent="1"/>
      <protection locked="0"/>
    </xf>
    <xf numFmtId="178" fontId="5" fillId="3" borderId="24" xfId="0" applyNumberFormat="1" applyFont="1" applyFill="1" applyBorder="1" applyAlignment="1" applyProtection="1">
      <alignment horizontal="left" vertical="center" indent="1"/>
      <protection locked="0"/>
    </xf>
    <xf numFmtId="49" fontId="21" fillId="3" borderId="24" xfId="0" applyNumberFormat="1" applyFont="1" applyFill="1" applyBorder="1" applyAlignment="1" applyProtection="1">
      <alignment horizontal="left" vertical="center" indent="1"/>
      <protection locked="0"/>
    </xf>
    <xf numFmtId="49" fontId="5" fillId="3" borderId="25" xfId="0" applyNumberFormat="1" applyFont="1" applyFill="1" applyBorder="1" applyAlignment="1" applyProtection="1">
      <alignment horizontal="left" vertical="center" indent="1"/>
      <protection locked="0"/>
    </xf>
    <xf numFmtId="0" fontId="9" fillId="3" borderId="47" xfId="0" applyFont="1" applyFill="1" applyBorder="1" applyAlignment="1" applyProtection="1">
      <alignment horizontal="center" vertical="center"/>
      <protection locked="0"/>
    </xf>
    <xf numFmtId="0" fontId="9" fillId="3" borderId="48" xfId="0" applyFont="1" applyFill="1" applyBorder="1" applyAlignment="1" applyProtection="1">
      <alignment horizontal="center" vertical="center"/>
      <protection locked="0"/>
    </xf>
    <xf numFmtId="0" fontId="9" fillId="0" borderId="47" xfId="0" applyFont="1" applyBorder="1" applyAlignment="1" applyProtection="1">
      <alignment horizontal="center" vertical="center"/>
      <protection locked="0"/>
    </xf>
    <xf numFmtId="0" fontId="9" fillId="0" borderId="48" xfId="0" applyFont="1" applyBorder="1" applyAlignment="1" applyProtection="1">
      <alignment horizontal="center" vertical="center"/>
      <protection locked="0"/>
    </xf>
    <xf numFmtId="0" fontId="9" fillId="0" borderId="12" xfId="0" applyFont="1" applyBorder="1" applyAlignment="1" applyProtection="1">
      <alignment horizontal="center" vertical="center"/>
      <protection locked="0"/>
    </xf>
    <xf numFmtId="0" fontId="9" fillId="3" borderId="12" xfId="0" applyFont="1" applyFill="1" applyBorder="1" applyAlignment="1" applyProtection="1">
      <alignment horizontal="center" vertical="center"/>
      <protection locked="0"/>
    </xf>
    <xf numFmtId="49" fontId="21" fillId="3" borderId="30" xfId="0" applyNumberFormat="1" applyFont="1" applyFill="1" applyBorder="1" applyAlignment="1" applyProtection="1">
      <alignment horizontal="left" vertical="center" indent="1"/>
      <protection locked="0"/>
    </xf>
    <xf numFmtId="49" fontId="5" fillId="3" borderId="30" xfId="0" applyNumberFormat="1" applyFont="1" applyFill="1" applyBorder="1" applyAlignment="1" applyProtection="1">
      <alignment horizontal="left" vertical="center" indent="1"/>
      <protection locked="0"/>
    </xf>
    <xf numFmtId="49" fontId="5" fillId="3" borderId="31" xfId="0" applyNumberFormat="1" applyFont="1" applyFill="1" applyBorder="1" applyAlignment="1" applyProtection="1">
      <alignment horizontal="left" vertical="center" indent="1"/>
      <protection locked="0"/>
    </xf>
    <xf numFmtId="0" fontId="5" fillId="3" borderId="10" xfId="0" applyFont="1" applyFill="1" applyBorder="1" applyAlignment="1" applyProtection="1">
      <alignment horizontal="center" vertical="center"/>
      <protection locked="0"/>
    </xf>
    <xf numFmtId="0" fontId="5" fillId="3" borderId="15" xfId="0"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0" fontId="5" fillId="3" borderId="58" xfId="0" applyFont="1" applyFill="1" applyBorder="1" applyAlignment="1" applyProtection="1">
      <alignment horizontal="center" vertical="center"/>
      <protection locked="0"/>
    </xf>
    <xf numFmtId="0" fontId="10" fillId="0" borderId="0" xfId="0" applyFont="1" applyBorder="1" applyAlignment="1" applyProtection="1">
      <alignment horizontal="right"/>
    </xf>
    <xf numFmtId="0" fontId="5" fillId="4" borderId="11" xfId="0" applyFont="1" applyFill="1" applyBorder="1" applyAlignment="1" applyProtection="1">
      <alignment horizontal="center" vertical="center"/>
    </xf>
    <xf numFmtId="0" fontId="5" fillId="4" borderId="12" xfId="0" applyFont="1" applyFill="1" applyBorder="1" applyAlignment="1" applyProtection="1">
      <alignment horizontal="center" vertical="center"/>
    </xf>
    <xf numFmtId="0" fontId="5" fillId="4" borderId="50" xfId="0" applyFont="1" applyFill="1" applyBorder="1" applyAlignment="1" applyProtection="1">
      <alignment horizontal="center" vertical="center"/>
    </xf>
    <xf numFmtId="0" fontId="5" fillId="4" borderId="51"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9" fillId="3" borderId="33" xfId="0" applyFont="1" applyFill="1" applyBorder="1" applyAlignment="1" applyProtection="1">
      <alignment horizontal="right" vertical="center"/>
      <protection locked="0"/>
    </xf>
    <xf numFmtId="0" fontId="9" fillId="3" borderId="36" xfId="0" applyFont="1" applyFill="1" applyBorder="1" applyAlignment="1" applyProtection="1">
      <alignment horizontal="right" vertical="center"/>
      <protection locked="0"/>
    </xf>
    <xf numFmtId="0" fontId="9" fillId="3" borderId="34" xfId="0" applyFont="1" applyFill="1" applyBorder="1" applyAlignment="1" applyProtection="1">
      <alignment horizontal="left" vertical="center"/>
    </xf>
    <xf numFmtId="0" fontId="9" fillId="3" borderId="37" xfId="0" applyFont="1" applyFill="1" applyBorder="1" applyAlignment="1" applyProtection="1">
      <alignment horizontal="left" vertical="center"/>
    </xf>
    <xf numFmtId="0" fontId="9" fillId="4" borderId="33" xfId="0" applyFont="1" applyFill="1" applyBorder="1" applyAlignment="1" applyProtection="1">
      <alignment horizontal="right" vertical="center"/>
      <protection locked="0"/>
    </xf>
    <xf numFmtId="0" fontId="9" fillId="4" borderId="36" xfId="0" applyFont="1" applyFill="1" applyBorder="1" applyAlignment="1" applyProtection="1">
      <alignment horizontal="right" vertical="center"/>
      <protection locked="0"/>
    </xf>
    <xf numFmtId="0" fontId="9" fillId="4" borderId="34" xfId="0" applyFont="1" applyFill="1" applyBorder="1" applyAlignment="1" applyProtection="1">
      <alignment horizontal="left" vertical="center"/>
    </xf>
    <xf numFmtId="0" fontId="9" fillId="4" borderId="37" xfId="0" applyFont="1" applyFill="1" applyBorder="1" applyAlignment="1" applyProtection="1">
      <alignment horizontal="left" vertical="center"/>
    </xf>
    <xf numFmtId="0" fontId="9" fillId="3" borderId="49" xfId="0" applyFont="1" applyFill="1" applyBorder="1" applyAlignment="1" applyProtection="1">
      <alignment horizontal="center" vertical="center"/>
      <protection locked="0"/>
    </xf>
    <xf numFmtId="0" fontId="9" fillId="0" borderId="14" xfId="0" applyFont="1" applyBorder="1" applyAlignment="1" applyProtection="1">
      <alignment horizontal="center" vertical="center"/>
      <protection locked="0"/>
    </xf>
    <xf numFmtId="179" fontId="12" fillId="3" borderId="34" xfId="0" applyNumberFormat="1" applyFont="1" applyFill="1" applyBorder="1" applyAlignment="1" applyProtection="1">
      <alignment horizontal="left" vertical="center"/>
      <protection locked="0"/>
    </xf>
    <xf numFmtId="179" fontId="12" fillId="3" borderId="37" xfId="0" applyNumberFormat="1" applyFont="1" applyFill="1" applyBorder="1" applyAlignment="1" applyProtection="1">
      <alignment horizontal="left" vertical="center"/>
      <protection locked="0"/>
    </xf>
    <xf numFmtId="178" fontId="9" fillId="3" borderId="47" xfId="0" applyNumberFormat="1" applyFont="1" applyFill="1" applyBorder="1" applyAlignment="1" applyProtection="1">
      <alignment horizontal="center" vertical="center"/>
      <protection hidden="1"/>
    </xf>
    <xf numFmtId="0" fontId="9" fillId="3" borderId="49" xfId="0" applyNumberFormat="1" applyFont="1" applyFill="1" applyBorder="1" applyAlignment="1" applyProtection="1">
      <alignment horizontal="center" vertical="center"/>
      <protection hidden="1"/>
    </xf>
    <xf numFmtId="0" fontId="21"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4"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6"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5" fillId="3" borderId="8" xfId="0"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protection locked="0"/>
    </xf>
    <xf numFmtId="49" fontId="5" fillId="0" borderId="12" xfId="0" applyNumberFormat="1" applyFont="1" applyBorder="1" applyAlignment="1" applyProtection="1">
      <alignment horizontal="center" vertical="center"/>
      <protection locked="0"/>
    </xf>
    <xf numFmtId="49" fontId="5" fillId="5" borderId="51" xfId="0" applyNumberFormat="1" applyFont="1" applyFill="1" applyBorder="1" applyAlignment="1" applyProtection="1">
      <alignment horizontal="center" vertical="center"/>
      <protection locked="0"/>
    </xf>
    <xf numFmtId="49" fontId="5" fillId="5" borderId="12"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protection locked="0"/>
    </xf>
    <xf numFmtId="49" fontId="5" fillId="3" borderId="12" xfId="0" applyNumberFormat="1" applyFont="1" applyFill="1" applyBorder="1" applyAlignment="1" applyProtection="1">
      <alignment horizontal="center" vertical="center"/>
      <protection locked="0"/>
    </xf>
    <xf numFmtId="49" fontId="5" fillId="3" borderId="51" xfId="0" applyNumberFormat="1" applyFont="1" applyFill="1" applyBorder="1" applyAlignment="1" applyProtection="1">
      <alignment horizontal="center" vertical="center"/>
      <protection locked="0"/>
    </xf>
    <xf numFmtId="49" fontId="5" fillId="3" borderId="52" xfId="0" applyNumberFormat="1" applyFont="1" applyFill="1" applyBorder="1" applyAlignment="1" applyProtection="1">
      <alignment horizontal="center" vertical="center"/>
      <protection locked="0"/>
    </xf>
    <xf numFmtId="49" fontId="5" fillId="0" borderId="11" xfId="0" applyNumberFormat="1" applyFont="1" applyBorder="1" applyAlignment="1" applyProtection="1">
      <alignment horizontal="center" vertical="center" wrapText="1"/>
      <protection locked="0"/>
    </xf>
    <xf numFmtId="49" fontId="5" fillId="5" borderId="52" xfId="0" applyNumberFormat="1" applyFont="1" applyFill="1" applyBorder="1" applyAlignment="1" applyProtection="1">
      <alignment horizontal="center" vertical="center"/>
      <protection locked="0"/>
    </xf>
    <xf numFmtId="49" fontId="5" fillId="3" borderId="53" xfId="0" applyNumberFormat="1" applyFont="1" applyFill="1" applyBorder="1" applyAlignment="1" applyProtection="1">
      <alignment horizontal="center" vertical="center"/>
      <protection locked="0"/>
    </xf>
    <xf numFmtId="49" fontId="5" fillId="5" borderId="11" xfId="0" applyNumberFormat="1" applyFont="1" applyFill="1" applyBorder="1" applyAlignment="1" applyProtection="1">
      <alignment horizontal="center" vertical="center"/>
      <protection locked="0"/>
    </xf>
    <xf numFmtId="49" fontId="5" fillId="5" borderId="53" xfId="0" applyNumberFormat="1" applyFont="1" applyFill="1" applyBorder="1" applyAlignment="1" applyProtection="1">
      <alignment horizontal="center" vertical="center"/>
      <protection locked="0"/>
    </xf>
    <xf numFmtId="49" fontId="5" fillId="3" borderId="54" xfId="0" applyNumberFormat="1" applyFont="1" applyFill="1" applyBorder="1" applyAlignment="1" applyProtection="1">
      <alignment horizontal="center" vertical="center"/>
      <protection locked="0"/>
    </xf>
    <xf numFmtId="49" fontId="5" fillId="3" borderId="55" xfId="0" applyNumberFormat="1" applyFont="1" applyFill="1" applyBorder="1" applyAlignment="1" applyProtection="1">
      <alignment horizontal="center" vertical="center"/>
      <protection locked="0"/>
    </xf>
    <xf numFmtId="49" fontId="5" fillId="3" borderId="56" xfId="0" applyNumberFormat="1" applyFont="1" applyFill="1" applyBorder="1" applyAlignment="1" applyProtection="1">
      <alignment horizontal="center" vertical="center"/>
      <protection locked="0"/>
    </xf>
    <xf numFmtId="49" fontId="5" fillId="3" borderId="11" xfId="0" applyNumberFormat="1" applyFont="1" applyFill="1" applyBorder="1" applyAlignment="1" applyProtection="1">
      <alignment horizontal="center" vertical="center" wrapText="1"/>
      <protection locked="0"/>
    </xf>
    <xf numFmtId="49" fontId="5" fillId="3" borderId="14" xfId="0" applyNumberFormat="1" applyFont="1" applyFill="1" applyBorder="1" applyAlignment="1" applyProtection="1">
      <alignment horizontal="center" vertical="center"/>
      <protection locked="0"/>
    </xf>
    <xf numFmtId="49" fontId="5" fillId="3" borderId="37" xfId="0" applyNumberFormat="1" applyFont="1" applyFill="1" applyBorder="1" applyAlignment="1" applyProtection="1">
      <alignment horizontal="center" vertical="center"/>
      <protection locked="0"/>
    </xf>
    <xf numFmtId="0" fontId="11" fillId="0" borderId="38" xfId="0" applyFont="1" applyBorder="1" applyAlignment="1" applyProtection="1">
      <alignment horizontal="center" vertical="top"/>
    </xf>
    <xf numFmtId="0" fontId="14" fillId="0" borderId="2" xfId="0" applyFont="1" applyBorder="1" applyAlignment="1" applyProtection="1">
      <alignment horizontal="center" vertical="center"/>
    </xf>
    <xf numFmtId="49" fontId="5" fillId="5" borderId="11" xfId="0" applyNumberFormat="1" applyFont="1" applyFill="1" applyBorder="1" applyAlignment="1" applyProtection="1">
      <alignment horizontal="center" vertical="center" wrapText="1"/>
      <protection locked="0"/>
    </xf>
    <xf numFmtId="0" fontId="5" fillId="6" borderId="11" xfId="0" applyFont="1" applyFill="1" applyBorder="1" applyAlignment="1" applyProtection="1">
      <alignment horizontal="center" vertical="center"/>
    </xf>
    <xf numFmtId="0" fontId="5" fillId="6" borderId="12" xfId="0" applyFont="1" applyFill="1" applyBorder="1" applyAlignment="1" applyProtection="1">
      <alignment horizontal="center" vertical="center"/>
    </xf>
    <xf numFmtId="0" fontId="5" fillId="3" borderId="11" xfId="0" applyFont="1" applyFill="1" applyBorder="1" applyAlignment="1" applyProtection="1">
      <alignment horizontal="center" vertical="center"/>
      <protection locked="0"/>
    </xf>
    <xf numFmtId="0" fontId="5" fillId="3" borderId="12" xfId="0" applyFont="1" applyFill="1" applyBorder="1" applyAlignment="1" applyProtection="1">
      <alignment horizontal="center" vertical="center"/>
      <protection locked="0"/>
    </xf>
    <xf numFmtId="0" fontId="5" fillId="0" borderId="11" xfId="0" applyFont="1" applyBorder="1" applyAlignment="1" applyProtection="1">
      <alignment horizontal="center" vertical="center"/>
      <protection locked="0"/>
    </xf>
    <xf numFmtId="0" fontId="5" fillId="0" borderId="12" xfId="0" applyFont="1" applyBorder="1" applyAlignment="1" applyProtection="1">
      <alignment horizontal="center" vertical="center"/>
      <protection locked="0"/>
    </xf>
    <xf numFmtId="0" fontId="5" fillId="5" borderId="12" xfId="0" applyFont="1" applyFill="1" applyBorder="1" applyAlignment="1" applyProtection="1">
      <alignment horizontal="center" vertical="center"/>
      <protection locked="0"/>
    </xf>
    <xf numFmtId="0" fontId="5" fillId="3" borderId="51" xfId="0" applyFont="1" applyFill="1" applyBorder="1" applyAlignment="1" applyProtection="1">
      <alignment horizontal="center" vertical="center"/>
      <protection locked="0"/>
    </xf>
    <xf numFmtId="0" fontId="5" fillId="5" borderId="51" xfId="0" applyFont="1" applyFill="1" applyBorder="1" applyAlignment="1" applyProtection="1">
      <alignment horizontal="center" vertical="center"/>
      <protection locked="0"/>
    </xf>
    <xf numFmtId="0" fontId="5" fillId="3" borderId="13" xfId="0" applyFont="1" applyFill="1" applyBorder="1" applyAlignment="1" applyProtection="1">
      <alignment horizontal="center" vertical="center"/>
      <protection locked="0"/>
    </xf>
    <xf numFmtId="0" fontId="5" fillId="3" borderId="37" xfId="0" applyFont="1" applyFill="1" applyBorder="1" applyAlignment="1" applyProtection="1">
      <alignment horizontal="center" vertical="center"/>
      <protection locked="0"/>
    </xf>
    <xf numFmtId="0" fontId="4" fillId="2" borderId="1"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2" borderId="3" xfId="0" applyFont="1" applyFill="1" applyBorder="1" applyAlignment="1" applyProtection="1">
      <alignment horizontal="center" vertical="center"/>
    </xf>
    <xf numFmtId="0" fontId="4" fillId="2" borderId="59" xfId="0" applyFont="1" applyFill="1" applyBorder="1" applyAlignment="1" applyProtection="1">
      <alignment horizontal="center" vertical="center"/>
    </xf>
    <xf numFmtId="0" fontId="4" fillId="2" borderId="33" xfId="0" applyFont="1" applyFill="1" applyBorder="1" applyAlignment="1" applyProtection="1">
      <alignment horizontal="center" vertical="center"/>
    </xf>
    <xf numFmtId="0" fontId="4" fillId="2" borderId="68" xfId="0" applyFont="1" applyFill="1" applyBorder="1" applyAlignment="1" applyProtection="1">
      <alignment horizontal="center" vertical="center"/>
    </xf>
    <xf numFmtId="0" fontId="5" fillId="0" borderId="41" xfId="0" applyFont="1" applyBorder="1" applyAlignment="1" applyProtection="1">
      <alignment horizontal="left" vertical="center"/>
    </xf>
    <xf numFmtId="0" fontId="5" fillId="0" borderId="42" xfId="0" applyFont="1" applyBorder="1" applyAlignment="1" applyProtection="1">
      <alignment horizontal="left" vertical="center"/>
    </xf>
    <xf numFmtId="0" fontId="5" fillId="0" borderId="43" xfId="0" applyFont="1" applyBorder="1" applyAlignment="1" applyProtection="1">
      <alignment horizontal="left" vertical="center"/>
    </xf>
    <xf numFmtId="0" fontId="5" fillId="0" borderId="44" xfId="0" applyFont="1" applyBorder="1" applyAlignment="1" applyProtection="1">
      <alignment horizontal="right" vertical="center"/>
    </xf>
    <xf numFmtId="0" fontId="5" fillId="0" borderId="42" xfId="0" applyFont="1" applyBorder="1" applyAlignment="1" applyProtection="1">
      <alignment horizontal="right" vertical="center"/>
    </xf>
    <xf numFmtId="0" fontId="21" fillId="0" borderId="42" xfId="0" applyFont="1" applyBorder="1" applyAlignment="1" applyProtection="1">
      <alignment horizontal="left" vertical="center"/>
      <protection locked="0"/>
    </xf>
    <xf numFmtId="0" fontId="5" fillId="0" borderId="42" xfId="0" applyFont="1" applyBorder="1" applyAlignment="1" applyProtection="1">
      <alignment horizontal="left" vertical="center"/>
      <protection locked="0"/>
    </xf>
    <xf numFmtId="0" fontId="5" fillId="0" borderId="60" xfId="0" applyFont="1" applyBorder="1" applyAlignment="1" applyProtection="1">
      <alignment horizontal="left" vertical="center"/>
      <protection locked="0"/>
    </xf>
    <xf numFmtId="0" fontId="5" fillId="3" borderId="61" xfId="0" applyFont="1" applyFill="1" applyBorder="1" applyAlignment="1" applyProtection="1">
      <alignment horizontal="center" vertical="center"/>
    </xf>
    <xf numFmtId="0" fontId="5" fillId="3" borderId="62" xfId="0" applyFont="1" applyFill="1" applyBorder="1" applyAlignment="1" applyProtection="1">
      <alignment horizontal="center" vertical="center"/>
    </xf>
    <xf numFmtId="0" fontId="21" fillId="3" borderId="63" xfId="0" applyFont="1" applyFill="1" applyBorder="1" applyAlignment="1" applyProtection="1">
      <alignment horizontal="left" vertical="center"/>
      <protection locked="0"/>
    </xf>
    <xf numFmtId="0" fontId="5" fillId="3" borderId="63" xfId="0" applyFont="1" applyFill="1" applyBorder="1" applyAlignment="1" applyProtection="1">
      <alignment horizontal="left" vertical="center"/>
      <protection locked="0"/>
    </xf>
    <xf numFmtId="0" fontId="5" fillId="3" borderId="18" xfId="0" applyFont="1" applyFill="1" applyBorder="1" applyAlignment="1" applyProtection="1">
      <alignment horizontal="left" vertical="center"/>
      <protection locked="0"/>
    </xf>
    <xf numFmtId="0" fontId="21" fillId="3" borderId="46" xfId="0" applyFont="1" applyFill="1" applyBorder="1" applyAlignment="1" applyProtection="1">
      <alignment horizontal="left" vertical="center"/>
      <protection locked="0"/>
    </xf>
    <xf numFmtId="0" fontId="5" fillId="3" borderId="46" xfId="0" applyFont="1" applyFill="1" applyBorder="1" applyAlignment="1" applyProtection="1">
      <alignment horizontal="left" vertical="center"/>
      <protection locked="0"/>
    </xf>
    <xf numFmtId="0" fontId="5" fillId="3" borderId="64" xfId="0" applyFont="1" applyFill="1" applyBorder="1" applyAlignment="1" applyProtection="1">
      <alignment horizontal="left" vertical="center"/>
      <protection locked="0"/>
    </xf>
    <xf numFmtId="0" fontId="5" fillId="0" borderId="61" xfId="0" applyFont="1" applyBorder="1" applyAlignment="1" applyProtection="1">
      <alignment horizontal="center" vertical="center"/>
    </xf>
    <xf numFmtId="0" fontId="5" fillId="0" borderId="62" xfId="0" applyFont="1" applyBorder="1" applyAlignment="1" applyProtection="1">
      <alignment horizontal="center" vertical="center"/>
    </xf>
    <xf numFmtId="0" fontId="21" fillId="0" borderId="63" xfId="0" applyFont="1" applyBorder="1" applyAlignment="1" applyProtection="1">
      <alignment horizontal="left" vertical="center"/>
      <protection locked="0"/>
    </xf>
    <xf numFmtId="0" fontId="5" fillId="0" borderId="63" xfId="0" applyFont="1" applyBorder="1" applyAlignment="1" applyProtection="1">
      <alignment horizontal="left" vertical="center"/>
      <protection locked="0"/>
    </xf>
    <xf numFmtId="0" fontId="5" fillId="0" borderId="18" xfId="0" applyFont="1" applyBorder="1" applyAlignment="1" applyProtection="1">
      <alignment horizontal="left" vertical="center"/>
      <protection locked="0"/>
    </xf>
    <xf numFmtId="0" fontId="5" fillId="5" borderId="4" xfId="0" applyFont="1" applyFill="1" applyBorder="1" applyAlignment="1" applyProtection="1">
      <alignment horizontal="left" vertical="center"/>
      <protection locked="0"/>
    </xf>
    <xf numFmtId="0" fontId="5" fillId="5" borderId="0" xfId="0" applyFont="1" applyFill="1" applyBorder="1" applyAlignment="1" applyProtection="1">
      <alignment horizontal="left" vertical="center"/>
      <protection locked="0"/>
    </xf>
    <xf numFmtId="0" fontId="5" fillId="5" borderId="5" xfId="0" applyFont="1" applyFill="1" applyBorder="1" applyAlignment="1" applyProtection="1">
      <alignment horizontal="left" vertical="center"/>
      <protection locked="0"/>
    </xf>
    <xf numFmtId="0" fontId="5" fillId="3" borderId="6" xfId="0" applyFont="1" applyFill="1" applyBorder="1" applyAlignment="1" applyProtection="1">
      <alignment horizontal="left" vertical="center"/>
      <protection locked="0"/>
    </xf>
    <xf numFmtId="0" fontId="5" fillId="3" borderId="7" xfId="0" applyFont="1" applyFill="1" applyBorder="1" applyAlignment="1" applyProtection="1">
      <alignment horizontal="left" vertical="center"/>
      <protection locked="0"/>
    </xf>
    <xf numFmtId="0" fontId="5" fillId="3" borderId="8" xfId="0" applyFont="1" applyFill="1" applyBorder="1" applyAlignment="1" applyProtection="1">
      <alignment horizontal="left" vertical="center"/>
      <protection locked="0"/>
    </xf>
    <xf numFmtId="49" fontId="5" fillId="3" borderId="4" xfId="0" applyNumberFormat="1" applyFont="1" applyFill="1" applyBorder="1" applyAlignment="1" applyProtection="1">
      <alignment horizontal="left" vertical="top" wrapText="1"/>
      <protection locked="0"/>
    </xf>
    <xf numFmtId="49" fontId="5" fillId="3" borderId="0" xfId="0" applyNumberFormat="1" applyFont="1" applyFill="1" applyBorder="1" applyAlignment="1" applyProtection="1">
      <alignment horizontal="left" vertical="top" wrapText="1"/>
      <protection locked="0"/>
    </xf>
    <xf numFmtId="49" fontId="5" fillId="3" borderId="5" xfId="0" applyNumberFormat="1" applyFont="1" applyFill="1" applyBorder="1" applyAlignment="1" applyProtection="1">
      <alignment horizontal="left" vertical="top" wrapText="1"/>
      <protection locked="0"/>
    </xf>
    <xf numFmtId="49" fontId="5" fillId="0" borderId="6" xfId="0" applyNumberFormat="1" applyFont="1" applyBorder="1" applyAlignment="1" applyProtection="1">
      <alignment horizontal="left" vertical="top" wrapText="1"/>
      <protection locked="0"/>
    </xf>
    <xf numFmtId="49" fontId="5" fillId="0" borderId="7" xfId="0" applyNumberFormat="1" applyFont="1" applyBorder="1" applyAlignment="1" applyProtection="1">
      <alignment horizontal="left" vertical="top" wrapText="1"/>
      <protection locked="0"/>
    </xf>
    <xf numFmtId="49" fontId="5" fillId="0" borderId="8" xfId="0" applyNumberFormat="1" applyFont="1" applyBorder="1" applyAlignment="1" applyProtection="1">
      <alignment horizontal="left" vertical="top" wrapText="1"/>
      <protection locked="0"/>
    </xf>
    <xf numFmtId="0" fontId="5" fillId="0" borderId="4" xfId="0" applyFont="1" applyBorder="1" applyAlignment="1" applyProtection="1">
      <alignment horizontal="left" vertical="center"/>
      <protection locked="0"/>
    </xf>
    <xf numFmtId="0" fontId="5" fillId="0" borderId="0" xfId="0" applyFont="1" applyBorder="1" applyAlignment="1" applyProtection="1">
      <alignment horizontal="left" vertical="center"/>
      <protection locked="0"/>
    </xf>
    <xf numFmtId="0" fontId="5" fillId="0" borderId="5" xfId="0" applyFont="1" applyBorder="1" applyAlignment="1" applyProtection="1">
      <alignment horizontal="left" vertical="center"/>
      <protection locked="0"/>
    </xf>
    <xf numFmtId="49" fontId="21" fillId="0" borderId="4" xfId="0" applyNumberFormat="1" applyFont="1" applyBorder="1" applyAlignment="1" applyProtection="1">
      <alignment horizontal="left" vertical="top" wrapText="1"/>
      <protection locked="0"/>
    </xf>
    <xf numFmtId="49" fontId="5" fillId="0" borderId="0" xfId="0" applyNumberFormat="1" applyFont="1" applyBorder="1" applyAlignment="1" applyProtection="1">
      <alignment horizontal="left" vertical="top" wrapText="1"/>
      <protection locked="0"/>
    </xf>
    <xf numFmtId="49" fontId="5" fillId="0" borderId="5" xfId="0" applyNumberFormat="1" applyFont="1" applyBorder="1" applyAlignment="1" applyProtection="1">
      <alignment horizontal="left" vertical="top" wrapText="1"/>
      <protection locked="0"/>
    </xf>
    <xf numFmtId="0" fontId="5" fillId="3" borderId="65" xfId="0" applyFont="1" applyFill="1" applyBorder="1" applyAlignment="1" applyProtection="1">
      <alignment horizontal="center" vertical="center"/>
    </xf>
    <xf numFmtId="0" fontId="5" fillId="3" borderId="66" xfId="0" applyFont="1" applyFill="1" applyBorder="1" applyAlignment="1" applyProtection="1">
      <alignment horizontal="center" vertical="center"/>
    </xf>
    <xf numFmtId="0" fontId="21" fillId="3" borderId="67" xfId="0" applyFont="1" applyFill="1" applyBorder="1" applyAlignment="1" applyProtection="1">
      <alignment horizontal="left" vertical="center"/>
      <protection locked="0"/>
    </xf>
    <xf numFmtId="0" fontId="5" fillId="3" borderId="67" xfId="0" applyFont="1" applyFill="1" applyBorder="1" applyAlignment="1" applyProtection="1">
      <alignment horizontal="left" vertical="center"/>
      <protection locked="0"/>
    </xf>
    <xf numFmtId="0" fontId="5" fillId="3" borderId="69" xfId="0" applyFont="1" applyFill="1" applyBorder="1" applyAlignment="1" applyProtection="1">
      <alignment horizontal="left" vertical="center"/>
      <protection locked="0"/>
    </xf>
    <xf numFmtId="49" fontId="21" fillId="3" borderId="4" xfId="0" applyNumberFormat="1" applyFont="1" applyFill="1" applyBorder="1" applyAlignment="1" applyProtection="1">
      <alignment horizontal="left" vertical="top" wrapText="1"/>
      <protection locked="0"/>
    </xf>
    <xf numFmtId="0" fontId="5" fillId="3" borderId="16" xfId="0" applyFont="1" applyFill="1" applyBorder="1" applyAlignment="1" applyProtection="1">
      <alignment horizontal="center" vertical="center"/>
    </xf>
    <xf numFmtId="0" fontId="5" fillId="3" borderId="4" xfId="0" applyFont="1" applyFill="1" applyBorder="1" applyAlignment="1" applyProtection="1">
      <alignment horizontal="left" vertical="top" wrapText="1"/>
      <protection locked="0"/>
    </xf>
    <xf numFmtId="0" fontId="5" fillId="3" borderId="0" xfId="0" applyFont="1" applyFill="1" applyBorder="1" applyAlignment="1" applyProtection="1">
      <alignment horizontal="left" vertical="top"/>
      <protection locked="0"/>
    </xf>
    <xf numFmtId="0" fontId="5" fillId="3" borderId="5" xfId="0" applyFont="1" applyFill="1" applyBorder="1" applyAlignment="1" applyProtection="1">
      <alignment horizontal="left" vertical="top"/>
      <protection locked="0"/>
    </xf>
    <xf numFmtId="0" fontId="5" fillId="3" borderId="4" xfId="0" applyFont="1" applyFill="1" applyBorder="1" applyAlignment="1" applyProtection="1">
      <alignment horizontal="left" vertical="top"/>
      <protection locked="0"/>
    </xf>
    <xf numFmtId="49" fontId="5" fillId="3" borderId="4" xfId="0" applyNumberFormat="1" applyFont="1" applyFill="1" applyBorder="1" applyAlignment="1" applyProtection="1">
      <alignment horizontal="left" vertical="top"/>
      <protection locked="0"/>
    </xf>
    <xf numFmtId="49" fontId="5" fillId="3" borderId="0" xfId="0" applyNumberFormat="1" applyFont="1" applyFill="1" applyBorder="1" applyAlignment="1" applyProtection="1">
      <alignment horizontal="left" vertical="top"/>
      <protection locked="0"/>
    </xf>
    <xf numFmtId="49" fontId="5" fillId="3" borderId="5" xfId="0" applyNumberFormat="1" applyFont="1" applyFill="1" applyBorder="1" applyAlignment="1" applyProtection="1">
      <alignment horizontal="left" vertical="top"/>
      <protection locked="0"/>
    </xf>
    <xf numFmtId="49" fontId="5" fillId="3" borderId="6" xfId="0" applyNumberFormat="1" applyFont="1" applyFill="1" applyBorder="1" applyAlignment="1" applyProtection="1">
      <alignment horizontal="left" vertical="top"/>
      <protection locked="0"/>
    </xf>
    <xf numFmtId="49" fontId="5" fillId="3" borderId="7" xfId="0" applyNumberFormat="1" applyFont="1" applyFill="1" applyBorder="1" applyAlignment="1" applyProtection="1">
      <alignment horizontal="left" vertical="top"/>
      <protection locked="0"/>
    </xf>
    <xf numFmtId="49" fontId="5" fillId="3" borderId="8" xfId="0" applyNumberFormat="1" applyFont="1" applyFill="1" applyBorder="1" applyAlignment="1" applyProtection="1">
      <alignment horizontal="left" vertical="top"/>
      <protection locked="0"/>
    </xf>
    <xf numFmtId="0" fontId="5" fillId="5" borderId="4" xfId="0" applyFont="1" applyFill="1" applyBorder="1" applyAlignment="1" applyProtection="1">
      <alignment horizontal="left" vertical="top"/>
      <protection locked="0"/>
    </xf>
    <xf numFmtId="0" fontId="5" fillId="5" borderId="0" xfId="0" applyFont="1" applyFill="1" applyBorder="1" applyAlignment="1" applyProtection="1">
      <alignment horizontal="left" vertical="top"/>
      <protection locked="0"/>
    </xf>
    <xf numFmtId="0" fontId="5" fillId="5" borderId="5" xfId="0" applyFont="1" applyFill="1" applyBorder="1" applyAlignment="1" applyProtection="1">
      <alignment horizontal="left" vertical="top"/>
      <protection locked="0"/>
    </xf>
    <xf numFmtId="0" fontId="21" fillId="0" borderId="4"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7"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15" fillId="0" borderId="11" xfId="0" applyFont="1" applyBorder="1" applyAlignment="1" applyProtection="1">
      <alignment horizontal="center" vertical="center" wrapText="1"/>
    </xf>
    <xf numFmtId="0" fontId="15" fillId="0" borderId="12" xfId="0" applyFont="1" applyBorder="1" applyAlignment="1" applyProtection="1">
      <alignment horizontal="center" vertical="center"/>
    </xf>
    <xf numFmtId="0" fontId="15" fillId="0" borderId="11" xfId="0" applyFont="1" applyBorder="1" applyAlignment="1" applyProtection="1">
      <alignment horizontal="center" vertical="center"/>
    </xf>
    <xf numFmtId="0" fontId="5" fillId="0" borderId="16" xfId="0" applyFont="1" applyBorder="1" applyAlignment="1" applyProtection="1">
      <alignment horizontal="center" vertical="center" wrapText="1"/>
    </xf>
    <xf numFmtId="0" fontId="5" fillId="0" borderId="16" xfId="0" applyFont="1" applyBorder="1" applyAlignment="1" applyProtection="1">
      <alignment horizontal="center" vertical="center"/>
    </xf>
    <xf numFmtId="0" fontId="5" fillId="3" borderId="4" xfId="0" applyFont="1" applyFill="1" applyBorder="1" applyAlignment="1" applyProtection="1">
      <alignment horizontal="left" vertical="center"/>
      <protection locked="0"/>
    </xf>
    <xf numFmtId="0" fontId="5" fillId="3" borderId="0" xfId="0" applyFont="1" applyFill="1" applyBorder="1" applyAlignment="1" applyProtection="1">
      <alignment horizontal="left" vertical="center"/>
      <protection locked="0"/>
    </xf>
    <xf numFmtId="0" fontId="5" fillId="3" borderId="5" xfId="0" applyFont="1" applyFill="1" applyBorder="1" applyAlignment="1" applyProtection="1">
      <alignment horizontal="left" vertical="center"/>
      <protection locked="0"/>
    </xf>
    <xf numFmtId="0" fontId="5" fillId="3" borderId="9"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wrapText="1"/>
    </xf>
    <xf numFmtId="0" fontId="5" fillId="3" borderId="13" xfId="0" applyFont="1" applyFill="1" applyBorder="1" applyAlignment="1" applyProtection="1">
      <alignment horizontal="center" vertical="center" wrapText="1"/>
    </xf>
    <xf numFmtId="0" fontId="5" fillId="3" borderId="35" xfId="0" applyFont="1" applyFill="1" applyBorder="1" applyAlignment="1" applyProtection="1">
      <alignment horizontal="center" vertical="center" wrapText="1"/>
    </xf>
    <xf numFmtId="0" fontId="5" fillId="4" borderId="10" xfId="0" applyFont="1" applyFill="1" applyBorder="1" applyAlignment="1" applyProtection="1">
      <alignment horizontal="center" vertical="center" wrapText="1"/>
    </xf>
    <xf numFmtId="0" fontId="5" fillId="4" borderId="32" xfId="0" applyFont="1" applyFill="1" applyBorder="1" applyAlignment="1" applyProtection="1">
      <alignment horizontal="center" vertical="center"/>
    </xf>
    <xf numFmtId="0" fontId="5" fillId="4" borderId="14" xfId="0" applyFont="1" applyFill="1" applyBorder="1" applyAlignment="1" applyProtection="1">
      <alignment horizontal="center" vertical="center"/>
    </xf>
    <xf numFmtId="0" fontId="5" fillId="4"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wrapText="1"/>
    </xf>
    <xf numFmtId="0" fontId="5" fillId="3" borderId="32" xfId="0" applyFont="1" applyFill="1" applyBorder="1" applyAlignment="1" applyProtection="1">
      <alignment horizontal="center" vertical="center"/>
    </xf>
    <xf numFmtId="0" fontId="5" fillId="3" borderId="35" xfId="0" applyFont="1" applyFill="1" applyBorder="1" applyAlignment="1" applyProtection="1">
      <alignment horizontal="center" vertical="center"/>
    </xf>
    <xf numFmtId="0" fontId="5" fillId="3" borderId="10" xfId="0" applyFont="1" applyFill="1" applyBorder="1" applyAlignment="1" applyProtection="1">
      <alignment horizontal="center" vertical="center"/>
    </xf>
    <xf numFmtId="0" fontId="5" fillId="3" borderId="6" xfId="0" applyFont="1" applyFill="1" applyBorder="1" applyAlignment="1" applyProtection="1">
      <alignment horizontal="left" vertical="top"/>
      <protection locked="0"/>
    </xf>
    <xf numFmtId="0" fontId="5" fillId="3" borderId="7" xfId="0" applyFont="1" applyFill="1" applyBorder="1" applyAlignment="1" applyProtection="1">
      <alignment horizontal="left" vertical="top"/>
      <protection locked="0"/>
    </xf>
    <xf numFmtId="0" fontId="5" fillId="3" borderId="8" xfId="0" applyFont="1" applyFill="1" applyBorder="1" applyAlignment="1" applyProtection="1">
      <alignment horizontal="left" vertical="top"/>
      <protection locked="0"/>
    </xf>
    <xf numFmtId="0" fontId="5" fillId="0" borderId="13" xfId="0" applyFont="1" applyBorder="1" applyAlignment="1" applyProtection="1">
      <alignment horizontal="center" vertical="center"/>
    </xf>
    <xf numFmtId="0" fontId="5" fillId="0" borderId="58" xfId="0" applyFont="1" applyBorder="1" applyAlignment="1" applyProtection="1">
      <alignment horizontal="center" vertical="center"/>
    </xf>
    <xf numFmtId="49" fontId="5" fillId="0" borderId="4" xfId="0" applyNumberFormat="1" applyFont="1" applyBorder="1" applyAlignment="1" applyProtection="1">
      <alignment horizontal="left" vertical="top" wrapText="1"/>
      <protection locked="0"/>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cellXfs>
  <cellStyles count="1">
    <cellStyle name="常规" xfId="0" builtinId="0"/>
  </cellStyles>
  <dxfs count="2">
    <dxf>
      <font>
        <b val="0"/>
        <i val="0"/>
        <color theme="0"/>
      </font>
    </dxf>
    <dxf>
      <font>
        <b val="0"/>
        <i val="0"/>
        <color theme="0"/>
      </font>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showGridLines="0" showRowColHeaders="0" workbookViewId="0">
      <selection activeCell="P21" sqref="P21"/>
    </sheetView>
  </sheetViews>
  <sheetFormatPr defaultColWidth="9" defaultRowHeight="13.8" x14ac:dyDescent="0.25"/>
  <cols>
    <col min="1" max="1" width="12.109375" style="46" customWidth="1"/>
  </cols>
  <sheetData>
    <row r="1" spans="1:10" ht="15.6" x14ac:dyDescent="0.25">
      <c r="A1" s="47">
        <f ca="1">RANDBETWEEN(1,6)</f>
        <v>6</v>
      </c>
      <c r="B1" s="48"/>
      <c r="C1" s="48"/>
      <c r="D1" s="48"/>
      <c r="E1" s="48"/>
      <c r="F1" s="48"/>
      <c r="G1" s="48"/>
      <c r="H1" s="48"/>
      <c r="I1" s="48"/>
      <c r="J1" s="55"/>
    </row>
    <row r="2" spans="1:10" ht="15.6" x14ac:dyDescent="0.25">
      <c r="A2" s="47">
        <f t="shared" ref="A2:A24" ca="1" si="0">RANDBETWEEN(1,6)</f>
        <v>6</v>
      </c>
      <c r="B2" s="119" t="s">
        <v>133</v>
      </c>
      <c r="C2" s="120"/>
      <c r="D2" s="120"/>
      <c r="E2" s="120"/>
      <c r="F2" s="120"/>
      <c r="G2" s="120"/>
      <c r="H2" s="120"/>
      <c r="I2" s="120"/>
      <c r="J2" s="121"/>
    </row>
    <row r="3" spans="1:10" ht="15.6" x14ac:dyDescent="0.25">
      <c r="A3" s="47">
        <f t="shared" ca="1" si="0"/>
        <v>6</v>
      </c>
      <c r="B3" s="122" t="s">
        <v>3</v>
      </c>
      <c r="C3" s="127">
        <f ca="1">SUM(A1:A3)*5</f>
        <v>90</v>
      </c>
      <c r="D3" s="49">
        <f ca="1">INT(C3/2)</f>
        <v>45</v>
      </c>
      <c r="E3" s="107" t="s">
        <v>4</v>
      </c>
      <c r="F3" s="103">
        <f ca="1">SUM(A7:A9)*5</f>
        <v>35</v>
      </c>
      <c r="G3" s="51">
        <f ca="1">INT(F3/2)</f>
        <v>17</v>
      </c>
      <c r="H3" s="105" t="s">
        <v>5</v>
      </c>
      <c r="I3" s="106">
        <f ca="1">(SUM(A18:A19)+6)*5</f>
        <v>75</v>
      </c>
      <c r="J3" s="56">
        <f ca="1">INT(I3/2)</f>
        <v>37</v>
      </c>
    </row>
    <row r="4" spans="1:10" ht="15.6" x14ac:dyDescent="0.25">
      <c r="A4" s="47">
        <f t="shared" ca="1" si="0"/>
        <v>2</v>
      </c>
      <c r="B4" s="123"/>
      <c r="C4" s="127"/>
      <c r="D4" s="52">
        <f ca="1">INT(C3/5)</f>
        <v>18</v>
      </c>
      <c r="E4" s="103"/>
      <c r="F4" s="103"/>
      <c r="G4" s="51">
        <f ca="1">INT(F3/5)</f>
        <v>7</v>
      </c>
      <c r="H4" s="106"/>
      <c r="I4" s="106"/>
      <c r="J4" s="56">
        <f ca="1">INT(I3/5)</f>
        <v>15</v>
      </c>
    </row>
    <row r="5" spans="1:10" ht="15.6" x14ac:dyDescent="0.25">
      <c r="A5" s="47">
        <f t="shared" ca="1" si="0"/>
        <v>2</v>
      </c>
      <c r="B5" s="124" t="s">
        <v>10</v>
      </c>
      <c r="C5" s="103">
        <f ca="1">SUM(A4:A6)*5</f>
        <v>45</v>
      </c>
      <c r="D5" s="51">
        <f t="shared" ref="D5" ca="1" si="1">INT(C5/2)</f>
        <v>22</v>
      </c>
      <c r="E5" s="105" t="s">
        <v>11</v>
      </c>
      <c r="F5" s="106">
        <f ca="1">SUM(A10:A12)*5</f>
        <v>35</v>
      </c>
      <c r="G5" s="49">
        <f t="shared" ref="G5" ca="1" si="2">INT(F5/2)</f>
        <v>17</v>
      </c>
      <c r="H5" s="107" t="s">
        <v>12</v>
      </c>
      <c r="I5" s="103">
        <f ca="1">(SUM(A20:A21)+6)*5</f>
        <v>65</v>
      </c>
      <c r="J5" s="57">
        <f ca="1">INT(I5/2)</f>
        <v>32</v>
      </c>
    </row>
    <row r="6" spans="1:10" ht="15.6" x14ac:dyDescent="0.25">
      <c r="A6" s="47">
        <f t="shared" ca="1" si="0"/>
        <v>5</v>
      </c>
      <c r="B6" s="125"/>
      <c r="C6" s="103"/>
      <c r="D6" s="50">
        <f t="shared" ref="D6" ca="1" si="3">INT(C5/5)</f>
        <v>9</v>
      </c>
      <c r="E6" s="106"/>
      <c r="F6" s="106"/>
      <c r="G6" s="49">
        <f t="shared" ref="G6" ca="1" si="4">INT(F5/5)</f>
        <v>7</v>
      </c>
      <c r="H6" s="103"/>
      <c r="I6" s="103"/>
      <c r="J6" s="57">
        <f ca="1">INT(I5/5)</f>
        <v>13</v>
      </c>
    </row>
    <row r="7" spans="1:10" ht="15.6" x14ac:dyDescent="0.25">
      <c r="A7" s="47">
        <f t="shared" ca="1" si="0"/>
        <v>3</v>
      </c>
      <c r="B7" s="122" t="s">
        <v>16</v>
      </c>
      <c r="C7" s="106">
        <f ca="1">(SUM(A16:A17)+6)*5</f>
        <v>65</v>
      </c>
      <c r="D7" s="49">
        <f t="shared" ref="D7" ca="1" si="5">INT(C7/2)</f>
        <v>32</v>
      </c>
      <c r="E7" s="107" t="s">
        <v>17</v>
      </c>
      <c r="F7" s="103">
        <f ca="1">SUM(A13:A15)*5</f>
        <v>75</v>
      </c>
      <c r="G7" s="51">
        <f t="shared" ref="G7" ca="1" si="6">INT(F7/2)</f>
        <v>37</v>
      </c>
      <c r="H7" s="105" t="s">
        <v>134</v>
      </c>
      <c r="I7" s="115">
        <f ca="1">SUM(A22:A24)*5</f>
        <v>35</v>
      </c>
      <c r="J7" s="116"/>
    </row>
    <row r="8" spans="1:10" ht="15.6" x14ac:dyDescent="0.25">
      <c r="A8" s="47">
        <f t="shared" ca="1" si="0"/>
        <v>3</v>
      </c>
      <c r="B8" s="126"/>
      <c r="C8" s="108"/>
      <c r="D8" s="53">
        <f t="shared" ref="D8" ca="1" si="7">INT(C7/5)</f>
        <v>13</v>
      </c>
      <c r="E8" s="104"/>
      <c r="F8" s="104"/>
      <c r="G8" s="54">
        <f t="shared" ref="G8" ca="1" si="8">INT(F7/5)</f>
        <v>15</v>
      </c>
      <c r="H8" s="108"/>
      <c r="I8" s="117"/>
      <c r="J8" s="118"/>
    </row>
    <row r="9" spans="1:10" x14ac:dyDescent="0.25">
      <c r="A9" s="47">
        <f t="shared" ca="1" si="0"/>
        <v>1</v>
      </c>
    </row>
    <row r="10" spans="1:10" x14ac:dyDescent="0.25">
      <c r="A10" s="47">
        <f t="shared" ca="1" si="0"/>
        <v>4</v>
      </c>
    </row>
    <row r="11" spans="1:10" ht="14.25" customHeight="1" x14ac:dyDescent="0.25">
      <c r="A11" s="47">
        <f t="shared" ca="1" si="0"/>
        <v>1</v>
      </c>
      <c r="B11" s="109" t="s">
        <v>135</v>
      </c>
      <c r="C11" s="110"/>
      <c r="D11" s="110"/>
      <c r="E11" s="110"/>
      <c r="F11" s="110"/>
      <c r="G11" s="110"/>
      <c r="H11" s="110"/>
      <c r="I11" s="110"/>
      <c r="J11" s="111"/>
    </row>
    <row r="12" spans="1:10" ht="14.25" customHeight="1" x14ac:dyDescent="0.25">
      <c r="A12" s="47">
        <f t="shared" ca="1" si="0"/>
        <v>2</v>
      </c>
      <c r="B12" s="112"/>
      <c r="C12" s="113"/>
      <c r="D12" s="113"/>
      <c r="E12" s="113"/>
      <c r="F12" s="113"/>
      <c r="G12" s="113"/>
      <c r="H12" s="113"/>
      <c r="I12" s="113"/>
      <c r="J12" s="114"/>
    </row>
    <row r="13" spans="1:10" x14ac:dyDescent="0.25">
      <c r="A13" s="47">
        <f t="shared" ca="1" si="0"/>
        <v>6</v>
      </c>
    </row>
    <row r="14" spans="1:10" x14ac:dyDescent="0.25">
      <c r="A14" s="47">
        <f t="shared" ca="1" si="0"/>
        <v>3</v>
      </c>
    </row>
    <row r="15" spans="1:10" x14ac:dyDescent="0.25">
      <c r="A15" s="47">
        <f t="shared" ca="1" si="0"/>
        <v>6</v>
      </c>
    </row>
    <row r="16" spans="1:10" x14ac:dyDescent="0.25">
      <c r="A16" s="47">
        <f t="shared" ca="1" si="0"/>
        <v>5</v>
      </c>
    </row>
    <row r="17" spans="1:1" x14ac:dyDescent="0.25">
      <c r="A17" s="47">
        <f t="shared" ca="1" si="0"/>
        <v>2</v>
      </c>
    </row>
    <row r="18" spans="1:1" x14ac:dyDescent="0.25">
      <c r="A18" s="47">
        <f t="shared" ca="1" si="0"/>
        <v>6</v>
      </c>
    </row>
    <row r="19" spans="1:1" x14ac:dyDescent="0.25">
      <c r="A19" s="47">
        <f t="shared" ca="1" si="0"/>
        <v>3</v>
      </c>
    </row>
    <row r="20" spans="1:1" x14ac:dyDescent="0.25">
      <c r="A20" s="47">
        <f t="shared" ca="1" si="0"/>
        <v>5</v>
      </c>
    </row>
    <row r="21" spans="1:1" x14ac:dyDescent="0.25">
      <c r="A21" s="47">
        <f t="shared" ca="1" si="0"/>
        <v>2</v>
      </c>
    </row>
    <row r="22" spans="1:1" x14ac:dyDescent="0.25">
      <c r="A22" s="47">
        <f t="shared" ca="1" si="0"/>
        <v>3</v>
      </c>
    </row>
    <row r="23" spans="1:1" x14ac:dyDescent="0.25">
      <c r="A23" s="47">
        <f t="shared" ca="1" si="0"/>
        <v>2</v>
      </c>
    </row>
    <row r="24" spans="1:1" x14ac:dyDescent="0.25">
      <c r="A24" s="47">
        <f t="shared" ca="1" si="0"/>
        <v>2</v>
      </c>
    </row>
    <row r="25" spans="1:1" x14ac:dyDescent="0.25">
      <c r="A25" s="47"/>
    </row>
    <row r="26" spans="1:1" x14ac:dyDescent="0.25">
      <c r="A26" s="47"/>
    </row>
    <row r="27" spans="1:1" x14ac:dyDescent="0.25">
      <c r="A27" s="47"/>
    </row>
    <row r="28" spans="1:1" x14ac:dyDescent="0.25">
      <c r="A28" s="47"/>
    </row>
    <row r="29" spans="1:1" x14ac:dyDescent="0.25">
      <c r="A29" s="47"/>
    </row>
    <row r="30" spans="1:1" x14ac:dyDescent="0.25">
      <c r="A30" s="47"/>
    </row>
    <row r="31" spans="1:1" x14ac:dyDescent="0.25">
      <c r="A31" s="47"/>
    </row>
    <row r="32" spans="1:1" x14ac:dyDescent="0.25">
      <c r="A32" s="47"/>
    </row>
    <row r="33" spans="1:1" x14ac:dyDescent="0.25">
      <c r="A33" s="47"/>
    </row>
    <row r="34" spans="1:1" x14ac:dyDescent="0.25">
      <c r="A34" s="47"/>
    </row>
  </sheetData>
  <sheetProtection selectLockedCells="1"/>
  <mergeCells count="20">
    <mergeCell ref="B11:J12"/>
    <mergeCell ref="I7:J8"/>
    <mergeCell ref="B2:J2"/>
    <mergeCell ref="B3:B4"/>
    <mergeCell ref="B5:B6"/>
    <mergeCell ref="B7:B8"/>
    <mergeCell ref="C3:C4"/>
    <mergeCell ref="C5:C6"/>
    <mergeCell ref="C7:C8"/>
    <mergeCell ref="E3:E4"/>
    <mergeCell ref="E5:E6"/>
    <mergeCell ref="E7:E8"/>
    <mergeCell ref="F3:F4"/>
    <mergeCell ref="F5:F6"/>
    <mergeCell ref="F7:F8"/>
    <mergeCell ref="H3:H4"/>
    <mergeCell ref="H5:H6"/>
    <mergeCell ref="H7:H8"/>
    <mergeCell ref="I3:I4"/>
    <mergeCell ref="I5:I6"/>
  </mergeCells>
  <phoneticPr fontId="20" type="noConversion"/>
  <dataValidations count="2">
    <dataValidation allowBlank="1" showErrorMessage="1" promptTitle="Tips" prompt="一般MOV不需要手动修改。" sqref="I7" xr:uid="{00000000-0002-0000-0100-000000000000}"/>
    <dataValidation allowBlank="1" showInputMessage="1" showErrorMessage="1" promptTitle="Tips" prompt="年龄大于20时，做EDU进步检定(详见年龄)：投1D100，若大于当前EDU，则永久增加1D10的EDU。" sqref="I5:I6" xr:uid="{00000000-0002-0000-0100-000001000000}"/>
  </dataValidations>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90"/>
  <sheetViews>
    <sheetView showGridLines="0" showRowColHeaders="0" tabSelected="1" topLeftCell="A58" workbookViewId="0">
      <selection activeCell="K65" sqref="K65:U74"/>
    </sheetView>
  </sheetViews>
  <sheetFormatPr defaultColWidth="6.6640625" defaultRowHeight="15.6" x14ac:dyDescent="0.25"/>
  <cols>
    <col min="1" max="1" width="3.33203125" style="55" customWidth="1"/>
    <col min="2" max="18" width="6.6640625" style="55"/>
    <col min="19" max="19" width="6.6640625" style="55" customWidth="1"/>
    <col min="20" max="16384" width="6.6640625" style="55"/>
  </cols>
  <sheetData>
    <row r="1" spans="2:21" x14ac:dyDescent="0.25">
      <c r="H1" s="58"/>
      <c r="I1" s="86"/>
      <c r="J1" s="86"/>
      <c r="K1" s="86"/>
      <c r="L1" s="86"/>
      <c r="M1" s="86"/>
      <c r="N1" s="86"/>
      <c r="O1" s="86"/>
      <c r="P1" s="86"/>
      <c r="Q1" s="58"/>
    </row>
    <row r="2" spans="2:21" x14ac:dyDescent="0.25">
      <c r="B2" s="128" t="s">
        <v>0</v>
      </c>
      <c r="C2" s="129"/>
      <c r="D2" s="129"/>
      <c r="E2" s="129"/>
      <c r="F2" s="129"/>
      <c r="G2" s="130"/>
      <c r="H2" s="59"/>
      <c r="I2" s="119" t="s">
        <v>1</v>
      </c>
      <c r="J2" s="120"/>
      <c r="K2" s="120"/>
      <c r="L2" s="120"/>
      <c r="M2" s="120"/>
      <c r="N2" s="120"/>
      <c r="O2" s="120"/>
      <c r="P2" s="120"/>
      <c r="Q2" s="121"/>
      <c r="R2" s="59"/>
      <c r="S2" s="175" t="s">
        <v>500</v>
      </c>
      <c r="T2" s="176"/>
      <c r="U2" s="177"/>
    </row>
    <row r="3" spans="2:21" x14ac:dyDescent="0.25">
      <c r="B3" s="60" t="s">
        <v>2</v>
      </c>
      <c r="C3" s="131" t="s">
        <v>487</v>
      </c>
      <c r="D3" s="132"/>
      <c r="E3" s="132"/>
      <c r="F3" s="132"/>
      <c r="G3" s="133"/>
      <c r="H3" s="59"/>
      <c r="I3" s="122" t="s">
        <v>3</v>
      </c>
      <c r="J3" s="142">
        <v>65</v>
      </c>
      <c r="K3" s="49">
        <f>INT(J3/2)</f>
        <v>32</v>
      </c>
      <c r="L3" s="107" t="s">
        <v>4</v>
      </c>
      <c r="M3" s="146">
        <v>60</v>
      </c>
      <c r="N3" s="51">
        <f>INT(M3/2)</f>
        <v>30</v>
      </c>
      <c r="O3" s="105" t="s">
        <v>5</v>
      </c>
      <c r="P3" s="147">
        <v>50</v>
      </c>
      <c r="Q3" s="56">
        <f>INT(P3/2)</f>
        <v>25</v>
      </c>
      <c r="R3" s="59"/>
      <c r="S3" s="178"/>
      <c r="T3" s="179"/>
      <c r="U3" s="180"/>
    </row>
    <row r="4" spans="2:21" x14ac:dyDescent="0.25">
      <c r="B4" s="61" t="s">
        <v>6</v>
      </c>
      <c r="C4" s="134" t="s">
        <v>484</v>
      </c>
      <c r="D4" s="135"/>
      <c r="E4" s="62" t="s">
        <v>7</v>
      </c>
      <c r="F4" s="136" t="s">
        <v>8</v>
      </c>
      <c r="G4" s="137"/>
      <c r="H4" s="59"/>
      <c r="I4" s="123"/>
      <c r="J4" s="143"/>
      <c r="K4" s="52">
        <f>INT(J3/5)</f>
        <v>13</v>
      </c>
      <c r="L4" s="103"/>
      <c r="M4" s="146"/>
      <c r="N4" s="51">
        <f>INT(M3/5)</f>
        <v>12</v>
      </c>
      <c r="O4" s="106"/>
      <c r="P4" s="147"/>
      <c r="Q4" s="56">
        <f>INT(P3/5)</f>
        <v>10</v>
      </c>
      <c r="R4" s="59"/>
      <c r="S4" s="178"/>
      <c r="T4" s="179"/>
      <c r="U4" s="180"/>
    </row>
    <row r="5" spans="2:21" x14ac:dyDescent="0.25">
      <c r="B5" s="60" t="s">
        <v>9</v>
      </c>
      <c r="C5" s="131" t="s">
        <v>483</v>
      </c>
      <c r="D5" s="132"/>
      <c r="E5" s="132"/>
      <c r="F5" s="132"/>
      <c r="G5" s="133"/>
      <c r="H5" s="59"/>
      <c r="I5" s="124" t="s">
        <v>10</v>
      </c>
      <c r="J5" s="144">
        <v>55</v>
      </c>
      <c r="K5" s="51">
        <f t="shared" ref="K5" si="0">INT(J5/2)</f>
        <v>27</v>
      </c>
      <c r="L5" s="105" t="s">
        <v>11</v>
      </c>
      <c r="M5" s="147">
        <v>60</v>
      </c>
      <c r="N5" s="49">
        <f t="shared" ref="N5" si="1">INT(M5/2)</f>
        <v>30</v>
      </c>
      <c r="O5" s="107" t="s">
        <v>12</v>
      </c>
      <c r="P5" s="146">
        <v>75</v>
      </c>
      <c r="Q5" s="57">
        <f>INT(P5/2)</f>
        <v>37</v>
      </c>
      <c r="R5" s="59"/>
      <c r="S5" s="178"/>
      <c r="T5" s="179"/>
      <c r="U5" s="180"/>
    </row>
    <row r="6" spans="2:21" x14ac:dyDescent="0.25">
      <c r="B6" s="61" t="s">
        <v>13</v>
      </c>
      <c r="C6" s="138">
        <v>26</v>
      </c>
      <c r="D6" s="139"/>
      <c r="E6" s="62" t="s">
        <v>14</v>
      </c>
      <c r="F6" s="140" t="s">
        <v>485</v>
      </c>
      <c r="G6" s="141"/>
      <c r="H6" s="59"/>
      <c r="I6" s="125"/>
      <c r="J6" s="145"/>
      <c r="K6" s="50">
        <f t="shared" ref="K6" si="2">INT(J5/5)</f>
        <v>11</v>
      </c>
      <c r="L6" s="106"/>
      <c r="M6" s="147"/>
      <c r="N6" s="49">
        <f t="shared" ref="N6" si="3">INT(M5/5)</f>
        <v>12</v>
      </c>
      <c r="O6" s="103"/>
      <c r="P6" s="146"/>
      <c r="Q6" s="57">
        <f>INT(P5/5)</f>
        <v>15</v>
      </c>
      <c r="R6" s="59"/>
      <c r="S6" s="178"/>
      <c r="T6" s="179"/>
      <c r="U6" s="180"/>
    </row>
    <row r="7" spans="2:21" ht="16.5" customHeight="1" x14ac:dyDescent="0.25">
      <c r="B7" s="60" t="s">
        <v>15</v>
      </c>
      <c r="C7" s="131" t="s">
        <v>486</v>
      </c>
      <c r="D7" s="132"/>
      <c r="E7" s="132"/>
      <c r="F7" s="132"/>
      <c r="G7" s="133"/>
      <c r="H7" s="59"/>
      <c r="I7" s="122" t="s">
        <v>16</v>
      </c>
      <c r="J7" s="142">
        <v>60</v>
      </c>
      <c r="K7" s="49">
        <f t="shared" ref="K7" si="4">INT(J7/2)</f>
        <v>30</v>
      </c>
      <c r="L7" s="107" t="s">
        <v>17</v>
      </c>
      <c r="M7" s="146">
        <v>75</v>
      </c>
      <c r="N7" s="51">
        <f t="shared" ref="N7" si="5">INT(M7/2)</f>
        <v>37</v>
      </c>
      <c r="O7" s="105" t="s">
        <v>18</v>
      </c>
      <c r="P7" s="173">
        <f>(IF(IF((J3-J7)&gt;0,1,0)=IF((M3-J7)&gt;0,1,0),IF(IF((J3-J7)&gt;0,1,0)=1,9,7),8))-LOOKUP(C6,{0,40,50,60,70,80,90},{0,1,2,3,4,5,6})+Q7+Q8</f>
        <v>8</v>
      </c>
      <c r="Q7" s="98">
        <v>1</v>
      </c>
      <c r="R7" s="59"/>
      <c r="S7" s="178"/>
      <c r="T7" s="179"/>
      <c r="U7" s="180"/>
    </row>
    <row r="8" spans="2:21" x14ac:dyDescent="0.25">
      <c r="B8" s="63" t="s">
        <v>19</v>
      </c>
      <c r="C8" s="148" t="s">
        <v>486</v>
      </c>
      <c r="D8" s="149"/>
      <c r="E8" s="149"/>
      <c r="F8" s="149"/>
      <c r="G8" s="150"/>
      <c r="H8" s="59"/>
      <c r="I8" s="126"/>
      <c r="J8" s="169"/>
      <c r="K8" s="53">
        <f t="shared" ref="K8" si="6">INT(J7/5)</f>
        <v>12</v>
      </c>
      <c r="L8" s="104"/>
      <c r="M8" s="170"/>
      <c r="N8" s="54">
        <f t="shared" ref="N8" si="7">INT(M7/5)</f>
        <v>15</v>
      </c>
      <c r="O8" s="108"/>
      <c r="P8" s="174"/>
      <c r="Q8" s="99">
        <v>-1</v>
      </c>
      <c r="R8" s="59"/>
      <c r="S8" s="181"/>
      <c r="T8" s="182"/>
      <c r="U8" s="183"/>
    </row>
    <row r="9" spans="2:21" x14ac:dyDescent="0.25">
      <c r="B9" s="59"/>
      <c r="C9" s="59"/>
      <c r="D9" s="59"/>
      <c r="E9" s="59"/>
      <c r="F9" s="59"/>
      <c r="G9" s="59"/>
      <c r="H9" s="59"/>
      <c r="I9" s="59"/>
      <c r="J9" s="59"/>
      <c r="K9" s="59"/>
      <c r="L9" s="59"/>
      <c r="M9" s="59"/>
      <c r="N9" s="59"/>
      <c r="O9" s="59"/>
      <c r="P9" s="59"/>
      <c r="Q9" s="59"/>
      <c r="R9" s="59"/>
      <c r="S9" s="85"/>
      <c r="T9" s="85"/>
      <c r="U9" s="85"/>
    </row>
    <row r="10" spans="2:21" ht="16.5" customHeight="1" x14ac:dyDescent="0.25">
      <c r="B10" s="297" t="s">
        <v>20</v>
      </c>
      <c r="C10" s="298"/>
      <c r="D10" s="161">
        <v>11</v>
      </c>
      <c r="E10" s="163" t="str">
        <f>"/"&amp;INT((J7+J5)/10)</f>
        <v>/11</v>
      </c>
      <c r="F10" s="301" t="s">
        <v>21</v>
      </c>
      <c r="G10" s="302"/>
      <c r="H10" s="165">
        <v>50</v>
      </c>
      <c r="I10" s="167" t="str">
        <f>"/"&amp;MIN(P3,99-I26)</f>
        <v>/50</v>
      </c>
      <c r="J10" s="305" t="s">
        <v>22</v>
      </c>
      <c r="K10" s="306"/>
      <c r="L10" s="161">
        <v>65</v>
      </c>
      <c r="M10" s="171"/>
      <c r="N10" s="301" t="s">
        <v>23</v>
      </c>
      <c r="O10" s="302"/>
      <c r="P10" s="165">
        <v>10</v>
      </c>
      <c r="Q10" s="167" t="str">
        <f>"/"&amp;INT(P3/5)</f>
        <v>/10</v>
      </c>
      <c r="R10" s="308" t="s">
        <v>24</v>
      </c>
      <c r="S10" s="308"/>
      <c r="T10" s="151" t="s">
        <v>25</v>
      </c>
      <c r="U10" s="152"/>
    </row>
    <row r="11" spans="2:21" x14ac:dyDescent="0.25">
      <c r="B11" s="299"/>
      <c r="C11" s="300"/>
      <c r="D11" s="162"/>
      <c r="E11" s="164"/>
      <c r="F11" s="303"/>
      <c r="G11" s="304"/>
      <c r="H11" s="166"/>
      <c r="I11" s="168"/>
      <c r="J11" s="108"/>
      <c r="K11" s="307"/>
      <c r="L11" s="162"/>
      <c r="M11" s="172"/>
      <c r="N11" s="303"/>
      <c r="O11" s="304"/>
      <c r="P11" s="166"/>
      <c r="Q11" s="168"/>
      <c r="R11" s="108"/>
      <c r="S11" s="108"/>
      <c r="T11" s="153" t="s">
        <v>26</v>
      </c>
      <c r="U11" s="154"/>
    </row>
    <row r="12" spans="2:21" ht="17.25" customHeight="1" x14ac:dyDescent="0.3">
      <c r="B12" s="155" t="str">
        <f>IF(D12=0," ","职业序号：")</f>
        <v>职业序号：</v>
      </c>
      <c r="C12" s="155"/>
      <c r="D12" s="64">
        <v>2</v>
      </c>
      <c r="E12" s="65" t="str">
        <f>IF(D12=0," ","  本职技能："&amp;LOOKUP(D12,职业列表!A2:A116,职业列表!G2:G116))</f>
        <v xml:space="preserve">  本职技能：会计，法律，图书馆，聆听，说服，侦查，任意其他两项个人或时代特长。</v>
      </c>
      <c r="F12" s="66"/>
      <c r="G12" s="67"/>
      <c r="H12" s="66"/>
      <c r="I12" s="87"/>
      <c r="J12" s="87"/>
      <c r="K12" s="87"/>
      <c r="L12" s="87"/>
      <c r="M12" s="87"/>
      <c r="N12" s="87"/>
      <c r="O12" s="87"/>
      <c r="P12" s="87"/>
      <c r="Q12" s="87"/>
      <c r="R12" s="87"/>
      <c r="S12" s="87"/>
      <c r="T12" s="87"/>
      <c r="U12" s="87"/>
    </row>
    <row r="13" spans="2:21" x14ac:dyDescent="0.25">
      <c r="B13" s="119" t="s">
        <v>27</v>
      </c>
      <c r="C13" s="120"/>
      <c r="D13" s="120"/>
      <c r="E13" s="120"/>
      <c r="F13" s="120"/>
      <c r="G13" s="120"/>
      <c r="H13" s="120"/>
      <c r="I13" s="120"/>
      <c r="J13" s="120"/>
      <c r="K13" s="120"/>
      <c r="L13" s="120"/>
      <c r="M13" s="120"/>
      <c r="N13" s="120"/>
      <c r="O13" s="120"/>
      <c r="P13" s="120"/>
      <c r="Q13" s="120"/>
      <c r="R13" s="120"/>
      <c r="S13" s="120"/>
      <c r="T13" s="120"/>
      <c r="U13" s="121"/>
    </row>
    <row r="14" spans="2:21" x14ac:dyDescent="0.25">
      <c r="B14" s="156" t="s">
        <v>28</v>
      </c>
      <c r="C14" s="157"/>
      <c r="D14" s="157"/>
      <c r="E14" s="68" t="s">
        <v>29</v>
      </c>
      <c r="F14" s="68" t="s">
        <v>30</v>
      </c>
      <c r="G14" s="68" t="s">
        <v>9</v>
      </c>
      <c r="H14" s="68" t="s">
        <v>31</v>
      </c>
      <c r="I14" s="157" t="s">
        <v>32</v>
      </c>
      <c r="J14" s="157"/>
      <c r="K14" s="158"/>
      <c r="L14" s="159" t="s">
        <v>28</v>
      </c>
      <c r="M14" s="157"/>
      <c r="N14" s="157"/>
      <c r="O14" s="68" t="s">
        <v>29</v>
      </c>
      <c r="P14" s="68" t="s">
        <v>30</v>
      </c>
      <c r="Q14" s="68" t="s">
        <v>9</v>
      </c>
      <c r="R14" s="68" t="s">
        <v>31</v>
      </c>
      <c r="S14" s="157" t="s">
        <v>32</v>
      </c>
      <c r="T14" s="157"/>
      <c r="U14" s="160"/>
    </row>
    <row r="15" spans="2:21" x14ac:dyDescent="0.25">
      <c r="B15" s="184" t="s">
        <v>33</v>
      </c>
      <c r="C15" s="185"/>
      <c r="D15" s="185"/>
      <c r="E15" s="69">
        <v>5</v>
      </c>
      <c r="F15" s="70"/>
      <c r="G15" s="69">
        <v>80</v>
      </c>
      <c r="H15" s="69"/>
      <c r="I15" s="50">
        <f>SUM(E15:H15)</f>
        <v>85</v>
      </c>
      <c r="J15" s="50">
        <f>INT(I15/2)</f>
        <v>42</v>
      </c>
      <c r="K15" s="88">
        <f>INT(I15/5)</f>
        <v>17</v>
      </c>
      <c r="L15" s="186" t="s">
        <v>34</v>
      </c>
      <c r="M15" s="187"/>
      <c r="N15" s="187"/>
      <c r="O15" s="69">
        <v>5</v>
      </c>
      <c r="P15" s="70"/>
      <c r="Q15" s="69">
        <v>30</v>
      </c>
      <c r="R15" s="69">
        <v>30</v>
      </c>
      <c r="S15" s="50">
        <f t="shared" ref="S15:S26" si="8">SUM(O15:R15)</f>
        <v>65</v>
      </c>
      <c r="T15" s="50">
        <f t="shared" ref="T15:T26" si="9">INT(S15/2)</f>
        <v>32</v>
      </c>
      <c r="U15" s="100">
        <f t="shared" ref="U15:U26" si="10">INT(S15/5)</f>
        <v>13</v>
      </c>
    </row>
    <row r="16" spans="2:21" x14ac:dyDescent="0.25">
      <c r="B16" s="188" t="s">
        <v>35</v>
      </c>
      <c r="C16" s="189"/>
      <c r="D16" s="189"/>
      <c r="E16" s="71">
        <v>1</v>
      </c>
      <c r="F16" s="72"/>
      <c r="G16" s="71"/>
      <c r="H16" s="71"/>
      <c r="I16" s="52">
        <f t="shared" ref="I16:I27" si="11">SUM(E16:H16)</f>
        <v>1</v>
      </c>
      <c r="J16" s="52">
        <f t="shared" ref="J16:J27" si="12">INT(I16/2)</f>
        <v>0</v>
      </c>
      <c r="K16" s="89">
        <f t="shared" ref="K16:K27" si="13">INT(I16/5)</f>
        <v>0</v>
      </c>
      <c r="L16" s="190" t="s">
        <v>36</v>
      </c>
      <c r="M16" s="189"/>
      <c r="N16" s="189"/>
      <c r="O16" s="71">
        <v>20</v>
      </c>
      <c r="P16" s="72"/>
      <c r="Q16" s="71">
        <v>50</v>
      </c>
      <c r="R16" s="71"/>
      <c r="S16" s="52">
        <f t="shared" si="8"/>
        <v>70</v>
      </c>
      <c r="T16" s="52">
        <f t="shared" si="9"/>
        <v>35</v>
      </c>
      <c r="U16" s="101">
        <f t="shared" si="10"/>
        <v>14</v>
      </c>
    </row>
    <row r="17" spans="2:21" x14ac:dyDescent="0.25">
      <c r="B17" s="184" t="s">
        <v>37</v>
      </c>
      <c r="C17" s="185"/>
      <c r="D17" s="185"/>
      <c r="E17" s="69">
        <v>5</v>
      </c>
      <c r="F17" s="70"/>
      <c r="G17" s="69"/>
      <c r="H17" s="69"/>
      <c r="I17" s="50">
        <f t="shared" si="11"/>
        <v>5</v>
      </c>
      <c r="J17" s="50">
        <f t="shared" si="12"/>
        <v>2</v>
      </c>
      <c r="K17" s="88">
        <f t="shared" si="13"/>
        <v>1</v>
      </c>
      <c r="L17" s="186" t="s">
        <v>38</v>
      </c>
      <c r="M17" s="187"/>
      <c r="N17" s="187"/>
      <c r="O17" s="73">
        <v>20</v>
      </c>
      <c r="P17" s="70"/>
      <c r="Q17" s="69">
        <v>60</v>
      </c>
      <c r="R17" s="69"/>
      <c r="S17" s="50">
        <f t="shared" si="8"/>
        <v>80</v>
      </c>
      <c r="T17" s="50">
        <f t="shared" si="9"/>
        <v>40</v>
      </c>
      <c r="U17" s="100">
        <f t="shared" si="10"/>
        <v>16</v>
      </c>
    </row>
    <row r="18" spans="2:21" x14ac:dyDescent="0.25">
      <c r="B18" s="188" t="s">
        <v>39</v>
      </c>
      <c r="C18" s="189"/>
      <c r="D18" s="189"/>
      <c r="E18" s="71">
        <v>1</v>
      </c>
      <c r="F18" s="72"/>
      <c r="G18" s="71"/>
      <c r="H18" s="71"/>
      <c r="I18" s="52">
        <f t="shared" si="11"/>
        <v>1</v>
      </c>
      <c r="J18" s="52">
        <f t="shared" si="12"/>
        <v>0</v>
      </c>
      <c r="K18" s="89">
        <f t="shared" si="13"/>
        <v>0</v>
      </c>
      <c r="L18" s="190" t="s">
        <v>40</v>
      </c>
      <c r="M18" s="189"/>
      <c r="N18" s="189"/>
      <c r="O18" s="71">
        <v>1</v>
      </c>
      <c r="P18" s="72"/>
      <c r="Q18" s="71"/>
      <c r="R18" s="71"/>
      <c r="S18" s="52">
        <f t="shared" si="8"/>
        <v>1</v>
      </c>
      <c r="T18" s="52">
        <f t="shared" si="9"/>
        <v>0</v>
      </c>
      <c r="U18" s="101">
        <f t="shared" si="10"/>
        <v>0</v>
      </c>
    </row>
    <row r="19" spans="2:21" x14ac:dyDescent="0.25">
      <c r="B19" s="192" t="s">
        <v>41</v>
      </c>
      <c r="C19" s="185"/>
      <c r="D19" s="185"/>
      <c r="E19" s="69">
        <v>5</v>
      </c>
      <c r="F19" s="70"/>
      <c r="G19" s="69"/>
      <c r="H19" s="69"/>
      <c r="I19" s="50">
        <f t="shared" si="11"/>
        <v>5</v>
      </c>
      <c r="J19" s="50">
        <f t="shared" si="12"/>
        <v>2</v>
      </c>
      <c r="K19" s="91">
        <f t="shared" si="13"/>
        <v>1</v>
      </c>
      <c r="L19" s="186" t="s">
        <v>42</v>
      </c>
      <c r="M19" s="187"/>
      <c r="N19" s="187"/>
      <c r="O19" s="73">
        <v>10</v>
      </c>
      <c r="P19" s="74"/>
      <c r="Q19" s="69"/>
      <c r="R19" s="69"/>
      <c r="S19" s="50">
        <f t="shared" si="8"/>
        <v>10</v>
      </c>
      <c r="T19" s="50">
        <f t="shared" si="9"/>
        <v>5</v>
      </c>
      <c r="U19" s="100">
        <f t="shared" si="10"/>
        <v>2</v>
      </c>
    </row>
    <row r="20" spans="2:21" x14ac:dyDescent="0.25">
      <c r="B20" s="184"/>
      <c r="C20" s="189"/>
      <c r="D20" s="189"/>
      <c r="E20" s="71">
        <v>5</v>
      </c>
      <c r="F20" s="72"/>
      <c r="G20" s="71"/>
      <c r="H20" s="71"/>
      <c r="I20" s="52">
        <f t="shared" si="11"/>
        <v>5</v>
      </c>
      <c r="J20" s="52">
        <f t="shared" si="12"/>
        <v>2</v>
      </c>
      <c r="K20" s="89">
        <f t="shared" si="13"/>
        <v>1</v>
      </c>
      <c r="L20" s="190" t="s">
        <v>43</v>
      </c>
      <c r="M20" s="189"/>
      <c r="N20" s="189"/>
      <c r="O20" s="71">
        <v>1</v>
      </c>
      <c r="P20" s="72"/>
      <c r="Q20" s="71"/>
      <c r="R20" s="71"/>
      <c r="S20" s="52">
        <f t="shared" si="8"/>
        <v>1</v>
      </c>
      <c r="T20" s="52">
        <f t="shared" si="9"/>
        <v>0</v>
      </c>
      <c r="U20" s="101">
        <f t="shared" si="10"/>
        <v>0</v>
      </c>
    </row>
    <row r="21" spans="2:21" x14ac:dyDescent="0.25">
      <c r="B21" s="184"/>
      <c r="C21" s="185"/>
      <c r="D21" s="185"/>
      <c r="E21" s="69">
        <v>5</v>
      </c>
      <c r="F21" s="70"/>
      <c r="G21" s="69"/>
      <c r="H21" s="69"/>
      <c r="I21" s="50">
        <f t="shared" si="11"/>
        <v>5</v>
      </c>
      <c r="J21" s="50">
        <f t="shared" si="12"/>
        <v>2</v>
      </c>
      <c r="K21" s="91">
        <f t="shared" si="13"/>
        <v>1</v>
      </c>
      <c r="L21" s="186" t="s">
        <v>44</v>
      </c>
      <c r="M21" s="187"/>
      <c r="N21" s="187"/>
      <c r="O21" s="73">
        <v>10</v>
      </c>
      <c r="P21" s="70"/>
      <c r="Q21" s="69"/>
      <c r="R21" s="69">
        <v>50</v>
      </c>
      <c r="S21" s="50">
        <f t="shared" si="8"/>
        <v>60</v>
      </c>
      <c r="T21" s="50">
        <f t="shared" si="9"/>
        <v>30</v>
      </c>
      <c r="U21" s="100">
        <f t="shared" si="10"/>
        <v>12</v>
      </c>
    </row>
    <row r="22" spans="2:21" x14ac:dyDescent="0.25">
      <c r="B22" s="188" t="s">
        <v>45</v>
      </c>
      <c r="C22" s="189"/>
      <c r="D22" s="189"/>
      <c r="E22" s="71">
        <v>15</v>
      </c>
      <c r="F22" s="72"/>
      <c r="G22" s="71"/>
      <c r="H22" s="71"/>
      <c r="I22" s="52">
        <f t="shared" si="11"/>
        <v>15</v>
      </c>
      <c r="J22" s="52">
        <f t="shared" si="12"/>
        <v>7</v>
      </c>
      <c r="K22" s="89">
        <f t="shared" si="13"/>
        <v>3</v>
      </c>
      <c r="L22" s="190" t="s">
        <v>46</v>
      </c>
      <c r="M22" s="189"/>
      <c r="N22" s="189"/>
      <c r="O22" s="71">
        <v>10</v>
      </c>
      <c r="P22" s="72"/>
      <c r="Q22" s="71"/>
      <c r="R22" s="71"/>
      <c r="S22" s="52">
        <f t="shared" si="8"/>
        <v>10</v>
      </c>
      <c r="T22" s="52">
        <f t="shared" si="9"/>
        <v>5</v>
      </c>
      <c r="U22" s="101">
        <f t="shared" si="10"/>
        <v>2</v>
      </c>
    </row>
    <row r="23" spans="2:21" x14ac:dyDescent="0.25">
      <c r="B23" s="184" t="s">
        <v>47</v>
      </c>
      <c r="C23" s="185"/>
      <c r="D23" s="185"/>
      <c r="E23" s="69">
        <v>20</v>
      </c>
      <c r="F23" s="70"/>
      <c r="G23" s="69"/>
      <c r="H23" s="69"/>
      <c r="I23" s="50">
        <f t="shared" si="11"/>
        <v>20</v>
      </c>
      <c r="J23" s="50">
        <f t="shared" si="12"/>
        <v>10</v>
      </c>
      <c r="K23" s="91">
        <f t="shared" si="13"/>
        <v>4</v>
      </c>
      <c r="L23" s="186" t="s">
        <v>48</v>
      </c>
      <c r="M23" s="187"/>
      <c r="N23" s="187"/>
      <c r="O23" s="73">
        <v>5</v>
      </c>
      <c r="P23" s="74"/>
      <c r="Q23" s="69"/>
      <c r="R23" s="69"/>
      <c r="S23" s="50">
        <f t="shared" si="8"/>
        <v>5</v>
      </c>
      <c r="T23" s="50">
        <f t="shared" si="9"/>
        <v>2</v>
      </c>
      <c r="U23" s="100">
        <f t="shared" si="10"/>
        <v>1</v>
      </c>
    </row>
    <row r="24" spans="2:21" x14ac:dyDescent="0.25">
      <c r="B24" s="188" t="str">
        <f>IF(F4="现代","电脑使用","[不可用]")</f>
        <v>电脑使用</v>
      </c>
      <c r="C24" s="189"/>
      <c r="D24" s="189"/>
      <c r="E24" s="71">
        <v>5</v>
      </c>
      <c r="F24" s="72"/>
      <c r="G24" s="71"/>
      <c r="H24" s="71"/>
      <c r="I24" s="52">
        <f t="shared" si="11"/>
        <v>5</v>
      </c>
      <c r="J24" s="52">
        <f t="shared" si="12"/>
        <v>2</v>
      </c>
      <c r="K24" s="89">
        <f t="shared" si="13"/>
        <v>1</v>
      </c>
      <c r="L24" s="191" t="s">
        <v>49</v>
      </c>
      <c r="M24" s="191"/>
      <c r="N24" s="190"/>
      <c r="O24" s="71">
        <v>1</v>
      </c>
      <c r="P24" s="72"/>
      <c r="Q24" s="71"/>
      <c r="R24" s="71"/>
      <c r="S24" s="52">
        <f t="shared" si="8"/>
        <v>1</v>
      </c>
      <c r="T24" s="52">
        <f t="shared" si="9"/>
        <v>0</v>
      </c>
      <c r="U24" s="101">
        <f t="shared" si="10"/>
        <v>0</v>
      </c>
    </row>
    <row r="25" spans="2:21" x14ac:dyDescent="0.25">
      <c r="B25" s="184" t="s">
        <v>50</v>
      </c>
      <c r="C25" s="185"/>
      <c r="D25" s="185"/>
      <c r="E25" s="69">
        <f>LOOKUP(D12,职业列表!A2:A116,职业列表!D2:D116)</f>
        <v>30</v>
      </c>
      <c r="F25" s="70" t="s">
        <v>51</v>
      </c>
      <c r="G25" s="69">
        <v>15</v>
      </c>
      <c r="H25" s="69" t="s">
        <v>51</v>
      </c>
      <c r="I25" s="50">
        <f t="shared" si="11"/>
        <v>45</v>
      </c>
      <c r="J25" s="50">
        <f t="shared" si="12"/>
        <v>22</v>
      </c>
      <c r="K25" s="91">
        <f t="shared" si="13"/>
        <v>9</v>
      </c>
      <c r="L25" s="193" t="s">
        <v>52</v>
      </c>
      <c r="M25" s="193"/>
      <c r="N25" s="186"/>
      <c r="O25" s="73">
        <v>10</v>
      </c>
      <c r="P25" s="74"/>
      <c r="Q25" s="69">
        <v>30</v>
      </c>
      <c r="R25" s="69">
        <v>20</v>
      </c>
      <c r="S25" s="50">
        <f t="shared" si="8"/>
        <v>60</v>
      </c>
      <c r="T25" s="50">
        <f t="shared" si="9"/>
        <v>30</v>
      </c>
      <c r="U25" s="100">
        <f t="shared" si="10"/>
        <v>12</v>
      </c>
    </row>
    <row r="26" spans="2:21" x14ac:dyDescent="0.25">
      <c r="B26" s="188" t="s">
        <v>53</v>
      </c>
      <c r="C26" s="189"/>
      <c r="D26" s="189"/>
      <c r="E26" s="71">
        <v>0</v>
      </c>
      <c r="F26" s="72"/>
      <c r="G26" s="71" t="s">
        <v>51</v>
      </c>
      <c r="H26" s="71" t="s">
        <v>51</v>
      </c>
      <c r="I26" s="52">
        <f t="shared" si="11"/>
        <v>0</v>
      </c>
      <c r="J26" s="52">
        <f t="shared" si="12"/>
        <v>0</v>
      </c>
      <c r="K26" s="89">
        <f t="shared" si="13"/>
        <v>0</v>
      </c>
      <c r="L26" s="90" t="s">
        <v>54</v>
      </c>
      <c r="M26" s="194"/>
      <c r="N26" s="190"/>
      <c r="O26" s="71">
        <v>1</v>
      </c>
      <c r="P26" s="72"/>
      <c r="Q26" s="71"/>
      <c r="R26" s="71"/>
      <c r="S26" s="52">
        <f t="shared" si="8"/>
        <v>1</v>
      </c>
      <c r="T26" s="52">
        <f t="shared" si="9"/>
        <v>0</v>
      </c>
      <c r="U26" s="101">
        <f t="shared" si="10"/>
        <v>0</v>
      </c>
    </row>
    <row r="27" spans="2:21" x14ac:dyDescent="0.25">
      <c r="B27" s="195" t="s">
        <v>55</v>
      </c>
      <c r="C27" s="187"/>
      <c r="D27" s="187"/>
      <c r="E27" s="73">
        <v>5</v>
      </c>
      <c r="F27" s="74"/>
      <c r="G27" s="69"/>
      <c r="H27" s="69"/>
      <c r="I27" s="50">
        <f t="shared" si="11"/>
        <v>5</v>
      </c>
      <c r="J27" s="50">
        <f t="shared" si="12"/>
        <v>2</v>
      </c>
      <c r="K27" s="91">
        <f t="shared" si="13"/>
        <v>1</v>
      </c>
      <c r="L27" s="193" t="s">
        <v>56</v>
      </c>
      <c r="M27" s="193"/>
      <c r="N27" s="186"/>
      <c r="O27" s="73">
        <v>1</v>
      </c>
      <c r="P27" s="74"/>
      <c r="Q27" s="69"/>
      <c r="R27" s="69"/>
      <c r="S27" s="50">
        <f t="shared" ref="S27:S42" si="14">SUM(O27:R27)</f>
        <v>1</v>
      </c>
      <c r="T27" s="50">
        <f t="shared" ref="T27:T41" si="15">INT(S27/2)</f>
        <v>0</v>
      </c>
      <c r="U27" s="100">
        <f t="shared" ref="U27:U41" si="16">INT(S27/5)</f>
        <v>0</v>
      </c>
    </row>
    <row r="28" spans="2:21" x14ac:dyDescent="0.25">
      <c r="B28" s="188" t="s">
        <v>57</v>
      </c>
      <c r="C28" s="189"/>
      <c r="D28" s="189"/>
      <c r="E28" s="71">
        <f>INT(M3/2)</f>
        <v>30</v>
      </c>
      <c r="F28" s="72"/>
      <c r="G28" s="71"/>
      <c r="H28" s="71"/>
      <c r="I28" s="52">
        <f t="shared" ref="I28:I46" si="17">SUM(E28:H28)</f>
        <v>30</v>
      </c>
      <c r="J28" s="52">
        <f t="shared" ref="J28:J46" si="18">INT(I28/2)</f>
        <v>15</v>
      </c>
      <c r="K28" s="89">
        <f t="shared" ref="K28:K46" si="19">INT(I28/5)</f>
        <v>6</v>
      </c>
      <c r="L28" s="191" t="s">
        <v>58</v>
      </c>
      <c r="M28" s="191"/>
      <c r="N28" s="190"/>
      <c r="O28" s="71">
        <v>10</v>
      </c>
      <c r="P28" s="72"/>
      <c r="Q28" s="71"/>
      <c r="R28" s="71"/>
      <c r="S28" s="52">
        <f t="shared" si="14"/>
        <v>10</v>
      </c>
      <c r="T28" s="52">
        <f t="shared" si="15"/>
        <v>5</v>
      </c>
      <c r="U28" s="101">
        <f t="shared" si="16"/>
        <v>2</v>
      </c>
    </row>
    <row r="29" spans="2:21" x14ac:dyDescent="0.25">
      <c r="B29" s="195" t="s">
        <v>59</v>
      </c>
      <c r="C29" s="187"/>
      <c r="D29" s="187"/>
      <c r="E29" s="73">
        <v>20</v>
      </c>
      <c r="F29" s="74"/>
      <c r="G29" s="69"/>
      <c r="H29" s="69"/>
      <c r="I29" s="50">
        <f t="shared" si="17"/>
        <v>20</v>
      </c>
      <c r="J29" s="50">
        <f t="shared" si="18"/>
        <v>10</v>
      </c>
      <c r="K29" s="91">
        <f t="shared" si="19"/>
        <v>4</v>
      </c>
      <c r="L29" s="193" t="s">
        <v>60</v>
      </c>
      <c r="M29" s="193"/>
      <c r="N29" s="186"/>
      <c r="O29" s="73">
        <v>5</v>
      </c>
      <c r="P29" s="74"/>
      <c r="Q29" s="69"/>
      <c r="R29" s="69"/>
      <c r="S29" s="50">
        <f t="shared" si="14"/>
        <v>5</v>
      </c>
      <c r="T29" s="50">
        <f t="shared" si="15"/>
        <v>2</v>
      </c>
      <c r="U29" s="100">
        <f t="shared" si="16"/>
        <v>1</v>
      </c>
    </row>
    <row r="30" spans="2:21" x14ac:dyDescent="0.25">
      <c r="B30" s="188" t="s">
        <v>61</v>
      </c>
      <c r="C30" s="189"/>
      <c r="D30" s="189"/>
      <c r="E30" s="71">
        <v>10</v>
      </c>
      <c r="F30" s="72"/>
      <c r="G30" s="71"/>
      <c r="H30" s="71"/>
      <c r="I30" s="52">
        <f t="shared" si="17"/>
        <v>10</v>
      </c>
      <c r="J30" s="52">
        <f t="shared" si="18"/>
        <v>5</v>
      </c>
      <c r="K30" s="89">
        <f t="shared" si="19"/>
        <v>2</v>
      </c>
      <c r="L30" s="197" t="s">
        <v>62</v>
      </c>
      <c r="M30" s="194"/>
      <c r="N30" s="190"/>
      <c r="O30" s="71">
        <v>1</v>
      </c>
      <c r="P30" s="72"/>
      <c r="Q30" s="71"/>
      <c r="R30" s="71"/>
      <c r="S30" s="52">
        <f t="shared" si="14"/>
        <v>1</v>
      </c>
      <c r="T30" s="52">
        <f t="shared" si="15"/>
        <v>0</v>
      </c>
      <c r="U30" s="101">
        <f t="shared" si="16"/>
        <v>0</v>
      </c>
    </row>
    <row r="31" spans="2:21" x14ac:dyDescent="0.25">
      <c r="B31" s="195" t="str">
        <f>IF(F4="现代","电子学","[不可用]")</f>
        <v>电子学</v>
      </c>
      <c r="C31" s="187"/>
      <c r="D31" s="187"/>
      <c r="E31" s="73">
        <v>1</v>
      </c>
      <c r="F31" s="74"/>
      <c r="G31" s="69"/>
      <c r="H31" s="69"/>
      <c r="I31" s="50">
        <f t="shared" si="17"/>
        <v>1</v>
      </c>
      <c r="J31" s="50">
        <f t="shared" si="18"/>
        <v>0</v>
      </c>
      <c r="K31" s="91">
        <f t="shared" si="19"/>
        <v>0</v>
      </c>
      <c r="L31" s="198"/>
      <c r="M31" s="196"/>
      <c r="N31" s="186"/>
      <c r="O31" s="73">
        <v>1</v>
      </c>
      <c r="P31" s="74"/>
      <c r="Q31" s="69"/>
      <c r="R31" s="69"/>
      <c r="S31" s="50">
        <f t="shared" si="14"/>
        <v>1</v>
      </c>
      <c r="T31" s="50">
        <f t="shared" si="15"/>
        <v>0</v>
      </c>
      <c r="U31" s="100">
        <f t="shared" si="16"/>
        <v>0</v>
      </c>
    </row>
    <row r="32" spans="2:21" x14ac:dyDescent="0.25">
      <c r="B32" s="188" t="s">
        <v>63</v>
      </c>
      <c r="C32" s="189"/>
      <c r="D32" s="189"/>
      <c r="E32" s="71">
        <v>5</v>
      </c>
      <c r="F32" s="72"/>
      <c r="G32" s="71"/>
      <c r="H32" s="71"/>
      <c r="I32" s="52">
        <f t="shared" si="17"/>
        <v>5</v>
      </c>
      <c r="J32" s="52">
        <f t="shared" si="18"/>
        <v>2</v>
      </c>
      <c r="K32" s="89">
        <f t="shared" si="19"/>
        <v>1</v>
      </c>
      <c r="L32" s="199"/>
      <c r="M32" s="194"/>
      <c r="N32" s="190"/>
      <c r="O32" s="71">
        <v>1</v>
      </c>
      <c r="P32" s="72"/>
      <c r="Q32" s="71"/>
      <c r="R32" s="71"/>
      <c r="S32" s="52">
        <f t="shared" si="14"/>
        <v>1</v>
      </c>
      <c r="T32" s="52">
        <f t="shared" si="15"/>
        <v>0</v>
      </c>
      <c r="U32" s="101">
        <f t="shared" si="16"/>
        <v>0</v>
      </c>
    </row>
    <row r="33" spans="2:21" x14ac:dyDescent="0.25">
      <c r="B33" s="195" t="s">
        <v>64</v>
      </c>
      <c r="C33" s="187" t="s">
        <v>65</v>
      </c>
      <c r="D33" s="187"/>
      <c r="E33" s="73">
        <f>LOOKUP(C33,分支技能!H4:H11,分支技能!I4:I11)</f>
        <v>25</v>
      </c>
      <c r="F33" s="74"/>
      <c r="G33" s="69"/>
      <c r="H33" s="69"/>
      <c r="I33" s="50">
        <f t="shared" si="17"/>
        <v>25</v>
      </c>
      <c r="J33" s="50">
        <f t="shared" si="18"/>
        <v>12</v>
      </c>
      <c r="K33" s="91">
        <f t="shared" si="19"/>
        <v>5</v>
      </c>
      <c r="L33" s="193" t="s">
        <v>66</v>
      </c>
      <c r="M33" s="193"/>
      <c r="N33" s="186"/>
      <c r="O33" s="73">
        <v>10</v>
      </c>
      <c r="P33" s="74"/>
      <c r="Q33" s="69"/>
      <c r="R33" s="69"/>
      <c r="S33" s="50">
        <f t="shared" si="14"/>
        <v>10</v>
      </c>
      <c r="T33" s="50">
        <f t="shared" si="15"/>
        <v>5</v>
      </c>
      <c r="U33" s="100">
        <f t="shared" si="16"/>
        <v>2</v>
      </c>
    </row>
    <row r="34" spans="2:21" x14ac:dyDescent="0.25">
      <c r="B34" s="195"/>
      <c r="C34" s="189"/>
      <c r="D34" s="189"/>
      <c r="E34" s="71">
        <f>IF(C34=0,0,LOOKUP(C34,分支技能!H4:H11,分支技能!I4:I11))</f>
        <v>0</v>
      </c>
      <c r="F34" s="72"/>
      <c r="G34" s="71"/>
      <c r="H34" s="71"/>
      <c r="I34" s="52">
        <f t="shared" si="17"/>
        <v>0</v>
      </c>
      <c r="J34" s="52">
        <f t="shared" si="18"/>
        <v>0</v>
      </c>
      <c r="K34" s="89">
        <f t="shared" si="19"/>
        <v>0</v>
      </c>
      <c r="L34" s="191" t="s">
        <v>67</v>
      </c>
      <c r="M34" s="191"/>
      <c r="N34" s="190"/>
      <c r="O34" s="71">
        <v>25</v>
      </c>
      <c r="P34" s="72"/>
      <c r="Q34" s="71">
        <v>35</v>
      </c>
      <c r="R34" s="71"/>
      <c r="S34" s="52">
        <f t="shared" si="14"/>
        <v>60</v>
      </c>
      <c r="T34" s="52">
        <f t="shared" si="15"/>
        <v>30</v>
      </c>
      <c r="U34" s="101">
        <f t="shared" si="16"/>
        <v>12</v>
      </c>
    </row>
    <row r="35" spans="2:21" x14ac:dyDescent="0.25">
      <c r="B35" s="195"/>
      <c r="C35" s="187"/>
      <c r="D35" s="187"/>
      <c r="E35" s="73"/>
      <c r="F35" s="74"/>
      <c r="G35" s="69"/>
      <c r="H35" s="69"/>
      <c r="I35" s="50">
        <f t="shared" si="17"/>
        <v>0</v>
      </c>
      <c r="J35" s="50">
        <f t="shared" si="18"/>
        <v>0</v>
      </c>
      <c r="K35" s="91">
        <f t="shared" si="19"/>
        <v>0</v>
      </c>
      <c r="L35" s="193" t="s">
        <v>68</v>
      </c>
      <c r="M35" s="193"/>
      <c r="N35" s="186"/>
      <c r="O35" s="73">
        <v>20</v>
      </c>
      <c r="P35" s="74"/>
      <c r="Q35" s="69"/>
      <c r="R35" s="69"/>
      <c r="S35" s="50">
        <f t="shared" si="14"/>
        <v>20</v>
      </c>
      <c r="T35" s="50">
        <f t="shared" si="15"/>
        <v>10</v>
      </c>
      <c r="U35" s="100">
        <f t="shared" si="16"/>
        <v>4</v>
      </c>
    </row>
    <row r="36" spans="2:21" x14ac:dyDescent="0.25">
      <c r="B36" s="200" t="s">
        <v>69</v>
      </c>
      <c r="C36" s="189" t="s">
        <v>70</v>
      </c>
      <c r="D36" s="189"/>
      <c r="E36" s="71">
        <f>IF(C36=0,0,LOOKUP(C36,分支技能!K4:K10,分支技能!L4:L10))</f>
        <v>20</v>
      </c>
      <c r="F36" s="72"/>
      <c r="G36" s="71"/>
      <c r="H36" s="71"/>
      <c r="I36" s="52">
        <f t="shared" si="17"/>
        <v>20</v>
      </c>
      <c r="J36" s="52">
        <f t="shared" si="18"/>
        <v>10</v>
      </c>
      <c r="K36" s="89">
        <f t="shared" si="19"/>
        <v>4</v>
      </c>
      <c r="L36" s="92" t="s">
        <v>71</v>
      </c>
      <c r="M36" s="194"/>
      <c r="N36" s="190"/>
      <c r="O36" s="71">
        <v>10</v>
      </c>
      <c r="P36" s="72"/>
      <c r="Q36" s="71"/>
      <c r="R36" s="71"/>
      <c r="S36" s="52">
        <f t="shared" si="14"/>
        <v>10</v>
      </c>
      <c r="T36" s="52">
        <f t="shared" si="15"/>
        <v>5</v>
      </c>
      <c r="U36" s="101">
        <f t="shared" si="16"/>
        <v>2</v>
      </c>
    </row>
    <row r="37" spans="2:21" x14ac:dyDescent="0.25">
      <c r="B37" s="188"/>
      <c r="C37" s="187"/>
      <c r="D37" s="187"/>
      <c r="E37" s="73">
        <f>IF(C37=0,0,LOOKUP(C37,分支技能!K4:K10,分支技能!L4:L10))</f>
        <v>0</v>
      </c>
      <c r="F37" s="74"/>
      <c r="G37" s="69"/>
      <c r="H37" s="69"/>
      <c r="I37" s="50">
        <f t="shared" si="17"/>
        <v>0</v>
      </c>
      <c r="J37" s="50">
        <f t="shared" si="18"/>
        <v>0</v>
      </c>
      <c r="K37" s="91">
        <f t="shared" si="19"/>
        <v>0</v>
      </c>
      <c r="L37" s="193" t="s">
        <v>72</v>
      </c>
      <c r="M37" s="193"/>
      <c r="N37" s="186"/>
      <c r="O37" s="73">
        <v>20</v>
      </c>
      <c r="P37" s="74"/>
      <c r="Q37" s="69"/>
      <c r="R37" s="69"/>
      <c r="S37" s="50">
        <f t="shared" si="14"/>
        <v>20</v>
      </c>
      <c r="T37" s="50">
        <f t="shared" si="15"/>
        <v>10</v>
      </c>
      <c r="U37" s="100">
        <f t="shared" si="16"/>
        <v>4</v>
      </c>
    </row>
    <row r="38" spans="2:21" x14ac:dyDescent="0.25">
      <c r="B38" s="188"/>
      <c r="C38" s="189"/>
      <c r="D38" s="189"/>
      <c r="E38" s="71"/>
      <c r="F38" s="72"/>
      <c r="G38" s="71"/>
      <c r="H38" s="71"/>
      <c r="I38" s="52">
        <f t="shared" si="17"/>
        <v>0</v>
      </c>
      <c r="J38" s="52">
        <f t="shared" si="18"/>
        <v>0</v>
      </c>
      <c r="K38" s="89">
        <f t="shared" si="19"/>
        <v>0</v>
      </c>
      <c r="L38" s="191" t="s">
        <v>73</v>
      </c>
      <c r="M38" s="191"/>
      <c r="N38" s="190"/>
      <c r="O38" s="71">
        <v>20</v>
      </c>
      <c r="P38" s="72"/>
      <c r="Q38" s="71"/>
      <c r="R38" s="71"/>
      <c r="S38" s="52">
        <f t="shared" si="14"/>
        <v>20</v>
      </c>
      <c r="T38" s="52">
        <f t="shared" si="15"/>
        <v>10</v>
      </c>
      <c r="U38" s="101">
        <f t="shared" si="16"/>
        <v>4</v>
      </c>
    </row>
    <row r="39" spans="2:21" x14ac:dyDescent="0.25">
      <c r="B39" s="195" t="s">
        <v>74</v>
      </c>
      <c r="C39" s="187"/>
      <c r="D39" s="187"/>
      <c r="E39" s="73">
        <v>30</v>
      </c>
      <c r="F39" s="74"/>
      <c r="G39" s="69"/>
      <c r="H39" s="69"/>
      <c r="I39" s="50">
        <f t="shared" si="17"/>
        <v>30</v>
      </c>
      <c r="J39" s="50">
        <f t="shared" si="18"/>
        <v>15</v>
      </c>
      <c r="K39" s="91">
        <f t="shared" si="19"/>
        <v>6</v>
      </c>
      <c r="L39" s="193" t="s">
        <v>75</v>
      </c>
      <c r="M39" s="193"/>
      <c r="N39" s="186"/>
      <c r="O39" s="73">
        <v>10</v>
      </c>
      <c r="P39" s="74"/>
      <c r="Q39" s="69"/>
      <c r="R39" s="69">
        <v>50</v>
      </c>
      <c r="S39" s="50">
        <f t="shared" si="14"/>
        <v>60</v>
      </c>
      <c r="T39" s="50">
        <f t="shared" si="15"/>
        <v>30</v>
      </c>
      <c r="U39" s="100">
        <f t="shared" si="16"/>
        <v>12</v>
      </c>
    </row>
    <row r="40" spans="2:21" x14ac:dyDescent="0.25">
      <c r="B40" s="188" t="s">
        <v>76</v>
      </c>
      <c r="C40" s="189"/>
      <c r="D40" s="189"/>
      <c r="E40" s="71">
        <v>5</v>
      </c>
      <c r="F40" s="72"/>
      <c r="G40" s="71"/>
      <c r="H40" s="71"/>
      <c r="I40" s="52">
        <f t="shared" si="17"/>
        <v>5</v>
      </c>
      <c r="J40" s="52">
        <f t="shared" si="18"/>
        <v>2</v>
      </c>
      <c r="K40" s="89">
        <f t="shared" si="19"/>
        <v>1</v>
      </c>
      <c r="L40" s="90" t="s">
        <v>77</v>
      </c>
      <c r="M40" s="194" t="s">
        <v>78</v>
      </c>
      <c r="N40" s="190"/>
      <c r="O40" s="71">
        <f>LOOKUP(M40,分支技能!N4:N9,分支技能!O4:O9)</f>
        <v>5</v>
      </c>
      <c r="P40" s="72"/>
      <c r="Q40" s="71"/>
      <c r="R40" s="71"/>
      <c r="S40" s="52">
        <f t="shared" si="14"/>
        <v>5</v>
      </c>
      <c r="T40" s="52">
        <f t="shared" si="15"/>
        <v>2</v>
      </c>
      <c r="U40" s="101">
        <f t="shared" si="16"/>
        <v>1</v>
      </c>
    </row>
    <row r="41" spans="2:21" x14ac:dyDescent="0.25">
      <c r="B41" s="195" t="s">
        <v>79</v>
      </c>
      <c r="C41" s="187"/>
      <c r="D41" s="187"/>
      <c r="E41" s="73">
        <v>15</v>
      </c>
      <c r="F41" s="74"/>
      <c r="G41" s="69"/>
      <c r="H41" s="69"/>
      <c r="I41" s="50">
        <f t="shared" si="17"/>
        <v>15</v>
      </c>
      <c r="J41" s="50">
        <f t="shared" si="18"/>
        <v>7</v>
      </c>
      <c r="K41" s="91">
        <f t="shared" si="19"/>
        <v>3</v>
      </c>
      <c r="L41" s="193"/>
      <c r="M41" s="193"/>
      <c r="N41" s="186"/>
      <c r="O41" s="73"/>
      <c r="P41" s="74"/>
      <c r="Q41" s="69"/>
      <c r="R41" s="69"/>
      <c r="S41" s="50">
        <f t="shared" si="14"/>
        <v>0</v>
      </c>
      <c r="T41" s="50">
        <f t="shared" si="15"/>
        <v>0</v>
      </c>
      <c r="U41" s="100">
        <f t="shared" si="16"/>
        <v>0</v>
      </c>
    </row>
    <row r="42" spans="2:21" x14ac:dyDescent="0.25">
      <c r="B42" s="188" t="s">
        <v>80</v>
      </c>
      <c r="C42" s="189"/>
      <c r="D42" s="189"/>
      <c r="E42" s="71">
        <v>20</v>
      </c>
      <c r="F42" s="72"/>
      <c r="G42" s="71"/>
      <c r="H42" s="71"/>
      <c r="I42" s="52">
        <f t="shared" si="17"/>
        <v>20</v>
      </c>
      <c r="J42" s="52">
        <f t="shared" si="18"/>
        <v>10</v>
      </c>
      <c r="K42" s="89">
        <f t="shared" si="19"/>
        <v>4</v>
      </c>
      <c r="L42" s="191"/>
      <c r="M42" s="191"/>
      <c r="N42" s="190"/>
      <c r="O42" s="71"/>
      <c r="P42" s="72"/>
      <c r="Q42" s="71"/>
      <c r="R42" s="71"/>
      <c r="S42" s="52">
        <f t="shared" si="14"/>
        <v>0</v>
      </c>
      <c r="T42" s="52">
        <f t="shared" ref="T42:T45" si="20">INT(S42/2)</f>
        <v>0</v>
      </c>
      <c r="U42" s="101">
        <f t="shared" ref="U42:U45" si="21">INT(S42/5)</f>
        <v>0</v>
      </c>
    </row>
    <row r="43" spans="2:21" x14ac:dyDescent="0.25">
      <c r="B43" s="205" t="s">
        <v>81</v>
      </c>
      <c r="C43" s="187"/>
      <c r="D43" s="187"/>
      <c r="E43" s="73">
        <v>1</v>
      </c>
      <c r="F43" s="74"/>
      <c r="G43" s="69"/>
      <c r="H43" s="69"/>
      <c r="I43" s="50">
        <f t="shared" si="17"/>
        <v>1</v>
      </c>
      <c r="J43" s="50">
        <f t="shared" si="18"/>
        <v>0</v>
      </c>
      <c r="K43" s="91">
        <f t="shared" si="19"/>
        <v>0</v>
      </c>
      <c r="L43" s="193"/>
      <c r="M43" s="193"/>
      <c r="N43" s="186"/>
      <c r="O43" s="73"/>
      <c r="P43" s="74"/>
      <c r="Q43" s="69"/>
      <c r="R43" s="69"/>
      <c r="S43" s="50">
        <f t="shared" ref="S43:S46" si="22">SUM(O43:R43)</f>
        <v>0</v>
      </c>
      <c r="T43" s="50">
        <f t="shared" si="20"/>
        <v>0</v>
      </c>
      <c r="U43" s="100">
        <f t="shared" si="21"/>
        <v>0</v>
      </c>
    </row>
    <row r="44" spans="2:21" ht="16.5" customHeight="1" x14ac:dyDescent="0.25">
      <c r="B44" s="195"/>
      <c r="C44" s="189"/>
      <c r="D44" s="189"/>
      <c r="E44" s="71">
        <v>1</v>
      </c>
      <c r="F44" s="72"/>
      <c r="G44" s="71"/>
      <c r="H44" s="71"/>
      <c r="I44" s="52">
        <f t="shared" si="17"/>
        <v>1</v>
      </c>
      <c r="J44" s="52">
        <f t="shared" si="18"/>
        <v>0</v>
      </c>
      <c r="K44" s="89">
        <f t="shared" si="19"/>
        <v>0</v>
      </c>
      <c r="L44" s="191"/>
      <c r="M44" s="191"/>
      <c r="N44" s="190"/>
      <c r="O44" s="71"/>
      <c r="P44" s="72"/>
      <c r="Q44" s="71"/>
      <c r="R44" s="71"/>
      <c r="S44" s="52">
        <f t="shared" si="22"/>
        <v>0</v>
      </c>
      <c r="T44" s="52">
        <f t="shared" si="20"/>
        <v>0</v>
      </c>
      <c r="U44" s="101">
        <f t="shared" si="21"/>
        <v>0</v>
      </c>
    </row>
    <row r="45" spans="2:21" x14ac:dyDescent="0.25">
      <c r="B45" s="195"/>
      <c r="C45" s="187"/>
      <c r="D45" s="187"/>
      <c r="E45" s="73">
        <v>1</v>
      </c>
      <c r="F45" s="74"/>
      <c r="G45" s="69"/>
      <c r="H45" s="69"/>
      <c r="I45" s="50">
        <f t="shared" si="17"/>
        <v>1</v>
      </c>
      <c r="J45" s="50">
        <f t="shared" si="18"/>
        <v>0</v>
      </c>
      <c r="K45" s="91">
        <f t="shared" si="19"/>
        <v>0</v>
      </c>
      <c r="L45" s="193"/>
      <c r="M45" s="193"/>
      <c r="N45" s="186"/>
      <c r="O45" s="73"/>
      <c r="P45" s="74"/>
      <c r="Q45" s="69"/>
      <c r="R45" s="69"/>
      <c r="S45" s="50">
        <f t="shared" si="22"/>
        <v>0</v>
      </c>
      <c r="T45" s="50">
        <f t="shared" si="20"/>
        <v>0</v>
      </c>
      <c r="U45" s="100">
        <f t="shared" si="21"/>
        <v>0</v>
      </c>
    </row>
    <row r="46" spans="2:21" x14ac:dyDescent="0.25">
      <c r="B46" s="75" t="s">
        <v>82</v>
      </c>
      <c r="C46" s="201"/>
      <c r="D46" s="201"/>
      <c r="E46" s="76">
        <f>P5</f>
        <v>75</v>
      </c>
      <c r="F46" s="77"/>
      <c r="G46" s="76"/>
      <c r="H46" s="76"/>
      <c r="I46" s="53">
        <f t="shared" si="17"/>
        <v>75</v>
      </c>
      <c r="J46" s="53">
        <f t="shared" si="18"/>
        <v>37</v>
      </c>
      <c r="K46" s="93">
        <f t="shared" si="19"/>
        <v>15</v>
      </c>
      <c r="L46" s="202"/>
      <c r="M46" s="201"/>
      <c r="N46" s="201"/>
      <c r="O46" s="76"/>
      <c r="P46" s="77"/>
      <c r="Q46" s="76"/>
      <c r="R46" s="76"/>
      <c r="S46" s="53">
        <f t="shared" si="22"/>
        <v>0</v>
      </c>
      <c r="T46" s="53">
        <f t="shared" ref="T46" si="23">INT(S46/2)</f>
        <v>0</v>
      </c>
      <c r="U46" s="102">
        <f t="shared" ref="U46" si="24">INT(S46/5)</f>
        <v>0</v>
      </c>
    </row>
    <row r="47" spans="2:21" x14ac:dyDescent="0.25">
      <c r="B47" s="203" t="str">
        <f>IF(D12=0," ","职业信誉范围："&amp;LOOKUP(D12,职业列表!A2:A116,职业列表!C2:C116))</f>
        <v>职业信誉范围：30-70</v>
      </c>
      <c r="C47" s="203"/>
      <c r="D47" s="203"/>
      <c r="E47" s="78"/>
      <c r="F47" s="203" t="str">
        <f>IF(D12=0," ","剩余职业点="&amp;LOOKUP(D12,职业列表!A2:A116,职业列表!F2:F116)-SUM(人物卡!G15:G46,人物卡!Q15:Q46)&amp;"   剩余兴趣点="&amp;M7*2-SUM(H15:H46,R15:R46))</f>
        <v>剩余职业点=0   剩余兴趣点=0</v>
      </c>
      <c r="G47" s="203"/>
      <c r="H47" s="203"/>
      <c r="I47" s="203"/>
      <c r="J47" s="203"/>
      <c r="K47" s="66"/>
      <c r="L47" s="59"/>
      <c r="M47" s="59"/>
      <c r="O47" s="59"/>
      <c r="P47" s="204"/>
      <c r="Q47" s="204"/>
      <c r="R47" s="204"/>
      <c r="S47" s="204"/>
      <c r="T47" s="204"/>
      <c r="U47" s="59"/>
    </row>
    <row r="48" spans="2:21" x14ac:dyDescent="0.25">
      <c r="B48" s="119" t="s">
        <v>83</v>
      </c>
      <c r="C48" s="120"/>
      <c r="D48" s="120"/>
      <c r="E48" s="120"/>
      <c r="F48" s="120"/>
      <c r="G48" s="120"/>
      <c r="H48" s="120"/>
      <c r="I48" s="120"/>
      <c r="J48" s="120"/>
      <c r="K48" s="120"/>
      <c r="L48" s="120"/>
      <c r="M48" s="120"/>
      <c r="N48" s="120"/>
      <c r="O48" s="120"/>
      <c r="P48" s="121"/>
      <c r="Q48" s="59"/>
      <c r="R48" s="119" t="s">
        <v>64</v>
      </c>
      <c r="S48" s="120"/>
      <c r="T48" s="120"/>
      <c r="U48" s="121"/>
    </row>
    <row r="49" spans="2:21" x14ac:dyDescent="0.25">
      <c r="B49" s="206" t="s">
        <v>83</v>
      </c>
      <c r="C49" s="207"/>
      <c r="D49" s="207"/>
      <c r="E49" s="207"/>
      <c r="F49" s="207" t="s">
        <v>32</v>
      </c>
      <c r="G49" s="207"/>
      <c r="H49" s="207"/>
      <c r="I49" s="207" t="s">
        <v>84</v>
      </c>
      <c r="J49" s="207"/>
      <c r="K49" s="207" t="s">
        <v>85</v>
      </c>
      <c r="L49" s="207"/>
      <c r="M49" s="79" t="s">
        <v>86</v>
      </c>
      <c r="N49" s="207" t="s">
        <v>87</v>
      </c>
      <c r="O49" s="207"/>
      <c r="P49" s="94" t="s">
        <v>88</v>
      </c>
      <c r="Q49" s="59"/>
      <c r="R49" s="122" t="s">
        <v>89</v>
      </c>
      <c r="S49" s="106"/>
      <c r="T49" s="106" t="str">
        <f>LOOKUP(J3+J7,{0,2,65,85,125,165,205},{"错误","-2","-1","0","+1D4","+1D6","+2D6"})</f>
        <v>+1D4</v>
      </c>
      <c r="U49" s="268"/>
    </row>
    <row r="50" spans="2:21" x14ac:dyDescent="0.25">
      <c r="B50" s="208" t="s">
        <v>90</v>
      </c>
      <c r="C50" s="209"/>
      <c r="D50" s="209"/>
      <c r="E50" s="209"/>
      <c r="F50" s="71"/>
      <c r="G50" s="52">
        <f>INT(F50/2)</f>
        <v>0</v>
      </c>
      <c r="H50" s="52">
        <f>INT(F50/5)</f>
        <v>0</v>
      </c>
      <c r="I50" s="209" t="s">
        <v>91</v>
      </c>
      <c r="J50" s="209"/>
      <c r="K50" s="209" t="s">
        <v>51</v>
      </c>
      <c r="L50" s="209"/>
      <c r="M50" s="71">
        <v>1</v>
      </c>
      <c r="N50" s="209" t="s">
        <v>51</v>
      </c>
      <c r="O50" s="209"/>
      <c r="P50" s="95" t="s">
        <v>51</v>
      </c>
      <c r="Q50" s="59"/>
      <c r="R50" s="123"/>
      <c r="S50" s="106"/>
      <c r="T50" s="106"/>
      <c r="U50" s="268"/>
    </row>
    <row r="51" spans="2:21" x14ac:dyDescent="0.25">
      <c r="B51" s="210"/>
      <c r="C51" s="211"/>
      <c r="D51" s="211"/>
      <c r="E51" s="211"/>
      <c r="F51" s="73"/>
      <c r="G51" s="80">
        <f t="shared" ref="G51:G54" si="25">INT(F51/2)</f>
        <v>0</v>
      </c>
      <c r="H51" s="80">
        <f t="shared" ref="H51:H54" si="26">INT(F51/5)</f>
        <v>0</v>
      </c>
      <c r="I51" s="212"/>
      <c r="J51" s="212"/>
      <c r="K51" s="211"/>
      <c r="L51" s="211"/>
      <c r="M51" s="69"/>
      <c r="N51" s="211"/>
      <c r="O51" s="211"/>
      <c r="P51" s="96"/>
      <c r="Q51" s="59"/>
      <c r="R51" s="124" t="s">
        <v>92</v>
      </c>
      <c r="S51" s="103"/>
      <c r="T51" s="103" t="str">
        <f>LOOKUP(J3+J7,{0,2,65,85,125,165,205},{"错误","-2","-1","0","1","2","3"})</f>
        <v>1</v>
      </c>
      <c r="U51" s="293"/>
    </row>
    <row r="52" spans="2:21" x14ac:dyDescent="0.25">
      <c r="B52" s="208"/>
      <c r="C52" s="209"/>
      <c r="D52" s="209"/>
      <c r="E52" s="209"/>
      <c r="F52" s="71"/>
      <c r="G52" s="52">
        <f t="shared" si="25"/>
        <v>0</v>
      </c>
      <c r="H52" s="81">
        <f t="shared" si="26"/>
        <v>0</v>
      </c>
      <c r="I52" s="213"/>
      <c r="J52" s="209"/>
      <c r="K52" s="209"/>
      <c r="L52" s="209"/>
      <c r="M52" s="71"/>
      <c r="N52" s="209"/>
      <c r="O52" s="209"/>
      <c r="P52" s="95"/>
      <c r="Q52" s="59"/>
      <c r="R52" s="125"/>
      <c r="S52" s="103"/>
      <c r="T52" s="103"/>
      <c r="U52" s="293"/>
    </row>
    <row r="53" spans="2:21" x14ac:dyDescent="0.25">
      <c r="B53" s="210"/>
      <c r="C53" s="211"/>
      <c r="D53" s="211"/>
      <c r="E53" s="211"/>
      <c r="F53" s="73"/>
      <c r="G53" s="80">
        <f t="shared" si="25"/>
        <v>0</v>
      </c>
      <c r="H53" s="82">
        <f t="shared" si="26"/>
        <v>0</v>
      </c>
      <c r="I53" s="214"/>
      <c r="J53" s="212"/>
      <c r="K53" s="211"/>
      <c r="L53" s="211"/>
      <c r="M53" s="69"/>
      <c r="N53" s="211"/>
      <c r="O53" s="211"/>
      <c r="P53" s="96"/>
      <c r="Q53" s="59"/>
      <c r="R53" s="122" t="s">
        <v>93</v>
      </c>
      <c r="S53" s="106"/>
      <c r="T53" s="106">
        <f>I28</f>
        <v>30</v>
      </c>
      <c r="U53" s="101">
        <f>J28</f>
        <v>15</v>
      </c>
    </row>
    <row r="54" spans="2:21" x14ac:dyDescent="0.25">
      <c r="B54" s="215"/>
      <c r="C54" s="153"/>
      <c r="D54" s="153"/>
      <c r="E54" s="153"/>
      <c r="F54" s="76"/>
      <c r="G54" s="53">
        <f t="shared" si="25"/>
        <v>0</v>
      </c>
      <c r="H54" s="83">
        <f t="shared" si="26"/>
        <v>0</v>
      </c>
      <c r="I54" s="216"/>
      <c r="J54" s="153"/>
      <c r="K54" s="153"/>
      <c r="L54" s="153"/>
      <c r="M54" s="76"/>
      <c r="N54" s="153"/>
      <c r="O54" s="153"/>
      <c r="P54" s="97"/>
      <c r="Q54" s="59"/>
      <c r="R54" s="126"/>
      <c r="S54" s="108"/>
      <c r="T54" s="108"/>
      <c r="U54" s="102">
        <f>K28</f>
        <v>6</v>
      </c>
    </row>
    <row r="55" spans="2:21" x14ac:dyDescent="0.25">
      <c r="B55" s="59"/>
      <c r="C55" s="59"/>
      <c r="D55" s="59"/>
      <c r="E55" s="59"/>
      <c r="F55" s="59"/>
      <c r="G55" s="59"/>
      <c r="H55" s="59"/>
      <c r="I55" s="59"/>
      <c r="J55" s="59"/>
      <c r="K55" s="59"/>
      <c r="L55" s="59"/>
      <c r="M55" s="59"/>
      <c r="N55" s="59"/>
      <c r="O55" s="59"/>
      <c r="P55" s="59"/>
      <c r="Q55" s="59"/>
      <c r="R55" s="59"/>
      <c r="S55" s="59"/>
      <c r="T55" s="59"/>
      <c r="U55" s="59"/>
    </row>
    <row r="56" spans="2:21" x14ac:dyDescent="0.25">
      <c r="B56" s="59"/>
      <c r="C56" s="59"/>
      <c r="D56" s="59"/>
      <c r="E56" s="59"/>
      <c r="F56" s="59"/>
      <c r="G56" s="59"/>
      <c r="H56" s="59"/>
      <c r="I56" s="59"/>
      <c r="J56" s="59"/>
      <c r="K56" s="59"/>
      <c r="L56" s="59"/>
      <c r="M56" s="59"/>
      <c r="N56" s="59"/>
      <c r="O56" s="59"/>
      <c r="P56" s="59"/>
      <c r="Q56" s="59"/>
      <c r="R56" s="59"/>
      <c r="S56" s="59"/>
      <c r="T56" s="59"/>
      <c r="U56" s="59"/>
    </row>
    <row r="57" spans="2:21" x14ac:dyDescent="0.25">
      <c r="B57" s="217" t="s">
        <v>94</v>
      </c>
      <c r="C57" s="218"/>
      <c r="D57" s="218"/>
      <c r="E57" s="218"/>
      <c r="F57" s="218"/>
      <c r="G57" s="218"/>
      <c r="H57" s="218"/>
      <c r="I57" s="219"/>
      <c r="J57" s="59"/>
      <c r="K57" s="220" t="s">
        <v>95</v>
      </c>
      <c r="L57" s="221"/>
      <c r="M57" s="221"/>
      <c r="N57" s="221"/>
      <c r="O57" s="221"/>
      <c r="P57" s="221"/>
      <c r="Q57" s="221"/>
      <c r="R57" s="221"/>
      <c r="S57" s="221"/>
      <c r="T57" s="221"/>
      <c r="U57" s="222"/>
    </row>
    <row r="58" spans="2:21" x14ac:dyDescent="0.25">
      <c r="B58" s="223" t="str">
        <f>"生活水平："&amp;LOOKUP(I25,{0,1,10,50,90,99},{"穷逼","贫穷","一般","小康","富裕","超有钱"})</f>
        <v>生活水平：一般</v>
      </c>
      <c r="C58" s="224"/>
      <c r="D58" s="225"/>
      <c r="E58" s="226" t="s">
        <v>96</v>
      </c>
      <c r="F58" s="227"/>
      <c r="G58" s="228" t="s">
        <v>488</v>
      </c>
      <c r="H58" s="229"/>
      <c r="I58" s="230"/>
      <c r="J58" s="59"/>
      <c r="K58" s="231" t="s">
        <v>97</v>
      </c>
      <c r="L58" s="232"/>
      <c r="M58" s="233" t="s">
        <v>496</v>
      </c>
      <c r="N58" s="234"/>
      <c r="O58" s="234"/>
      <c r="P58" s="234"/>
      <c r="Q58" s="234"/>
      <c r="R58" s="234"/>
      <c r="S58" s="234"/>
      <c r="T58" s="234"/>
      <c r="U58" s="235"/>
    </row>
    <row r="59" spans="2:21" x14ac:dyDescent="0.25">
      <c r="B59" s="84" t="s">
        <v>98</v>
      </c>
      <c r="C59" s="236" t="s">
        <v>489</v>
      </c>
      <c r="D59" s="237"/>
      <c r="E59" s="237"/>
      <c r="F59" s="237"/>
      <c r="G59" s="237"/>
      <c r="H59" s="237"/>
      <c r="I59" s="238"/>
      <c r="J59" s="59"/>
      <c r="K59" s="239" t="s">
        <v>99</v>
      </c>
      <c r="L59" s="240"/>
      <c r="M59" s="241" t="s">
        <v>495</v>
      </c>
      <c r="N59" s="242"/>
      <c r="O59" s="242"/>
      <c r="P59" s="242"/>
      <c r="Q59" s="242"/>
      <c r="R59" s="242"/>
      <c r="S59" s="242"/>
      <c r="T59" s="242"/>
      <c r="U59" s="243"/>
    </row>
    <row r="60" spans="2:21" x14ac:dyDescent="0.25">
      <c r="B60" s="244"/>
      <c r="C60" s="245"/>
      <c r="D60" s="245"/>
      <c r="E60" s="245"/>
      <c r="F60" s="245"/>
      <c r="G60" s="245"/>
      <c r="H60" s="245"/>
      <c r="I60" s="246"/>
      <c r="J60" s="59"/>
      <c r="K60" s="231" t="s">
        <v>100</v>
      </c>
      <c r="L60" s="232"/>
      <c r="M60" s="233" t="s">
        <v>494</v>
      </c>
      <c r="N60" s="234"/>
      <c r="O60" s="234"/>
      <c r="P60" s="234"/>
      <c r="Q60" s="234"/>
      <c r="R60" s="234"/>
      <c r="S60" s="234"/>
      <c r="T60" s="234"/>
      <c r="U60" s="235"/>
    </row>
    <row r="61" spans="2:21" x14ac:dyDescent="0.25">
      <c r="B61" s="247"/>
      <c r="C61" s="248"/>
      <c r="D61" s="248"/>
      <c r="E61" s="248"/>
      <c r="F61" s="248"/>
      <c r="G61" s="248"/>
      <c r="H61" s="248"/>
      <c r="I61" s="249"/>
      <c r="J61" s="59"/>
      <c r="K61" s="239" t="s">
        <v>101</v>
      </c>
      <c r="L61" s="240"/>
      <c r="M61" s="241" t="s">
        <v>498</v>
      </c>
      <c r="N61" s="242"/>
      <c r="O61" s="242"/>
      <c r="P61" s="242"/>
      <c r="Q61" s="242"/>
      <c r="R61" s="242"/>
      <c r="S61" s="242"/>
      <c r="T61" s="242"/>
      <c r="U61" s="243"/>
    </row>
    <row r="62" spans="2:21" x14ac:dyDescent="0.25">
      <c r="B62" s="85"/>
      <c r="C62" s="85"/>
      <c r="D62" s="85"/>
      <c r="E62" s="85"/>
      <c r="F62" s="85"/>
      <c r="G62" s="85"/>
      <c r="H62" s="85"/>
      <c r="I62" s="85"/>
      <c r="J62" s="59"/>
      <c r="K62" s="231" t="s">
        <v>102</v>
      </c>
      <c r="L62" s="232"/>
      <c r="M62" s="233" t="s">
        <v>497</v>
      </c>
      <c r="N62" s="234"/>
      <c r="O62" s="234"/>
      <c r="P62" s="234"/>
      <c r="Q62" s="234"/>
      <c r="R62" s="234"/>
      <c r="S62" s="234"/>
      <c r="T62" s="234"/>
      <c r="U62" s="235"/>
    </row>
    <row r="63" spans="2:21" x14ac:dyDescent="0.25">
      <c r="B63" s="217" t="s">
        <v>103</v>
      </c>
      <c r="C63" s="218"/>
      <c r="D63" s="218"/>
      <c r="E63" s="218"/>
      <c r="F63" s="218"/>
      <c r="G63" s="218"/>
      <c r="H63" s="218"/>
      <c r="I63" s="219"/>
      <c r="J63" s="59"/>
      <c r="K63" s="239" t="s">
        <v>104</v>
      </c>
      <c r="L63" s="240"/>
      <c r="M63" s="241" t="s">
        <v>493</v>
      </c>
      <c r="N63" s="242"/>
      <c r="O63" s="242"/>
      <c r="P63" s="242"/>
      <c r="Q63" s="242"/>
      <c r="R63" s="242"/>
      <c r="S63" s="242"/>
      <c r="T63" s="242"/>
      <c r="U63" s="243"/>
    </row>
    <row r="64" spans="2:21" x14ac:dyDescent="0.25">
      <c r="B64" s="259" t="s">
        <v>490</v>
      </c>
      <c r="C64" s="260"/>
      <c r="D64" s="260"/>
      <c r="E64" s="260"/>
      <c r="F64" s="260"/>
      <c r="G64" s="260"/>
      <c r="H64" s="260"/>
      <c r="I64" s="261"/>
      <c r="J64" s="59"/>
      <c r="K64" s="262" t="s">
        <v>105</v>
      </c>
      <c r="L64" s="263"/>
      <c r="M64" s="264" t="s">
        <v>501</v>
      </c>
      <c r="N64" s="265"/>
      <c r="O64" s="265"/>
      <c r="P64" s="265"/>
      <c r="Q64" s="265"/>
      <c r="R64" s="265"/>
      <c r="S64" s="265"/>
      <c r="T64" s="265"/>
      <c r="U64" s="266"/>
    </row>
    <row r="65" spans="2:21" x14ac:dyDescent="0.25">
      <c r="B65" s="267" t="s">
        <v>491</v>
      </c>
      <c r="C65" s="251"/>
      <c r="D65" s="251"/>
      <c r="E65" s="251"/>
      <c r="F65" s="251"/>
      <c r="G65" s="251"/>
      <c r="H65" s="251"/>
      <c r="I65" s="252"/>
      <c r="J65" s="59"/>
      <c r="K65" s="282" t="s">
        <v>502</v>
      </c>
      <c r="L65" s="283"/>
      <c r="M65" s="283"/>
      <c r="N65" s="283"/>
      <c r="O65" s="283"/>
      <c r="P65" s="283"/>
      <c r="Q65" s="283"/>
      <c r="R65" s="283"/>
      <c r="S65" s="283"/>
      <c r="T65" s="283"/>
      <c r="U65" s="284"/>
    </row>
    <row r="66" spans="2:21" x14ac:dyDescent="0.25">
      <c r="B66" s="259" t="s">
        <v>492</v>
      </c>
      <c r="C66" s="260"/>
      <c r="D66" s="260"/>
      <c r="E66" s="260"/>
      <c r="F66" s="260"/>
      <c r="G66" s="260"/>
      <c r="H66" s="260"/>
      <c r="I66" s="261"/>
      <c r="J66" s="59"/>
      <c r="K66" s="285"/>
      <c r="L66" s="283"/>
      <c r="M66" s="283"/>
      <c r="N66" s="283"/>
      <c r="O66" s="283"/>
      <c r="P66" s="283"/>
      <c r="Q66" s="283"/>
      <c r="R66" s="283"/>
      <c r="S66" s="283"/>
      <c r="T66" s="283"/>
      <c r="U66" s="284"/>
    </row>
    <row r="67" spans="2:21" x14ac:dyDescent="0.25">
      <c r="B67" s="267" t="s">
        <v>499</v>
      </c>
      <c r="C67" s="251"/>
      <c r="D67" s="251"/>
      <c r="E67" s="251"/>
      <c r="F67" s="251"/>
      <c r="G67" s="251"/>
      <c r="H67" s="251"/>
      <c r="I67" s="252"/>
      <c r="J67" s="59"/>
      <c r="K67" s="285"/>
      <c r="L67" s="283"/>
      <c r="M67" s="283"/>
      <c r="N67" s="283"/>
      <c r="O67" s="283"/>
      <c r="P67" s="283"/>
      <c r="Q67" s="283"/>
      <c r="R67" s="283"/>
      <c r="S67" s="283"/>
      <c r="T67" s="283"/>
      <c r="U67" s="284"/>
    </row>
    <row r="68" spans="2:21" x14ac:dyDescent="0.25">
      <c r="B68" s="314"/>
      <c r="C68" s="260"/>
      <c r="D68" s="260"/>
      <c r="E68" s="260"/>
      <c r="F68" s="260"/>
      <c r="G68" s="260"/>
      <c r="H68" s="260"/>
      <c r="I68" s="261"/>
      <c r="J68" s="59"/>
      <c r="K68" s="285"/>
      <c r="L68" s="283"/>
      <c r="M68" s="283"/>
      <c r="N68" s="283"/>
      <c r="O68" s="283"/>
      <c r="P68" s="283"/>
      <c r="Q68" s="283"/>
      <c r="R68" s="283"/>
      <c r="S68" s="283"/>
      <c r="T68" s="283"/>
      <c r="U68" s="284"/>
    </row>
    <row r="69" spans="2:21" x14ac:dyDescent="0.25">
      <c r="B69" s="250"/>
      <c r="C69" s="251"/>
      <c r="D69" s="251"/>
      <c r="E69" s="251"/>
      <c r="F69" s="251"/>
      <c r="G69" s="251"/>
      <c r="H69" s="251"/>
      <c r="I69" s="252"/>
      <c r="J69" s="59"/>
      <c r="K69" s="285"/>
      <c r="L69" s="283"/>
      <c r="M69" s="283"/>
      <c r="N69" s="283"/>
      <c r="O69" s="283"/>
      <c r="P69" s="283"/>
      <c r="Q69" s="283"/>
      <c r="R69" s="283"/>
      <c r="S69" s="283"/>
      <c r="T69" s="283"/>
      <c r="U69" s="284"/>
    </row>
    <row r="70" spans="2:21" x14ac:dyDescent="0.25">
      <c r="B70" s="253"/>
      <c r="C70" s="254"/>
      <c r="D70" s="254"/>
      <c r="E70" s="254"/>
      <c r="F70" s="254"/>
      <c r="G70" s="254"/>
      <c r="H70" s="254"/>
      <c r="I70" s="255"/>
      <c r="J70" s="59"/>
      <c r="K70" s="285"/>
      <c r="L70" s="283"/>
      <c r="M70" s="283"/>
      <c r="N70" s="283"/>
      <c r="O70" s="283"/>
      <c r="P70" s="283"/>
      <c r="Q70" s="283"/>
      <c r="R70" s="283"/>
      <c r="S70" s="283"/>
      <c r="T70" s="283"/>
      <c r="U70" s="284"/>
    </row>
    <row r="71" spans="2:21" x14ac:dyDescent="0.25">
      <c r="B71" s="59"/>
      <c r="C71" s="59"/>
      <c r="D71" s="59"/>
      <c r="E71" s="59"/>
      <c r="F71" s="59"/>
      <c r="G71" s="59"/>
      <c r="H71" s="59"/>
      <c r="I71" s="59"/>
      <c r="J71" s="59"/>
      <c r="K71" s="285"/>
      <c r="L71" s="283"/>
      <c r="M71" s="283"/>
      <c r="N71" s="283"/>
      <c r="O71" s="283"/>
      <c r="P71" s="283"/>
      <c r="Q71" s="283"/>
      <c r="R71" s="283"/>
      <c r="S71" s="283"/>
      <c r="T71" s="283"/>
      <c r="U71" s="284"/>
    </row>
    <row r="72" spans="2:21" x14ac:dyDescent="0.25">
      <c r="B72" s="217" t="s">
        <v>106</v>
      </c>
      <c r="C72" s="218"/>
      <c r="D72" s="218"/>
      <c r="E72" s="218"/>
      <c r="F72" s="218"/>
      <c r="G72" s="218"/>
      <c r="H72" s="218"/>
      <c r="I72" s="219"/>
      <c r="J72" s="59"/>
      <c r="K72" s="285"/>
      <c r="L72" s="283"/>
      <c r="M72" s="283"/>
      <c r="N72" s="283"/>
      <c r="O72" s="283"/>
      <c r="P72" s="283"/>
      <c r="Q72" s="283"/>
      <c r="R72" s="283"/>
      <c r="S72" s="283"/>
      <c r="T72" s="283"/>
      <c r="U72" s="284"/>
    </row>
    <row r="73" spans="2:21" x14ac:dyDescent="0.25">
      <c r="B73" s="273"/>
      <c r="C73" s="274"/>
      <c r="D73" s="274"/>
      <c r="E73" s="274"/>
      <c r="F73" s="274"/>
      <c r="G73" s="274"/>
      <c r="H73" s="274"/>
      <c r="I73" s="275"/>
      <c r="J73" s="59"/>
      <c r="K73" s="285"/>
      <c r="L73" s="283"/>
      <c r="M73" s="283"/>
      <c r="N73" s="283"/>
      <c r="O73" s="283"/>
      <c r="P73" s="283"/>
      <c r="Q73" s="283"/>
      <c r="R73" s="283"/>
      <c r="S73" s="283"/>
      <c r="T73" s="283"/>
      <c r="U73" s="284"/>
    </row>
    <row r="74" spans="2:21" x14ac:dyDescent="0.25">
      <c r="B74" s="273"/>
      <c r="C74" s="274"/>
      <c r="D74" s="274"/>
      <c r="E74" s="274"/>
      <c r="F74" s="274"/>
      <c r="G74" s="274"/>
      <c r="H74" s="274"/>
      <c r="I74" s="275"/>
      <c r="J74" s="59"/>
      <c r="K74" s="286"/>
      <c r="L74" s="287"/>
      <c r="M74" s="287"/>
      <c r="N74" s="287"/>
      <c r="O74" s="287"/>
      <c r="P74" s="287"/>
      <c r="Q74" s="287"/>
      <c r="R74" s="287"/>
      <c r="S74" s="287"/>
      <c r="T74" s="287"/>
      <c r="U74" s="288"/>
    </row>
    <row r="75" spans="2:21" x14ac:dyDescent="0.25">
      <c r="B75" s="273"/>
      <c r="C75" s="274"/>
      <c r="D75" s="274"/>
      <c r="E75" s="274"/>
      <c r="F75" s="274"/>
      <c r="G75" s="274"/>
      <c r="H75" s="274"/>
      <c r="I75" s="275"/>
      <c r="J75" s="59"/>
      <c r="K75" s="59"/>
      <c r="L75" s="59"/>
      <c r="M75" s="59"/>
      <c r="N75" s="59"/>
      <c r="O75" s="59"/>
      <c r="P75" s="59"/>
      <c r="Q75" s="59"/>
      <c r="R75" s="59"/>
      <c r="S75" s="59"/>
      <c r="T75" s="59"/>
      <c r="U75" s="59"/>
    </row>
    <row r="76" spans="2:21" x14ac:dyDescent="0.25">
      <c r="B76" s="273"/>
      <c r="C76" s="274"/>
      <c r="D76" s="274"/>
      <c r="E76" s="274"/>
      <c r="F76" s="274"/>
      <c r="G76" s="274"/>
      <c r="H76" s="274"/>
      <c r="I76" s="275"/>
      <c r="J76" s="59"/>
      <c r="K76" s="217" t="s">
        <v>107</v>
      </c>
      <c r="L76" s="218"/>
      <c r="M76" s="218"/>
      <c r="N76" s="219"/>
      <c r="O76" s="59"/>
      <c r="P76" s="217" t="s">
        <v>53</v>
      </c>
      <c r="Q76" s="218"/>
      <c r="R76" s="218"/>
      <c r="S76" s="218"/>
      <c r="T76" s="218"/>
      <c r="U76" s="219"/>
    </row>
    <row r="77" spans="2:21" x14ac:dyDescent="0.25">
      <c r="B77" s="273"/>
      <c r="C77" s="274"/>
      <c r="D77" s="274"/>
      <c r="E77" s="274"/>
      <c r="F77" s="274"/>
      <c r="G77" s="274"/>
      <c r="H77" s="274"/>
      <c r="I77" s="275"/>
      <c r="J77" s="59"/>
      <c r="K77" s="269" t="s">
        <v>108</v>
      </c>
      <c r="L77" s="270"/>
      <c r="M77" s="270"/>
      <c r="N77" s="271"/>
      <c r="O77" s="59"/>
      <c r="P77" s="256"/>
      <c r="Q77" s="257"/>
      <c r="R77" s="257"/>
      <c r="S77" s="257"/>
      <c r="T77" s="257"/>
      <c r="U77" s="258"/>
    </row>
    <row r="78" spans="2:21" x14ac:dyDescent="0.25">
      <c r="B78" s="276"/>
      <c r="C78" s="277"/>
      <c r="D78" s="277"/>
      <c r="E78" s="277"/>
      <c r="F78" s="277"/>
      <c r="G78" s="277"/>
      <c r="H78" s="277"/>
      <c r="I78" s="278"/>
      <c r="J78" s="59"/>
      <c r="K78" s="272"/>
      <c r="L78" s="270"/>
      <c r="M78" s="270"/>
      <c r="N78" s="271"/>
      <c r="O78" s="59"/>
      <c r="P78" s="294"/>
      <c r="Q78" s="295"/>
      <c r="R78" s="295"/>
      <c r="S78" s="295"/>
      <c r="T78" s="295"/>
      <c r="U78" s="296"/>
    </row>
    <row r="79" spans="2:21" x14ac:dyDescent="0.25">
      <c r="B79" s="59"/>
      <c r="C79" s="59"/>
      <c r="D79" s="59"/>
      <c r="E79" s="59"/>
      <c r="F79" s="59"/>
      <c r="G79" s="59"/>
      <c r="H79" s="59"/>
      <c r="I79" s="59"/>
      <c r="J79" s="59"/>
      <c r="K79" s="279"/>
      <c r="L79" s="280"/>
      <c r="M79" s="280"/>
      <c r="N79" s="281"/>
      <c r="O79" s="59"/>
      <c r="P79" s="256"/>
      <c r="Q79" s="257"/>
      <c r="R79" s="257"/>
      <c r="S79" s="257"/>
      <c r="T79" s="257"/>
      <c r="U79" s="258"/>
    </row>
    <row r="80" spans="2:21" x14ac:dyDescent="0.25">
      <c r="B80" s="119" t="s">
        <v>109</v>
      </c>
      <c r="C80" s="120"/>
      <c r="D80" s="120"/>
      <c r="E80" s="120"/>
      <c r="F80" s="120"/>
      <c r="G80" s="120"/>
      <c r="H80" s="120"/>
      <c r="I80" s="121"/>
      <c r="J80" s="59"/>
      <c r="K80" s="279"/>
      <c r="L80" s="280"/>
      <c r="M80" s="280"/>
      <c r="N80" s="281"/>
      <c r="O80" s="59"/>
      <c r="P80" s="294"/>
      <c r="Q80" s="295"/>
      <c r="R80" s="295"/>
      <c r="S80" s="295"/>
      <c r="T80" s="295"/>
      <c r="U80" s="296"/>
    </row>
    <row r="81" spans="2:21" x14ac:dyDescent="0.25">
      <c r="B81" s="289" t="s">
        <v>110</v>
      </c>
      <c r="C81" s="290"/>
      <c r="D81" s="50" t="s">
        <v>111</v>
      </c>
      <c r="E81" s="50" t="s">
        <v>112</v>
      </c>
      <c r="F81" s="50" t="s">
        <v>113</v>
      </c>
      <c r="G81" s="50" t="s">
        <v>114</v>
      </c>
      <c r="H81" s="50" t="s">
        <v>115</v>
      </c>
      <c r="I81" s="100" t="s">
        <v>116</v>
      </c>
      <c r="J81" s="59"/>
      <c r="K81" s="272"/>
      <c r="L81" s="270"/>
      <c r="M81" s="270"/>
      <c r="N81" s="271"/>
      <c r="O81" s="59"/>
      <c r="P81" s="256"/>
      <c r="Q81" s="257"/>
      <c r="R81" s="257"/>
      <c r="S81" s="257"/>
      <c r="T81" s="257"/>
      <c r="U81" s="258"/>
    </row>
    <row r="82" spans="2:21" x14ac:dyDescent="0.25">
      <c r="B82" s="291"/>
      <c r="C82" s="290"/>
      <c r="D82" s="50" t="s">
        <v>117</v>
      </c>
      <c r="E82" s="50" t="s">
        <v>118</v>
      </c>
      <c r="F82" s="50" t="s">
        <v>119</v>
      </c>
      <c r="G82" s="50" t="s">
        <v>120</v>
      </c>
      <c r="H82" s="50" t="s">
        <v>121</v>
      </c>
      <c r="I82" s="100">
        <v>1</v>
      </c>
      <c r="J82" s="59"/>
      <c r="K82" s="272"/>
      <c r="L82" s="270"/>
      <c r="M82" s="270"/>
      <c r="N82" s="271"/>
      <c r="O82" s="59"/>
      <c r="P82" s="294"/>
      <c r="Q82" s="295"/>
      <c r="R82" s="295"/>
      <c r="S82" s="295"/>
      <c r="T82" s="295"/>
      <c r="U82" s="296"/>
    </row>
    <row r="83" spans="2:21" ht="16.5" customHeight="1" x14ac:dyDescent="0.25">
      <c r="B83" s="124" t="s">
        <v>122</v>
      </c>
      <c r="C83" s="107"/>
      <c r="D83" s="107"/>
      <c r="E83" s="107"/>
      <c r="F83" s="107"/>
      <c r="G83" s="107"/>
      <c r="H83" s="107"/>
      <c r="I83" s="292"/>
      <c r="J83" s="59"/>
      <c r="K83" s="279"/>
      <c r="L83" s="280"/>
      <c r="M83" s="280"/>
      <c r="N83" s="281"/>
      <c r="O83" s="59"/>
      <c r="P83" s="256"/>
      <c r="Q83" s="257"/>
      <c r="R83" s="257"/>
      <c r="S83" s="257"/>
      <c r="T83" s="257"/>
      <c r="U83" s="258"/>
    </row>
    <row r="84" spans="2:21" x14ac:dyDescent="0.25">
      <c r="B84" s="124"/>
      <c r="C84" s="107"/>
      <c r="D84" s="107"/>
      <c r="E84" s="107"/>
      <c r="F84" s="107"/>
      <c r="G84" s="107"/>
      <c r="H84" s="107"/>
      <c r="I84" s="292"/>
      <c r="J84" s="59"/>
      <c r="K84" s="279"/>
      <c r="L84" s="280"/>
      <c r="M84" s="280"/>
      <c r="N84" s="281"/>
      <c r="O84" s="59"/>
      <c r="P84" s="294"/>
      <c r="Q84" s="295"/>
      <c r="R84" s="295"/>
      <c r="S84" s="295"/>
      <c r="T84" s="295"/>
      <c r="U84" s="296"/>
    </row>
    <row r="85" spans="2:21" x14ac:dyDescent="0.25">
      <c r="B85" s="125" t="s">
        <v>123</v>
      </c>
      <c r="C85" s="103"/>
      <c r="D85" s="103"/>
      <c r="E85" s="103"/>
      <c r="F85" s="103" t="s">
        <v>124</v>
      </c>
      <c r="G85" s="103"/>
      <c r="H85" s="103"/>
      <c r="I85" s="293"/>
      <c r="J85" s="59"/>
      <c r="K85" s="272"/>
      <c r="L85" s="270"/>
      <c r="M85" s="270"/>
      <c r="N85" s="271"/>
      <c r="O85" s="59"/>
      <c r="P85" s="256"/>
      <c r="Q85" s="257"/>
      <c r="R85" s="257"/>
      <c r="S85" s="257"/>
      <c r="T85" s="257"/>
      <c r="U85" s="258"/>
    </row>
    <row r="86" spans="2:21" x14ac:dyDescent="0.25">
      <c r="B86" s="125" t="s">
        <v>125</v>
      </c>
      <c r="C86" s="103"/>
      <c r="D86" s="103" t="s">
        <v>126</v>
      </c>
      <c r="E86" s="103"/>
      <c r="F86" s="103"/>
      <c r="G86" s="103"/>
      <c r="H86" s="103"/>
      <c r="I86" s="293"/>
      <c r="J86" s="59"/>
      <c r="K86" s="272"/>
      <c r="L86" s="270"/>
      <c r="M86" s="270"/>
      <c r="N86" s="271"/>
      <c r="O86" s="59"/>
      <c r="P86" s="294"/>
      <c r="Q86" s="295"/>
      <c r="R86" s="295"/>
      <c r="S86" s="295"/>
      <c r="T86" s="295"/>
      <c r="U86" s="296"/>
    </row>
    <row r="87" spans="2:21" x14ac:dyDescent="0.25">
      <c r="B87" s="125" t="s">
        <v>127</v>
      </c>
      <c r="C87" s="103"/>
      <c r="D87" s="103" t="s">
        <v>128</v>
      </c>
      <c r="E87" s="103"/>
      <c r="F87" s="103"/>
      <c r="G87" s="103"/>
      <c r="H87" s="103"/>
      <c r="I87" s="293"/>
      <c r="J87" s="59"/>
      <c r="K87" s="279"/>
      <c r="L87" s="280"/>
      <c r="M87" s="280"/>
      <c r="N87" s="281"/>
      <c r="O87" s="59"/>
      <c r="P87" s="256"/>
      <c r="Q87" s="257"/>
      <c r="R87" s="257"/>
      <c r="S87" s="257"/>
      <c r="T87" s="257"/>
      <c r="U87" s="258"/>
    </row>
    <row r="88" spans="2:21" x14ac:dyDescent="0.25">
      <c r="B88" s="125" t="s">
        <v>129</v>
      </c>
      <c r="C88" s="103"/>
      <c r="D88" s="107" t="s">
        <v>130</v>
      </c>
      <c r="E88" s="107"/>
      <c r="F88" s="107"/>
      <c r="G88" s="107"/>
      <c r="H88" s="107"/>
      <c r="I88" s="292"/>
      <c r="J88" s="59"/>
      <c r="K88" s="279"/>
      <c r="L88" s="280"/>
      <c r="M88" s="280"/>
      <c r="N88" s="281"/>
      <c r="O88" s="59"/>
      <c r="P88" s="294"/>
      <c r="Q88" s="295"/>
      <c r="R88" s="295"/>
      <c r="S88" s="295"/>
      <c r="T88" s="295"/>
      <c r="U88" s="296"/>
    </row>
    <row r="89" spans="2:21" x14ac:dyDescent="0.25">
      <c r="B89" s="125"/>
      <c r="C89" s="103"/>
      <c r="D89" s="107"/>
      <c r="E89" s="107"/>
      <c r="F89" s="107"/>
      <c r="G89" s="107"/>
      <c r="H89" s="107"/>
      <c r="I89" s="292"/>
      <c r="J89" s="59"/>
      <c r="K89" s="272"/>
      <c r="L89" s="270"/>
      <c r="M89" s="270"/>
      <c r="N89" s="271"/>
      <c r="O89" s="59"/>
      <c r="P89" s="256"/>
      <c r="Q89" s="257"/>
      <c r="R89" s="257"/>
      <c r="S89" s="257"/>
      <c r="T89" s="257"/>
      <c r="U89" s="258"/>
    </row>
    <row r="90" spans="2:21" x14ac:dyDescent="0.25">
      <c r="B90" s="312" t="s">
        <v>131</v>
      </c>
      <c r="C90" s="104"/>
      <c r="D90" s="104"/>
      <c r="E90" s="104"/>
      <c r="F90" s="104" t="s">
        <v>132</v>
      </c>
      <c r="G90" s="104"/>
      <c r="H90" s="104"/>
      <c r="I90" s="313"/>
      <c r="J90" s="59"/>
      <c r="K90" s="309"/>
      <c r="L90" s="310"/>
      <c r="M90" s="310"/>
      <c r="N90" s="311"/>
      <c r="O90" s="59"/>
      <c r="P90" s="247"/>
      <c r="Q90" s="248"/>
      <c r="R90" s="248"/>
      <c r="S90" s="248"/>
      <c r="T90" s="248"/>
      <c r="U90" s="249"/>
    </row>
  </sheetData>
  <sheetProtection algorithmName="SHA-512" hashValue="cf4mEAXV7/AgT99aB9oYLIrXczq+ZyXOpK3VjMfXrwBXFKYXWxofrpmwtBP8AcmamHGlWO45uNdCni+z8nUXyQ==" saltValue="CCncDFjSeRLbHhfEwRb4EA==" spinCount="100000" sheet="1" formatCells="0" selectLockedCells="1"/>
  <mergeCells count="224">
    <mergeCell ref="B10:C11"/>
    <mergeCell ref="F10:G11"/>
    <mergeCell ref="J10:K11"/>
    <mergeCell ref="N10:O11"/>
    <mergeCell ref="R10:S11"/>
    <mergeCell ref="K83:N84"/>
    <mergeCell ref="K85:N86"/>
    <mergeCell ref="K87:N88"/>
    <mergeCell ref="K89:N90"/>
    <mergeCell ref="R51:S52"/>
    <mergeCell ref="R53:S54"/>
    <mergeCell ref="K81:N82"/>
    <mergeCell ref="R49:S50"/>
    <mergeCell ref="B90:E90"/>
    <mergeCell ref="F90:I90"/>
    <mergeCell ref="P90:U90"/>
    <mergeCell ref="P83:U83"/>
    <mergeCell ref="P84:U84"/>
    <mergeCell ref="B85:E85"/>
    <mergeCell ref="F85:I85"/>
    <mergeCell ref="P85:U85"/>
    <mergeCell ref="B66:I66"/>
    <mergeCell ref="B67:I67"/>
    <mergeCell ref="B68:I68"/>
    <mergeCell ref="T49:U50"/>
    <mergeCell ref="K77:N78"/>
    <mergeCell ref="B73:I78"/>
    <mergeCell ref="K79:N80"/>
    <mergeCell ref="K65:U74"/>
    <mergeCell ref="B81:C82"/>
    <mergeCell ref="B83:I84"/>
    <mergeCell ref="D88:I89"/>
    <mergeCell ref="B88:C89"/>
    <mergeCell ref="T51:U52"/>
    <mergeCell ref="B86:C86"/>
    <mergeCell ref="D86:I86"/>
    <mergeCell ref="P86:U86"/>
    <mergeCell ref="B87:C87"/>
    <mergeCell ref="D87:I87"/>
    <mergeCell ref="P87:U87"/>
    <mergeCell ref="P88:U88"/>
    <mergeCell ref="P89:U89"/>
    <mergeCell ref="P78:U78"/>
    <mergeCell ref="P79:U79"/>
    <mergeCell ref="B80:I80"/>
    <mergeCell ref="P80:U80"/>
    <mergeCell ref="P81:U81"/>
    <mergeCell ref="P82:U82"/>
    <mergeCell ref="B69:I69"/>
    <mergeCell ref="B70:I70"/>
    <mergeCell ref="B72:I72"/>
    <mergeCell ref="K76:N76"/>
    <mergeCell ref="P76:U76"/>
    <mergeCell ref="P77:U77"/>
    <mergeCell ref="K62:L62"/>
    <mergeCell ref="M62:U62"/>
    <mergeCell ref="B63:I63"/>
    <mergeCell ref="K63:L63"/>
    <mergeCell ref="M63:U63"/>
    <mergeCell ref="B64:I64"/>
    <mergeCell ref="K64:L64"/>
    <mergeCell ref="M64:U64"/>
    <mergeCell ref="B65:I65"/>
    <mergeCell ref="C59:I59"/>
    <mergeCell ref="K59:L59"/>
    <mergeCell ref="M59:U59"/>
    <mergeCell ref="B60:I60"/>
    <mergeCell ref="K60:L60"/>
    <mergeCell ref="M60:U60"/>
    <mergeCell ref="B61:I61"/>
    <mergeCell ref="K61:L61"/>
    <mergeCell ref="M61:U61"/>
    <mergeCell ref="B54:E54"/>
    <mergeCell ref="I54:J54"/>
    <mergeCell ref="K54:L54"/>
    <mergeCell ref="N54:O54"/>
    <mergeCell ref="B57:I57"/>
    <mergeCell ref="K57:U57"/>
    <mergeCell ref="B58:D58"/>
    <mergeCell ref="E58:F58"/>
    <mergeCell ref="G58:I58"/>
    <mergeCell ref="K58:L58"/>
    <mergeCell ref="M58:U58"/>
    <mergeCell ref="T53:T54"/>
    <mergeCell ref="B51:E51"/>
    <mergeCell ref="I51:J51"/>
    <mergeCell ref="K51:L51"/>
    <mergeCell ref="N51:O51"/>
    <mergeCell ref="B52:E52"/>
    <mergeCell ref="I52:J52"/>
    <mergeCell ref="K52:L52"/>
    <mergeCell ref="N52:O52"/>
    <mergeCell ref="B53:E53"/>
    <mergeCell ref="I53:J53"/>
    <mergeCell ref="K53:L53"/>
    <mergeCell ref="N53:O53"/>
    <mergeCell ref="B49:E49"/>
    <mergeCell ref="F49:H49"/>
    <mergeCell ref="I49:J49"/>
    <mergeCell ref="K49:L49"/>
    <mergeCell ref="N49:O49"/>
    <mergeCell ref="B50:E50"/>
    <mergeCell ref="I50:J50"/>
    <mergeCell ref="K50:L50"/>
    <mergeCell ref="N50:O50"/>
    <mergeCell ref="C45:D45"/>
    <mergeCell ref="L45:N45"/>
    <mergeCell ref="C46:D46"/>
    <mergeCell ref="L46:N46"/>
    <mergeCell ref="B47:D47"/>
    <mergeCell ref="F47:J47"/>
    <mergeCell ref="P47:T47"/>
    <mergeCell ref="B48:P48"/>
    <mergeCell ref="R48:U48"/>
    <mergeCell ref="B43:B45"/>
    <mergeCell ref="B40:D40"/>
    <mergeCell ref="M40:N40"/>
    <mergeCell ref="B41:D41"/>
    <mergeCell ref="L41:N41"/>
    <mergeCell ref="B42:D42"/>
    <mergeCell ref="L42:N42"/>
    <mergeCell ref="C43:D43"/>
    <mergeCell ref="L43:N43"/>
    <mergeCell ref="C44:D44"/>
    <mergeCell ref="L44:N44"/>
    <mergeCell ref="C35:D35"/>
    <mergeCell ref="L35:N35"/>
    <mergeCell ref="C36:D36"/>
    <mergeCell ref="M36:N36"/>
    <mergeCell ref="C37:D37"/>
    <mergeCell ref="L37:N37"/>
    <mergeCell ref="C38:D38"/>
    <mergeCell ref="L38:N38"/>
    <mergeCell ref="B39:D39"/>
    <mergeCell ref="L39:N39"/>
    <mergeCell ref="B33:B35"/>
    <mergeCell ref="B36:B38"/>
    <mergeCell ref="B30:D30"/>
    <mergeCell ref="M30:N30"/>
    <mergeCell ref="B31:D31"/>
    <mergeCell ref="M31:N31"/>
    <mergeCell ref="B32:D32"/>
    <mergeCell ref="M32:N32"/>
    <mergeCell ref="C33:D33"/>
    <mergeCell ref="L33:N33"/>
    <mergeCell ref="C34:D34"/>
    <mergeCell ref="L34:N34"/>
    <mergeCell ref="L30:L32"/>
    <mergeCell ref="B25:D25"/>
    <mergeCell ref="L25:N25"/>
    <mergeCell ref="B26:D26"/>
    <mergeCell ref="M26:N26"/>
    <mergeCell ref="B27:D27"/>
    <mergeCell ref="L27:N27"/>
    <mergeCell ref="B28:D28"/>
    <mergeCell ref="L28:N28"/>
    <mergeCell ref="B29:D29"/>
    <mergeCell ref="L29:N29"/>
    <mergeCell ref="C20:D20"/>
    <mergeCell ref="L20:N20"/>
    <mergeCell ref="C21:D21"/>
    <mergeCell ref="L21:N21"/>
    <mergeCell ref="B22:D22"/>
    <mergeCell ref="L22:N22"/>
    <mergeCell ref="B23:D23"/>
    <mergeCell ref="L23:N23"/>
    <mergeCell ref="B24:D24"/>
    <mergeCell ref="L24:N24"/>
    <mergeCell ref="B19:B21"/>
    <mergeCell ref="B15:D15"/>
    <mergeCell ref="L15:N15"/>
    <mergeCell ref="B16:D16"/>
    <mergeCell ref="L16:N16"/>
    <mergeCell ref="B17:D17"/>
    <mergeCell ref="L17:N17"/>
    <mergeCell ref="B18:D18"/>
    <mergeCell ref="L18:N18"/>
    <mergeCell ref="C19:D19"/>
    <mergeCell ref="L19:N19"/>
    <mergeCell ref="C8:G8"/>
    <mergeCell ref="T10:U10"/>
    <mergeCell ref="T11:U11"/>
    <mergeCell ref="B12:C12"/>
    <mergeCell ref="B13:U13"/>
    <mergeCell ref="B14:D14"/>
    <mergeCell ref="I14:K14"/>
    <mergeCell ref="L14:N14"/>
    <mergeCell ref="S14:U14"/>
    <mergeCell ref="D10:D11"/>
    <mergeCell ref="E10:E11"/>
    <mergeCell ref="H10:H11"/>
    <mergeCell ref="I7:I8"/>
    <mergeCell ref="I10:I11"/>
    <mergeCell ref="J7:J8"/>
    <mergeCell ref="L7:L8"/>
    <mergeCell ref="L10:L11"/>
    <mergeCell ref="M7:M8"/>
    <mergeCell ref="M10:M11"/>
    <mergeCell ref="O7:O8"/>
    <mergeCell ref="P7:P8"/>
    <mergeCell ref="P10:P11"/>
    <mergeCell ref="Q10:Q11"/>
    <mergeCell ref="S2:U8"/>
    <mergeCell ref="B2:G2"/>
    <mergeCell ref="I2:Q2"/>
    <mergeCell ref="C3:G3"/>
    <mergeCell ref="C4:D4"/>
    <mergeCell ref="F4:G4"/>
    <mergeCell ref="C5:G5"/>
    <mergeCell ref="C6:D6"/>
    <mergeCell ref="F6:G6"/>
    <mergeCell ref="C7:G7"/>
    <mergeCell ref="I3:I4"/>
    <mergeCell ref="I5:I6"/>
    <mergeCell ref="J3:J4"/>
    <mergeCell ref="J5:J6"/>
    <mergeCell ref="L3:L4"/>
    <mergeCell ref="L5:L6"/>
    <mergeCell ref="M3:M4"/>
    <mergeCell ref="M5:M6"/>
    <mergeCell ref="O3:O4"/>
    <mergeCell ref="O5:O6"/>
    <mergeCell ref="P3:P4"/>
    <mergeCell ref="P5:P6"/>
  </mergeCells>
  <phoneticPr fontId="20" type="noConversion"/>
  <conditionalFormatting sqref="P47:T47 E47:F47">
    <cfRule type="cellIs" dxfId="1" priority="1" stopIfTrue="1" operator="equal">
      <formula>"剩余职业点=0   剩余兴趣点=0"</formula>
    </cfRule>
  </conditionalFormatting>
  <conditionalFormatting sqref="D12">
    <cfRule type="cellIs" dxfId="0" priority="2" stopIfTrue="1" operator="equal">
      <formula>0</formula>
    </cfRule>
  </conditionalFormatting>
  <dataValidations count="62">
    <dataValidation allowBlank="1" showInputMessage="1" showError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qref="B32:D32" xr:uid="{00000000-0002-0000-0000-000000000000}"/>
    <dataValidation type="list" allowBlank="1" showInputMessage="1" showErrorMessage="1" promptTitle="Tips" prompt="一次失去5点及更多理智，做灵感检定，如果成功，则进入[临时疯狂]。_x000a_一天之内失去当前理智的1/5或更多是，进入[不定时疯狂]_x000a_理智跌落至0及以下，进入[永久疯狂]，守密人将接管永久疯狂的调查员。" sqref="T11:U11" xr:uid="{00000000-0002-0000-0000-000001000000}">
      <formula1>"精神正常,临时疯狂,不定式疯狂,堕入深渊"</formula1>
    </dataValidation>
    <dataValidation allowBlank="1" showErrorMessage="1" prompt="这是你立即可以取用、支配的现金。_x000a_包括带在身上的和存在银行的。" sqref="C59" xr:uid="{00000000-0002-0000-0000-000002000000}"/>
    <dataValidation allowBlank="1" showInputMessage="1" showErrorMessage="1" promptTitle="Appraise (05%)" prompt="用以评估物品的价值，包括品质、材质与做工。同时，技能使用者能指出物品的年代、得知其历史关联，与查明赝品。" sqref="B17:D17" xr:uid="{00000000-0002-0000-0000-000003000000}"/>
    <dataValidation allowBlank="1" showErrorMessage="1" promptTitle="Tips" prompt="一般MOV不需要手动修改。" sqref="P7 Q7:Q8" xr:uid="{00000000-0002-0000-0000-000004000000}"/>
    <dataValidation type="list" allowBlank="1" showInputMessage="1" showErrorMessage="1" sqref="F4:G4" xr:uid="{00000000-0002-0000-0000-000005000000}">
      <formula1>"1890s,1920s,现代"</formula1>
    </dataValidation>
    <dataValidation allowBlank="1" showInputMessage="1" showError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qref="L21:N21" xr:uid="{00000000-0002-0000-0000-000006000000}"/>
    <dataValidation allowBlank="1" showInputMessage="1" showError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qref="B15:D15" xr:uid="{00000000-0002-0000-0000-000007000000}"/>
    <dataValidation allowBlank="1" showInputMessage="1" showErrorMessage="1" promptTitle="History (05%)" prompt="让探索者可以想起一个国家、城市、种族或人物所代表的意义。一个成功的历史掷骰，可以用于协助鉴定只有古人才熟悉的工具、技艺，或是理念。" sqref="B40:D40" xr:uid="{00000000-0002-0000-0000-000008000000}"/>
    <dataValidation errorStyle="information" allowBlank="1" showInputMessage="1" showErrorMessage="1" promptTitle="一般来说，年龄应在15-89之间" prompt="15-19: STR和SIZ各减5，决定幸运时掷两次骰子，取较大值_x000a_20-39:EDU进步检定*1_x000a_40+:EDU进步检定*2, STR CON DEX中共-5 APP-5_x000a_50+:进步检定*3, S C D中共-10 APP-10_x000a_60+:进步检定*4, S C D中共-20 APP-15_x000a_更高部分参见规则书" sqref="C6:D6" xr:uid="{00000000-0002-0000-0000-000009000000}"/>
    <dataValidation type="list" allowBlank="1" promptTitle="Tips 详见左下角的快速参考规则" prompt="处置一个濒死角色时，成功的急救能够稳定伤势一小时、脱离濒死状态并获得1点持续一小时的暂时HP。一小时后，伤者投CON，失败则失去这点HP并再次进入濒死状态。在濒死中，每回合都要进行CON掷骰，如果失败角色便死亡。如果角色通过CON掷骰而活下来，可以再接受一次急救。 只有急救可以解救濒死角色，但在那之后，他还必须接受成功的医学治疗或送医。" sqref="T10:U10" xr:uid="{00000000-0002-0000-0000-00000A000000}">
      <formula1>"身体健康,昏迷,重伤,濒死,死亡"</formula1>
    </dataValidation>
    <dataValidation allowBlank="1" showInputMessage="1" showError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qref="L15:N15" xr:uid="{00000000-0002-0000-0000-00000C000000}"/>
    <dataValidation type="whole" errorStyle="information" operator="lessThanOrEqual" allowBlank="1" showInputMessage="1" showErrorMessage="1" errorTitle="呃……" error="这是肥成啥样了？" sqref="J7:J8" xr:uid="{00000000-0002-0000-0000-00000D000000}">
      <formula1>200</formula1>
    </dataValidation>
    <dataValidation allowBlank="1" showInputMessage="1" showError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qref="B16:D16" xr:uid="{00000000-0002-0000-0000-00000E000000}"/>
    <dataValidation allowBlank="1" showInputMessage="1" showError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qref="B28:D28" xr:uid="{00000000-0002-0000-0000-00000F000000}"/>
    <dataValidation allowBlank="1" showInputMessage="1" showErrorMessage="1" promptTitle="Fighting (不定) [无法孤注一掷]" prompt="战斗技能指示了一个角色的近战技能。_x000a_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qref="B33:B35" xr:uid="{00000000-0002-0000-0000-000010000000}"/>
    <dataValidation allowBlank="1" showInputMessage="1" showError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qref="B42:D42" xr:uid="{00000000-0002-0000-0000-000011000000}"/>
    <dataValidation allowBlank="1" showInputMessage="1" showErrorMessage="1" promptTitle="Library Use (20%)" prompt="图书馆利用技能让探索者能寻找资讯，像是一本特定的书籍、报纸，或是图书馆中的参考书，文件或数据的搜集－－要是东西在那的话。每次使用此技能，要花上连续数小时来进行搜索。_x000a_这技能可以找出上锁柜子或是稀有特别藏书的位置，不过可能要用劝说、快速交谈、魅力、威胁、信誉技能，或特别的凭证来取得这些书或资讯。" sqref="L16:N16" xr:uid="{00000000-0002-0000-0000-000012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B26:D26" xr:uid="{00000000-0002-0000-0000-000013000000}"/>
    <dataValidation allowBlank="1" showInputMessage="1" showError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qref="B41:D41" xr:uid="{00000000-0002-0000-0000-000014000000}"/>
    <dataValidation allowBlank="1" showInputMessage="1" showError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qref="L17:N17" xr:uid="{00000000-0002-0000-0000-000015000000}"/>
    <dataValidation allowBlank="1" showInputMessage="1" showErrorMessage="1" promptTitle="Archaeology (01%)" prompt="允许对古文物的年份进行鉴定，与辨别真伪。仔细探查挖掘地点后，他可以推导出先前在此生活者的目的及生活方式。亦能对辨识已灭绝的人类文化的写作形式有所帮助。" sqref="B18:D18" xr:uid="{00000000-0002-0000-0000-000017000000}"/>
    <dataValidation allowBlank="1" showInputMessage="1" showError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_x000a_妙手也包括扒人口袋、手掌藏牌与秘密使用手机等。" sqref="L33" xr:uid="{00000000-0002-0000-0000-000019000000}"/>
    <dataValidation allowBlank="1" showInputMessage="1" showErrorMessage="1" promptTitle="Locksmith (01%)" prompt="一名锁匠可以开启车门、图书馆窗户，中国机关盒等，与渗透简单的警铃系统。使用者能够修锁、制作锁匙，或是用万能锁匙、铁丝和其他工具来开锁。特别困难的锁会降低技能的成功率。" sqref="L18:N18" xr:uid="{00000000-0002-0000-0000-00001A000000}"/>
    <dataValidation allowBlank="1" showInputMessage="1" showError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qref="L20:N20" xr:uid="{00000000-0002-0000-0000-00001B000000}"/>
    <dataValidation allowBlank="1" showInputMessage="1" showErrorMessage="1" promptTitle="Language (Own) (EDU)" prompt="母语指的是在婴儿或是童年所使用的语言，大部分人只有一种母语。当探索员选择了母语的种类后，这项技能的起始值自动从等同EDU的值开始：这便是探索者进行听说读写的起始语言程度。" sqref="B46" xr:uid="{00000000-0002-0000-0000-00001C000000}"/>
    <dataValidation allowBlank="1" showInputMessage="1" showError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qref="B29:D29" xr:uid="{00000000-0002-0000-0000-00001E000000}"/>
    <dataValidation allowBlank="1" showInputMessage="1" showError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qref="L19:N19" xr:uid="{00000000-0002-0000-0000-00001F000000}"/>
    <dataValidation allowBlank="1" showInputMessage="1" showErrorMessage="1" promptTitle="Charm (15%)" prompt="魅惑有许多形式，包括肉体吸引、勾引、奉承或是简单地释出温暖。媚惑可以迫使某人按照某种方式行动，但不能与他的一般行为完全矛盾。媚惑的对立技能是魅惑或心理学。_x000a__x000a_魅惑可以用于议价，稍微压低物品的售价。" sqref="B22:D22" xr:uid="{00000000-0002-0000-0000-000020000000}"/>
    <dataValidation allowBlank="1" showInputMessage="1" showError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qref="B19:B21" xr:uid="{00000000-0002-0000-0000-000021000000}"/>
    <dataValidation allowBlank="1" showInputMessage="1" showError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qref="L22:N22" xr:uid="{00000000-0002-0000-0000-000023000000}"/>
    <dataValidation allowBlank="1" showInputMessage="1" showError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qref="B23:D23" xr:uid="{00000000-0002-0000-0000-000024000000}"/>
    <dataValidation type="whole" errorStyle="information" operator="lessThanOrEqual" allowBlank="1" showErrorMessage="1" errorTitle="人类极限" error="这些属性的极限值为99。_x000a_你的调查员属性不能突破这个上限。" promptTitle="Tips" prompt="年龄大于20时，做EDU进步检定(详见年龄)：投1D100，若大于当前EDU，则永久增加1D10的EDU。" sqref="J3:J4 J5:J6 M3:M4 M5:M6 M7:M8" xr:uid="{00000000-0002-0000-0000-000025000000}">
      <formula1>99</formula1>
    </dataValidation>
    <dataValidation allowBlank="1" showInputMessage="1" showError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qref="L25" xr:uid="{00000000-0002-0000-0000-000026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C43:D43" xr:uid="{00000000-0002-0000-0000-000027000000}"/>
    <dataValidation allowBlank="1" showInputMessage="1" showErrorMessage="1" promptTitle="Occult (05%)" prompt="使用者能了解神秘物品、文字与概念，并且鉴别所见的魔法书与神秘学暗语。神秘学者熟悉一系列来自埃及、苏美、中世纪、文艺复兴时代的西方（或许包括亚非）流传下来的隐密知识。 _x000a__x000a_掌握确切书籍或许能够提供神秘学的技能百分比。这技能无法用于对克苏鲁神话的咒语、魔法与书籍，不过神秘学的概念常被Great Old Ones的崇拜者所采用。" sqref="L23:N23" xr:uid="{00000000-0002-0000-0000-000028000000}"/>
    <dataValidation allowBlank="1" showInputMessage="1" showErrorMessage="1" promptTitle="Computer Use (05%)" prompt="此技能允许探索者以多种电脑语言进行编程，取得与分析隐蔽数据，入侵保全系统，探查复杂的网络，或是调查或利用入侵、后门或病毒程式。_x000a_互联网提供了很丰富的资讯，探索者敲打键盘便能取得。使用网络去进行特殊与隐蔽资讯的搜寻要求电脑使用与图书馆利用的合并掷骰。_x000a_如果只是要上网、收发电子邮件、使用人家写好的一般的软体，不需要使用这个技能。" sqref="B24:D24" xr:uid="{00000000-0002-0000-0000-000029000000}"/>
    <dataValidation allowBlank="1" showInputMessage="1" showError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qref="L24" xr:uid="{00000000-0002-0000-0000-00002A000000}"/>
    <dataValidation allowBlank="1" showInputMessage="1" showErrorMessage="1" promptTitle="Credit Rating (00%)" prompt="这表现了探索者的富裕程度与金融信度。有钱能使鬼推磨；如果探索者尝试用他的金融地位去达到目标，则使用此技能。_x000a_信誉可取代APP来造成第一印象。" sqref="B25:D25" xr:uid="{00000000-0002-0000-0000-00002B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L26" xr:uid="{00000000-0002-0000-0000-00002C000000}"/>
    <dataValidation allowBlank="1" showInputMessage="1" showErrorMessage="1" promptTitle="Disguise (05%)" prompt="用来让你看起来像是另外一个人。使用者改变姿态，服装与声音来进行伪装，让自己看起来像是另一种人。夸张的化妆可能有帮助。" sqref="B27:D27" xr:uid="{00000000-0002-0000-0000-00002D000000}"/>
    <dataValidation allowBlank="1" showInputMessage="1" showError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_x000a_电器维修可能与现代爆破相关，像是电雷管、塑胶炸弹、地雷等。这些武器被设计成容易发展的；只有大失败掷骰可能造成走火。爆破物拆除必须面对防拆除机械设计，因此是远加棘手的；必须提升难度水平——见爆破技能。" sqref="B30:D30" xr:uid="{00000000-0002-0000-0000-00002E000000}"/>
    <dataValidation allowBlank="1" showInputMessage="1" showError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qref="L27" xr:uid="{00000000-0002-0000-0000-00002F000000}"/>
    <dataValidation allowBlank="1" showInputMessage="1" showErrorMessage="1" promptTitle="Psychology (10%)" prompt="通常所有人类都会有的技能，它可以让使用者对一个人进行研究，并对他的动机和个性形成想法。Keeper 可以选择对掷骰的结果保密，只宣布出资讯，真假必须自己判断。" sqref="L28" xr:uid="{00000000-0002-0000-0000-000030000000}"/>
    <dataValidation allowBlank="1" showInputMessage="1" showErrorMessage="1" promptTitle="Survival (10%)" prompt="此技能的知识提供在极端环境中生存的专门知识，像是沙漠或是极地条件，或像是在海洋上或是在荒野地带中。其中有的是打猎、建造避难所、避免危险（像是避免有毒植物）等的知识等。_x000a_你可以将技能点拿来购买任意的专门技能，但不能购买生存这个集合技能。当此技能选择以后，环境专长便决定，譬如：生存（沙漠）、（海洋）、（极地）等。当一个角色没有明显的生存专长，将可能提升技能的难度水平，由Keeper判定。" sqref="L36" xr:uid="{00000000-0002-0000-0000-000031000000}"/>
    <dataValidation allowBlank="1" showInputMessage="1" showErrorMessage="1" promptTitle="Language (Other)[01%]" prompt="外语可以自由指定。一个探索者可以学会任意数量的语言。古老或未知语言（如Aklo或Hyperborean等）是不能选的，其他普通的地球语言都可以选择。_x000a_如果遇到了文言文的演讲或是文本， Keeper可以提高难度水平。一次成功的外语、母语掷骰通常允许探索者理解整本书。" sqref="B43:B45" xr:uid="{00000000-0002-0000-0000-000032000000}"/>
    <dataValidation allowBlank="1" showInputMessage="1" showError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qref="L29" xr:uid="{00000000-0002-0000-0000-000033000000}"/>
    <dataValidation allowBlank="1" showInputMessage="1" showErrorMessage="1" promptTitle="Science (01%)" prompt="科学科目的实践性与理论性技能需要正统的教育与训练，虽然，也可能有博学的素人科学家存在。_x000a_知识与观点受限于时代。" sqref="L30" xr:uid="{00000000-0002-0000-0000-000034000000}"/>
    <dataValidation allowBlank="1" showInputMessage="1" showErrorMessage="1" promptTitle="Electronics (01%)" prompt="用于排除问题与维修电子设备。允许制作简单的电子设备。这个技能是属于现代的——对于1920年代的电子设备则是使用物理学与电器维修。_x000a_不同于电器维修技能，电子学工作的需求条件通常不能临时充数：它们是为特定工作特别设计的。通常，没有正确的微晶片与电路板，除非技能使用者可以设计出某种变通方法，否则他就要倒楣了。" sqref="B31:D31" xr:uid="{00000000-0002-0000-0000-000036000000}"/>
    <dataValidation allowBlank="1" showInputMessage="1" showError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qref="L34" xr:uid="{00000000-0002-0000-0000-000037000000}"/>
    <dataValidation allowBlank="1" showInputMessage="1" showError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qref="L35" xr:uid="{00000000-0002-0000-0000-000038000000}"/>
    <dataValidation allowBlank="1" showInputMessage="1" showErrorMessage="1" promptTitle="Swim (20%)" prompt="在水或其他液体上漂浮和移动的能力。只有在Keeper认为遇到危机和危险时，才需要进行游泳掷骰。失败的掷骰将持续失去HP。也可能让人被水冲走，部份或完全地溺水。" sqref="L37" xr:uid="{00000000-0002-0000-0000-000039000000}"/>
    <dataValidation allowBlank="1" showInputMessage="1" showError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qref="L38" xr:uid="{00000000-0002-0000-0000-00003A000000}"/>
    <dataValidation allowBlank="1" showInputMessage="1" showError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qref="B39:D39" xr:uid="{00000000-0002-0000-0000-00003B000000}"/>
    <dataValidation allowBlank="1" showInputMessage="1" showErrorMessage="1" promptTitle="Track (10%)" prompt="透过追踪，探索者可由软土和叶子追踪从上通过的人、车或动物。时间经过长度、下雨，与地面的型态都可能影响难度水平。" sqref="L39" xr:uid="{00000000-0002-0000-0000-00003C000000}"/>
    <dataValidation allowBlank="1" showErrorMessage="1" promptTitle="Tips" prompt="此处是特殊技能下拉选单。_x000a_传说集合没有在此列出_x000a_传说 Lore (01%)_x000a_这个技能表示角色对人类知识范围外的一个主题上的专门知识。传说的专门技能都是不寻常的，像是：_x000a_传说:梦传说_x000a_传说:死灵之书传说_x000a_传说:幽浮传说_x000a_传说:吸血鬼传说_x000a_传说:狼人传说_x000a_传说:Yaddithian传说" sqref="L40" xr:uid="{00000000-0002-0000-0000-00003D000000}"/>
    <dataValidation allowBlank="1" showInputMessage="1" showErrorMessage="1" prompt="这是你立即可以取用、支配的现金。_x000a_包括带在身上的和存在银行的。" sqref="B59" xr:uid="{00000000-0002-0000-0000-00003F000000}"/>
    <dataValidation type="list" allowBlank="1" showInputMessage="1" showErrorMessage="1" promptTitle="Tips" prompt="信者是洞悉了这个诅咒世界真相的人。_x000a_非信者阅读神话书籍不会导致理智损失。_x000a_因神话陷入疯狂的调查员将成为信者。" sqref="S77:U77" xr:uid="{00000000-0002-0000-0000-000040000000}">
      <formula1>"普通调查员,信者"</formula1>
    </dataValidation>
    <dataValidation allowBlank="1" showInputMessage="1" showErrorMessage="1" promptTitle="Firearms (不定) [无法孤注一掷]" prompt="包含所有意义下的火器，包括弓箭、掷矛。" sqref="B36:B38" xr:uid="{00000000-0002-0000-0000-000041000000}"/>
    <dataValidation allowBlank="1" showInputMessage="1" showErrorMessage="1" promptTitle="Tips" prompt="掷3D6 × 5_x000a_如果调查员年龄在15-19之间，掷两次，取较大值。_x000a_斜杠会自动加上。_x000a_幸运点数的上限为99且不受起始值的限制。" sqref="M10:M11" xr:uid="{00000000-0002-0000-0000-000042000000}"/>
    <dataValidation type="whole" errorStyle="information" operator="lessThanOrEqual" allowBlank="1" showInputMessage="1" showErrorMessage="1" errorTitle="人类极限" error="这些属性的极限值为99。_x000a_你的调查员属性不能突破这个上限。" promptTitle="Tips" prompt="年龄大于20时，做EDU进步检定(详见年龄)：投1D100，若大于当前EDU，则永久增加1D10的EDU。" sqref="P5:P6" xr:uid="{00000000-0002-0000-0000-000043000000}">
      <formula1>99</formula1>
    </dataValidation>
    <dataValidation allowBlank="1" showErrorMessage="1" sqref="C44:D46" xr:uid="{00000000-0002-0000-0000-000044000000}"/>
  </dataValidations>
  <pageMargins left="0.69930555555555596" right="0.69930555555555596" top="0.75" bottom="0.75" header="0.3" footer="0.3"/>
  <pageSetup paperSize="9" orientation="portrait"/>
  <extLst>
    <ext xmlns:x14="http://schemas.microsoft.com/office/spreadsheetml/2009/9/main" uri="{CCE6A557-97BC-4b89-ADB6-D9C93CAAB3DF}">
      <x14:dataValidations xmlns:xm="http://schemas.microsoft.com/office/excel/2006/main" count="7">
        <x14:dataValidation type="list" allowBlank="1" showInputMessage="1" showErrorMessage="1" promptTitle="请查阅下方的[职业列表]表格" prompt="选择0会清除职业提示与下面的技能点数计算器。_x000a_同时，技能点数计算器会在分配掉所有技能点后自动隐藏。" xr:uid="{00000000-0002-0000-0000-00000B000000}">
          <x14:formula1>
            <xm:f>职业列表!$A$2:$A$116</xm:f>
          </x14:formula1>
          <xm:sqref>D12</xm:sqref>
        </x14:dataValidation>
        <x14:dataValidation type="list" allowBlank="1" showInputMessage="1" showErrorMessage="1" promptTitle="tips" prompt="记得手动填写【战斗】中【空手战斗】的成功率，它等于【斗殴】的成功率，基础值为25。" xr:uid="{00000000-0002-0000-0000-000016000000}">
          <x14:formula1>
            <xm:f>分支技能!$H$4:$H$11</xm:f>
          </x14:formula1>
          <xm:sqref>C33:D33</xm:sqref>
        </x14:dataValidation>
        <x14:dataValidation type="list" allowBlank="1" showInputMessage="1" showErrorMessage="1" xr:uid="{00000000-0002-0000-0000-000018000000}">
          <x14:formula1>
            <xm:f>分支技能!$H$4:$H$11</xm:f>
          </x14:formula1>
          <xm:sqref>C34:D34</xm:sqref>
        </x14:dataValidation>
        <x14:dataValidation type="list" allowBlank="1" showInputMessage="1" showErrorMessage="1" xr:uid="{00000000-0002-0000-0000-00001D000000}">
          <x14:formula1>
            <xm:f>分支技能!$B$4:$B$11</xm:f>
          </x14:formula1>
          <xm:sqref>C19:D19</xm:sqref>
        </x14:dataValidation>
        <x14:dataValidation type="list" allowBlank="1" showInputMessage="1" showErrorMessage="1" xr:uid="{00000000-0002-0000-0000-000022000000}">
          <x14:formula1>
            <xm:f>分支技能!$K$4:$K$10</xm:f>
          </x14:formula1>
          <xm:sqref>C36:D37</xm:sqref>
        </x14:dataValidation>
        <x14:dataValidation type="list" allowBlank="1" showInputMessage="1" showErrorMessage="1" xr:uid="{00000000-0002-0000-0000-000035000000}">
          <x14:formula1>
            <xm:f>分支技能!$E$4:$E$16</xm:f>
          </x14:formula1>
          <xm:sqref>M30:N30</xm:sqref>
        </x14:dataValidation>
        <x14:dataValidation type="list" allowBlank="1" showInputMessage="1" showErrorMessage="1" promptTitle="Tips" prompt="此处是特殊技能下拉选单。_x000a_传说集合没有在此列出_x000a_请在【分支技能】中查看罕见技能的技能解释" xr:uid="{00000000-0002-0000-0000-00003E000000}">
          <x14:formula1>
            <xm:f>分支技能!$N$4:$N$9</xm:f>
          </x14:formula1>
          <xm:sqref>M40:N40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6"/>
  <sheetViews>
    <sheetView showGridLines="0" showRowColHeaders="0" workbookViewId="0">
      <selection activeCell="E16" sqref="E16"/>
    </sheetView>
  </sheetViews>
  <sheetFormatPr defaultColWidth="8.21875" defaultRowHeight="15.6" x14ac:dyDescent="0.25"/>
  <cols>
    <col min="1" max="10" width="8.21875" style="36"/>
    <col min="11" max="11" width="11.21875" style="36" customWidth="1"/>
    <col min="12" max="16384" width="8.21875" style="36"/>
  </cols>
  <sheetData>
    <row r="1" spans="1:16" x14ac:dyDescent="0.25">
      <c r="A1" s="315"/>
      <c r="B1" s="315"/>
      <c r="C1" s="315"/>
      <c r="D1" s="315"/>
      <c r="E1" s="315"/>
      <c r="F1" s="315"/>
      <c r="G1" s="315"/>
      <c r="H1" s="315"/>
      <c r="I1" s="315"/>
      <c r="J1" s="315"/>
      <c r="K1" s="315"/>
      <c r="L1" s="315"/>
      <c r="M1" s="315"/>
      <c r="N1" s="315"/>
      <c r="O1" s="315"/>
      <c r="P1" s="315"/>
    </row>
    <row r="2" spans="1:16" s="35" customFormat="1" x14ac:dyDescent="0.25">
      <c r="B2" s="316" t="s">
        <v>41</v>
      </c>
      <c r="C2" s="317"/>
      <c r="E2" s="316" t="s">
        <v>62</v>
      </c>
      <c r="F2" s="317"/>
      <c r="H2" s="316" t="s">
        <v>64</v>
      </c>
      <c r="I2" s="317"/>
      <c r="K2" s="316" t="s">
        <v>69</v>
      </c>
      <c r="L2" s="317"/>
      <c r="N2" s="316" t="s">
        <v>136</v>
      </c>
      <c r="O2" s="317"/>
    </row>
    <row r="3" spans="1:16" x14ac:dyDescent="0.25">
      <c r="B3" s="37" t="s">
        <v>137</v>
      </c>
      <c r="C3" s="38" t="s">
        <v>138</v>
      </c>
      <c r="E3" s="37" t="s">
        <v>137</v>
      </c>
      <c r="F3" s="38" t="s">
        <v>138</v>
      </c>
      <c r="H3" s="37" t="s">
        <v>137</v>
      </c>
      <c r="I3" s="38" t="s">
        <v>138</v>
      </c>
      <c r="K3" s="37" t="s">
        <v>137</v>
      </c>
      <c r="L3" s="38" t="s">
        <v>138</v>
      </c>
      <c r="N3" s="37" t="s">
        <v>137</v>
      </c>
      <c r="O3" s="38" t="s">
        <v>138</v>
      </c>
    </row>
    <row r="4" spans="1:16" x14ac:dyDescent="0.25">
      <c r="B4" s="39" t="s">
        <v>139</v>
      </c>
      <c r="C4" s="40">
        <v>5</v>
      </c>
      <c r="E4" s="39" t="s">
        <v>140</v>
      </c>
      <c r="F4" s="40">
        <v>1</v>
      </c>
      <c r="H4" s="39" t="s">
        <v>141</v>
      </c>
      <c r="I4" s="40">
        <v>5</v>
      </c>
      <c r="K4" s="39" t="s">
        <v>142</v>
      </c>
      <c r="L4" s="40">
        <v>25</v>
      </c>
      <c r="N4" s="39" t="s">
        <v>143</v>
      </c>
      <c r="O4" s="40">
        <v>1</v>
      </c>
    </row>
    <row r="5" spans="1:16" x14ac:dyDescent="0.25">
      <c r="B5" s="37" t="s">
        <v>144</v>
      </c>
      <c r="C5" s="38">
        <v>5</v>
      </c>
      <c r="E5" s="37" t="s">
        <v>145</v>
      </c>
      <c r="F5" s="38">
        <v>1</v>
      </c>
      <c r="H5" s="37" t="s">
        <v>146</v>
      </c>
      <c r="I5" s="38">
        <v>10</v>
      </c>
      <c r="K5" s="37" t="s">
        <v>147</v>
      </c>
      <c r="L5" s="38">
        <v>15</v>
      </c>
      <c r="N5" s="37" t="s">
        <v>148</v>
      </c>
      <c r="O5" s="38">
        <v>1</v>
      </c>
    </row>
    <row r="6" spans="1:16" x14ac:dyDescent="0.25">
      <c r="B6" s="39" t="s">
        <v>149</v>
      </c>
      <c r="C6" s="40">
        <v>5</v>
      </c>
      <c r="E6" s="39" t="s">
        <v>150</v>
      </c>
      <c r="F6" s="40">
        <v>1</v>
      </c>
      <c r="H6" s="39" t="s">
        <v>65</v>
      </c>
      <c r="I6" s="40">
        <v>25</v>
      </c>
      <c r="K6" s="39" t="s">
        <v>151</v>
      </c>
      <c r="L6" s="40">
        <v>15</v>
      </c>
      <c r="N6" s="39" t="s">
        <v>152</v>
      </c>
      <c r="O6" s="40">
        <v>1</v>
      </c>
    </row>
    <row r="7" spans="1:16" x14ac:dyDescent="0.25">
      <c r="B7" s="37" t="s">
        <v>153</v>
      </c>
      <c r="C7" s="38">
        <v>5</v>
      </c>
      <c r="E7" s="37" t="s">
        <v>154</v>
      </c>
      <c r="F7" s="38">
        <v>1</v>
      </c>
      <c r="H7" s="37" t="s">
        <v>155</v>
      </c>
      <c r="I7" s="38">
        <v>15</v>
      </c>
      <c r="K7" s="37" t="s">
        <v>156</v>
      </c>
      <c r="L7" s="38">
        <v>10</v>
      </c>
      <c r="N7" s="37" t="s">
        <v>157</v>
      </c>
      <c r="O7" s="38">
        <v>1</v>
      </c>
    </row>
    <row r="8" spans="1:16" x14ac:dyDescent="0.25">
      <c r="B8" s="39" t="s">
        <v>158</v>
      </c>
      <c r="C8" s="40">
        <v>5</v>
      </c>
      <c r="E8" s="39" t="s">
        <v>159</v>
      </c>
      <c r="F8" s="40">
        <v>1</v>
      </c>
      <c r="H8" s="39" t="s">
        <v>160</v>
      </c>
      <c r="I8" s="40">
        <v>20</v>
      </c>
      <c r="K8" s="39" t="s">
        <v>161</v>
      </c>
      <c r="L8" s="40">
        <v>10</v>
      </c>
      <c r="N8" s="39" t="s">
        <v>162</v>
      </c>
      <c r="O8" s="40">
        <v>1</v>
      </c>
    </row>
    <row r="9" spans="1:16" x14ac:dyDescent="0.25">
      <c r="B9" s="37" t="s">
        <v>163</v>
      </c>
      <c r="C9" s="38">
        <v>5</v>
      </c>
      <c r="E9" s="37" t="s">
        <v>164</v>
      </c>
      <c r="F9" s="38">
        <v>1</v>
      </c>
      <c r="H9" s="37" t="s">
        <v>165</v>
      </c>
      <c r="I9" s="38">
        <v>15</v>
      </c>
      <c r="K9" s="37" t="s">
        <v>70</v>
      </c>
      <c r="L9" s="38">
        <v>20</v>
      </c>
      <c r="N9" s="41" t="s">
        <v>78</v>
      </c>
      <c r="O9" s="42">
        <v>5</v>
      </c>
    </row>
    <row r="10" spans="1:16" x14ac:dyDescent="0.25">
      <c r="B10" s="39" t="s">
        <v>166</v>
      </c>
      <c r="C10" s="40">
        <v>5</v>
      </c>
      <c r="E10" s="39" t="s">
        <v>167</v>
      </c>
      <c r="F10" s="40">
        <v>1</v>
      </c>
      <c r="H10" s="39" t="s">
        <v>168</v>
      </c>
      <c r="I10" s="40">
        <v>10</v>
      </c>
      <c r="K10" s="44" t="s">
        <v>169</v>
      </c>
      <c r="L10" s="45">
        <v>10</v>
      </c>
    </row>
    <row r="11" spans="1:16" x14ac:dyDescent="0.25">
      <c r="B11" s="41" t="s">
        <v>170</v>
      </c>
      <c r="C11" s="42">
        <v>5</v>
      </c>
      <c r="E11" s="37" t="s">
        <v>171</v>
      </c>
      <c r="F11" s="38">
        <v>1</v>
      </c>
      <c r="H11" s="41" t="s">
        <v>172</v>
      </c>
      <c r="I11" s="42">
        <v>20</v>
      </c>
    </row>
    <row r="12" spans="1:16" x14ac:dyDescent="0.25">
      <c r="B12" s="43"/>
      <c r="E12" s="39" t="s">
        <v>173</v>
      </c>
      <c r="F12" s="40">
        <v>1</v>
      </c>
    </row>
    <row r="13" spans="1:16" x14ac:dyDescent="0.25">
      <c r="E13" s="37" t="s">
        <v>174</v>
      </c>
      <c r="F13" s="38">
        <v>1</v>
      </c>
    </row>
    <row r="14" spans="1:16" x14ac:dyDescent="0.25">
      <c r="E14" s="39" t="s">
        <v>175</v>
      </c>
      <c r="F14" s="40">
        <v>1</v>
      </c>
    </row>
    <row r="15" spans="1:16" x14ac:dyDescent="0.25">
      <c r="E15" s="37" t="s">
        <v>176</v>
      </c>
      <c r="F15" s="38">
        <v>1</v>
      </c>
    </row>
    <row r="16" spans="1:16" x14ac:dyDescent="0.25">
      <c r="E16" s="44" t="s">
        <v>177</v>
      </c>
      <c r="F16" s="45">
        <v>1</v>
      </c>
    </row>
  </sheetData>
  <sortState ref="H5:I11">
    <sortCondition ref="H4"/>
  </sortState>
  <mergeCells count="6">
    <mergeCell ref="A1:P1"/>
    <mergeCell ref="B2:C2"/>
    <mergeCell ref="E2:F2"/>
    <mergeCell ref="H2:I2"/>
    <mergeCell ref="K2:L2"/>
    <mergeCell ref="N2:O2"/>
  </mergeCells>
  <phoneticPr fontId="20" type="noConversion"/>
  <dataValidations count="38">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N5" xr:uid="{00000000-0002-0000-0200-000000000000}"/>
    <dataValidation allowBlank="1" showInputMessage="1" showError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qref="E5" xr:uid="{00000000-0002-0000-0200-000001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200-000002000000}"/>
    <dataValidation allowBlank="1" showInputMessage="1" showErrorMessage="1" promptTitle="Acting (05%)" prompt="表演者拥有戏剧与电影（包括电视）表演的训练，能够扮演角色、记忆台词并利用舞台化妆来改变他的外貌。请见伪装。" sqref="B4" xr:uid="{00000000-0002-0000-0200-000003000000}"/>
    <dataValidation allowBlank="1" showInputMessage="1" showError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qref="E10" xr:uid="{00000000-0002-0000-0200-000004000000}"/>
    <dataValidation allowBlank="1" showInputMessage="1" showErrorMessage="1" promptTitle="Demolitions (01%)" prompt="有这个技能的使用者，更容易安全地使用炸弹，包括设置与拆除爆破物。使用地雷或是类似设计优良的装置不需要进行掷骰，但是移除将更加困难。_x000a_这个技能也包括军用炸弹（防步兵地雷、塑胶炸弹等）。_x000a_若有足够的时间与资源，老手能够透过爆破物来炸毁建筑、清理堵塞隧道与改造爆破装置（如降低爆破音量、制作饵雷等）。" sqref="N4" xr:uid="{00000000-0002-0000-0200-000005000000}"/>
    <dataValidation allowBlank="1" showInputMessage="1" showError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qref="B7" xr:uid="{00000000-0002-0000-0200-000006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200-000007000000}"/>
    <dataValidation allowBlank="1" showInputMessage="1" showErrorMessage="1" promptTitle="Whip (05%)" prompt="套牛绳和鞭子。" sqref="H4" xr:uid="{00000000-0002-0000-0200-000008000000}"/>
    <dataValidation allowBlank="1" showInputMessage="1" showErrorMessage="1" promptTitle="Chainsaw (10%)" prompt="即电锯_x000a_第一个量产的瓦斯动力的链锯于1927 年面世；早期也有各种版本存在。" sqref="H5" xr:uid="{00000000-0002-0000-0200-000009000000}"/>
    <dataValidation allowBlank="1" showInputMessage="1" showError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qref="B5" xr:uid="{00000000-0002-0000-0200-00000A000000}"/>
    <dataValidation allowBlank="1" showInputMessage="1" showErrorMessage="1" promptTitle="Submachine Gun (15%)" prompt="用于发射任何一把机械手枪或是半机枪；也包括使用连发的突击步枪。" sqref="K5" xr:uid="{00000000-0002-0000-0200-00000B000000}"/>
    <dataValidation allowBlank="1" showInputMessage="1" showErrorMessage="1" promptTitle="Photography (05%)" prompt="包含静态与动态的摄影。此技能能让人拍下清楚的照片，或适当地冲洗它们，或增强隐晦的细节。_x000a__x000a_一般的照相不需要掷技能骰。需要掷骰的是动态摄影、或是进行细节的捕捉－－特别是长距离的、快速的或是在微光中。这个技能也可以让探索者判断照片是否经过合成或伪造，及判断拍摄的角度与站位。" sqref="B6" xr:uid="{00000000-0002-0000-0200-00000C000000}"/>
    <dataValidation allowBlank="1" showInputMessage="1" showErrorMessage="1" promptTitle="Biology (01%)" prompt="生命的科学，包括植物学、细胞学、生态学、遗传学、组织学、微生物学、生理学、动物学等等。探索者的了解反映了年代。以此技能，可以研发出对抗可怕神话细菌的疫苗，或是隔绝一些丛林植物的迷幻效果。" sqref="E6" xr:uid="{00000000-0002-0000-0200-00000D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200-00000E000000}"/>
    <dataValidation allowBlank="1" showInputMessage="1" showErrorMessage="1" promptTitle="Bow (15%)" prompt="用于弓、十字弓、中世纪长弓、强力合成弓。" sqref="K6" xr:uid="{00000000-0002-0000-0200-00000F000000}"/>
    <dataValidation allowBlank="1" showInputMessage="1" showError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qref="N6" xr:uid="{00000000-0002-0000-0200-000010000000}"/>
    <dataValidation allowBlank="1" showInputMessage="1" showErrorMessage="1" promptTitle="Mathematics (01%)" prompt="数字与逻辑的研究，包括数学理论与应用，以及设计与发展理论解。这个技能允许辨认非欧几何学、解决方程式谜题，对复杂的图示与密码进行解码。" sqref="E7" xr:uid="{00000000-0002-0000-0200-000011000000}"/>
    <dataValidation allowBlank="1" showInputMessage="1" showErrorMessage="1" promptTitle="Axe (15%)" prompt="使用长柄斧的技能。如果是短柄小斧则使用打架。如果拿来投掷，使用投掷技能。" sqref="H7" xr:uid="{00000000-0002-0000-0200-000012000000}"/>
    <dataValidation allowBlank="1" showInputMessage="1" showErrorMessage="1" promptTitle="Flamethrower (10%)" prompt="喷射可燃性液体或瓦斯的武器。可以由使用者带着或是安装在交通工具上。" sqref="K7" xr:uid="{00000000-0002-0000-0200-000013000000}"/>
    <dataValidation allowBlank="1" showInputMessage="1" showErrorMessage="1" promptTitle="Zoology (01%)" prompt="专门关系到动物王国的生物学研究，包含结构、演化、分类、习性、以及动物的分配，包括活着的与灭绝的。使用此技能从其与环境的互动中辨别动物的品种（踪迹、排泄物、痕迹等），像是行为，和领域特征。" sqref="E12" xr:uid="{00000000-0002-0000-0200-000014000000}"/>
    <dataValidation allowBlank="1" showInputMessage="1" showError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qref="E8" xr:uid="{00000000-0002-0000-0200-000015000000}"/>
    <dataValidation allowBlank="1" showInputMessage="1" showError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_x000a__x000a_随着游戏的年代不同，有不同的专门技能，包括加农炮、榴弹炮、迫击炮与火箭发射器。" sqref="N7" xr:uid="{00000000-0002-0000-0200-000016000000}"/>
    <dataValidation allowBlank="1" showInputMessage="1" showErrorMessage="1" promptTitle="Sword (20%)" prompt="所有半米长以上的刃器。" sqref="H8" xr:uid="{00000000-0002-0000-0200-000017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200-000018000000}"/>
    <dataValidation allowBlank="1" showInputMessage="1" showErrorMessage="1" promptTitle="Diving (01%)" prompt="使用者通过潜水训练，可以使用与维持潜水设备进行潜水，包括深水导航、适当配重与危机处理程序。_x000a_于1942 年水中氧气筒发明之前，空气是透过空气帮浦从水面上用连接的管子打进潜水服装中。_x000a_在现代，装备水下呼吸器的潜水员将熟悉潜水的物理学、空气压力，以及呼吸加压空气时的生理过程。" sqref="N8" xr:uid="{00000000-0002-0000-0200-000019000000}"/>
    <dataValidation allowBlank="1" showInputMessage="1" showError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qref="E9" xr:uid="{00000000-0002-0000-0200-00001A000000}"/>
    <dataValidation allowBlank="1" showInputMessage="1" showErrorMessage="1" promptTitle="Garrote (15%)" prompt="任意长度的用于锁喉的兵器。被锁喉者必须以战技（Fighting Maneuver ）逃脱，否则每回合会受到1D6伤害。" sqref="H9" xr:uid="{00000000-0002-0000-0200-00001B000000}"/>
    <dataValidation allowBlank="1" showInputMessage="1" showErrorMessage="1" promptTitle="Handgun (20%)" prompt="用于所有类似手枪的非连发火器。因此一些现代的机械手枪（MAC-11、Uzi 手枪等），在进行连发时，使用半自动枪技能。" sqref="K9" xr:uid="{00000000-0002-0000-0200-00001C000000}"/>
    <dataValidation allowBlank="1" showInputMessage="1" showErrorMessage="1" promptTitle="Animal Handling (05%)" prompt="用于命令、训练驯服动物进行简单任务的技能。这技能最常用在狗身上，但也不排除鸟、猫、猴子，或是其他（由Keeper 判定）。_x000a__x000a_参考骑术。" sqref="N9" xr:uid="{00000000-0002-0000-0200-00001D000000}"/>
    <dataValidation allowBlank="1" showInputMessage="1" showErrorMessage="1" promptTitle="Flail (10%)" prompt="双节棍、流星锤和其他中世纪武器。" sqref="H10" xr:uid="{00000000-0002-0000-0200-00001E000000}"/>
    <dataValidation allowBlank="1" showInputMessage="1" showErrorMessage="1" promptTitle="Heavy Weapons (10%)" prompt="用于榴弹发射器、反坦克火箭等。" sqref="K10" xr:uid="{00000000-0002-0000-0200-00001F000000}"/>
    <dataValidation allowBlank="1" showInputMessage="1" showError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qref="E11" xr:uid="{00000000-0002-0000-0200-000020000000}"/>
    <dataValidation allowBlank="1" showInputMessage="1" showErrorMessage="1" promptTitle="Spear (20%)" prompt="长矛和鱼叉。如果拿来投掷，使用投掷技能。" sqref="H11" xr:uid="{00000000-0002-0000-0200-000021000000}"/>
    <dataValidation allowBlank="1" showInputMessage="1" showErrorMessage="1" promptTitle="Forensic(01%)" prompt="对于证据的分析和鉴定的研究。通常与犯罪现场调查（检验指纹、DNA、头发以及体液）和实验室工作相联系，以此来确定真相以及为法庭争论提供专业的证人和证据。" sqref="E16" xr:uid="{00000000-0002-0000-0200-000022000000}"/>
    <dataValidation allowBlank="1" showInputMessage="1" showError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qref="E13" xr:uid="{00000000-0002-0000-0200-000023000000}"/>
    <dataValidation allowBlank="1" showInputMessage="1" showErrorMessage="1" promptTitle="Engineering (01%)" prompt="技术上来说，这不是一个科学，将它放在这里只是方便而已。科学是关于辨认特定现象（透过观察与纪录），工程学以这样的发现和使用来制造实用物品，像是机器、构造和原料。" sqref="E14" xr:uid="{00000000-0002-0000-0200-000024000000}"/>
    <dataValidation allowBlank="1" showInputMessage="1" showErrorMessage="1" prompt="这是门关于大气的科学研究，包括天气系统和形态，以及大气现象。使用这技能可以判断长期的天气形态以及对其影响进行预报，例如雨、雪以及雾。" sqref="E15" xr:uid="{00000000-0002-0000-0200-000025000000}"/>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6"/>
  <sheetViews>
    <sheetView showGridLines="0" workbookViewId="0">
      <pane ySplit="1" topLeftCell="A2" activePane="bottomLeft" state="frozen"/>
      <selection pane="bottomLeft" activeCell="B113" sqref="B113"/>
    </sheetView>
  </sheetViews>
  <sheetFormatPr defaultColWidth="9" defaultRowHeight="15.6" x14ac:dyDescent="0.25"/>
  <cols>
    <col min="1" max="1" width="9" style="1"/>
    <col min="2" max="2" width="22.44140625" style="2" customWidth="1"/>
    <col min="3" max="3" width="9" style="3"/>
    <col min="4" max="4" width="9" style="4"/>
    <col min="5" max="5" width="21.21875" style="5" customWidth="1"/>
    <col min="6" max="6" width="8.109375" style="1" customWidth="1"/>
    <col min="7" max="7" width="140" style="6" customWidth="1"/>
    <col min="8" max="16384" width="9" style="1"/>
  </cols>
  <sheetData>
    <row r="1" spans="1:7" x14ac:dyDescent="0.25">
      <c r="A1" s="7" t="s">
        <v>178</v>
      </c>
      <c r="B1" s="8" t="s">
        <v>9</v>
      </c>
      <c r="C1" s="9" t="s">
        <v>50</v>
      </c>
      <c r="D1" s="10" t="s">
        <v>179</v>
      </c>
      <c r="E1" s="11" t="s">
        <v>180</v>
      </c>
      <c r="F1" s="8" t="s">
        <v>181</v>
      </c>
      <c r="G1" s="12" t="s">
        <v>182</v>
      </c>
    </row>
    <row r="2" spans="1:7" x14ac:dyDescent="0.25">
      <c r="A2" s="13">
        <v>0</v>
      </c>
      <c r="B2" s="318" t="s">
        <v>183</v>
      </c>
      <c r="C2" s="318"/>
      <c r="D2" s="318"/>
      <c r="E2" s="318"/>
      <c r="F2" s="318"/>
      <c r="G2" s="319"/>
    </row>
    <row r="3" spans="1:7" x14ac:dyDescent="0.25">
      <c r="A3" s="14">
        <v>1</v>
      </c>
      <c r="B3" s="15" t="s">
        <v>184</v>
      </c>
      <c r="C3" s="16" t="s">
        <v>185</v>
      </c>
      <c r="D3" s="17">
        <v>0</v>
      </c>
      <c r="E3" s="18"/>
      <c r="F3" s="19">
        <f>IF(E3=0,人物卡!P5*4,人物卡!P5*2+职业列表!E3*2)</f>
        <v>300</v>
      </c>
      <c r="G3" s="20" t="s">
        <v>186</v>
      </c>
    </row>
    <row r="4" spans="1:7" x14ac:dyDescent="0.25">
      <c r="A4" s="13">
        <v>2</v>
      </c>
      <c r="B4" s="21" t="s">
        <v>187</v>
      </c>
      <c r="C4" s="22" t="s">
        <v>188</v>
      </c>
      <c r="D4" s="23">
        <v>30</v>
      </c>
      <c r="E4" s="24" t="s">
        <v>189</v>
      </c>
      <c r="F4" s="22">
        <f>人物卡!P5*4</f>
        <v>300</v>
      </c>
      <c r="G4" s="25" t="s">
        <v>190</v>
      </c>
    </row>
    <row r="5" spans="1:7" x14ac:dyDescent="0.25">
      <c r="A5" s="14">
        <v>3</v>
      </c>
      <c r="B5" s="15" t="s">
        <v>191</v>
      </c>
      <c r="C5" s="26" t="s">
        <v>192</v>
      </c>
      <c r="D5" s="27">
        <v>9</v>
      </c>
      <c r="E5" s="28" t="s">
        <v>193</v>
      </c>
      <c r="F5" s="19">
        <f>人物卡!P5*2+人物卡!M3*2</f>
        <v>270</v>
      </c>
      <c r="G5" s="20" t="s">
        <v>194</v>
      </c>
    </row>
    <row r="6" spans="1:7" x14ac:dyDescent="0.25">
      <c r="A6" s="13">
        <v>4</v>
      </c>
      <c r="B6" s="21" t="s">
        <v>195</v>
      </c>
      <c r="C6" s="22" t="s">
        <v>196</v>
      </c>
      <c r="D6" s="23">
        <v>9</v>
      </c>
      <c r="E6" s="24" t="s">
        <v>197</v>
      </c>
      <c r="F6" s="22">
        <f>人物卡!P5*2+人物卡!M5*2</f>
        <v>270</v>
      </c>
      <c r="G6" s="25" t="s">
        <v>198</v>
      </c>
    </row>
    <row r="7" spans="1:7" x14ac:dyDescent="0.25">
      <c r="A7" s="14">
        <v>5</v>
      </c>
      <c r="B7" s="15" t="s">
        <v>199</v>
      </c>
      <c r="C7" s="26" t="s">
        <v>200</v>
      </c>
      <c r="D7" s="27">
        <v>20</v>
      </c>
      <c r="E7" s="28" t="s">
        <v>197</v>
      </c>
      <c r="F7" s="19">
        <f>人物卡!P5*2+人物卡!M5*2</f>
        <v>270</v>
      </c>
      <c r="G7" s="20" t="s">
        <v>201</v>
      </c>
    </row>
    <row r="8" spans="1:7" ht="31.2" x14ac:dyDescent="0.25">
      <c r="A8" s="13">
        <v>6</v>
      </c>
      <c r="B8" s="21" t="s">
        <v>202</v>
      </c>
      <c r="C8" s="22" t="s">
        <v>203</v>
      </c>
      <c r="D8" s="23">
        <v>20</v>
      </c>
      <c r="E8" s="24" t="s">
        <v>204</v>
      </c>
      <c r="F8" s="22">
        <f>人物卡!P5*2+MAX(人物卡!M3,人物卡!J3)*2</f>
        <v>280</v>
      </c>
      <c r="G8" s="25" t="s">
        <v>205</v>
      </c>
    </row>
    <row r="9" spans="1:7" x14ac:dyDescent="0.25">
      <c r="A9" s="14">
        <v>7</v>
      </c>
      <c r="B9" s="15" t="s">
        <v>206</v>
      </c>
      <c r="C9" s="26" t="s">
        <v>207</v>
      </c>
      <c r="D9" s="27">
        <v>10</v>
      </c>
      <c r="E9" s="28" t="s">
        <v>208</v>
      </c>
      <c r="F9" s="19">
        <f>人物卡!P5*4</f>
        <v>300</v>
      </c>
      <c r="G9" s="20" t="s">
        <v>209</v>
      </c>
    </row>
    <row r="10" spans="1:7" ht="31.2" x14ac:dyDescent="0.25">
      <c r="A10" s="13">
        <v>8</v>
      </c>
      <c r="B10" s="21" t="s">
        <v>210</v>
      </c>
      <c r="C10" s="22" t="s">
        <v>211</v>
      </c>
      <c r="D10" s="23">
        <v>10</v>
      </c>
      <c r="E10" s="24" t="s">
        <v>212</v>
      </c>
      <c r="F10" s="22">
        <f>人物卡!P5*2+MAX(人物卡!M5,人物卡!P3)*2</f>
        <v>270</v>
      </c>
      <c r="G10" s="25" t="s">
        <v>213</v>
      </c>
    </row>
    <row r="11" spans="1:7" x14ac:dyDescent="0.25">
      <c r="A11" s="14">
        <v>9</v>
      </c>
      <c r="B11" s="15" t="s">
        <v>214</v>
      </c>
      <c r="C11" s="26" t="s">
        <v>188</v>
      </c>
      <c r="D11" s="27">
        <v>30</v>
      </c>
      <c r="E11" s="28" t="s">
        <v>208</v>
      </c>
      <c r="F11" s="19">
        <f>人物卡!P5*4</f>
        <v>300</v>
      </c>
      <c r="G11" s="20" t="s">
        <v>215</v>
      </c>
    </row>
    <row r="12" spans="1:7" x14ac:dyDescent="0.25">
      <c r="A12" s="13">
        <v>10</v>
      </c>
      <c r="B12" s="21" t="s">
        <v>216</v>
      </c>
      <c r="C12" s="22" t="s">
        <v>217</v>
      </c>
      <c r="D12" s="23">
        <v>30</v>
      </c>
      <c r="E12" s="24" t="s">
        <v>208</v>
      </c>
      <c r="F12" s="22">
        <f>人物卡!P5*4</f>
        <v>300</v>
      </c>
      <c r="G12" s="25" t="s">
        <v>218</v>
      </c>
    </row>
    <row r="13" spans="1:7" x14ac:dyDescent="0.25">
      <c r="A13" s="14">
        <v>11</v>
      </c>
      <c r="B13" s="15" t="s">
        <v>219</v>
      </c>
      <c r="C13" s="26" t="s">
        <v>211</v>
      </c>
      <c r="D13" s="27">
        <v>10</v>
      </c>
      <c r="E13" s="28" t="s">
        <v>208</v>
      </c>
      <c r="F13" s="19">
        <f>人物卡!P5*4</f>
        <v>300</v>
      </c>
      <c r="G13" s="20" t="s">
        <v>220</v>
      </c>
    </row>
    <row r="14" spans="1:7" x14ac:dyDescent="0.25">
      <c r="A14" s="13">
        <v>12</v>
      </c>
      <c r="B14" s="21" t="s">
        <v>221</v>
      </c>
      <c r="C14" s="22" t="s">
        <v>188</v>
      </c>
      <c r="D14" s="23">
        <v>30</v>
      </c>
      <c r="E14" s="24" t="s">
        <v>208</v>
      </c>
      <c r="F14" s="22">
        <f>人物卡!P5*4</f>
        <v>300</v>
      </c>
      <c r="G14" s="25" t="s">
        <v>222</v>
      </c>
    </row>
    <row r="15" spans="1:7" ht="17.25" customHeight="1" x14ac:dyDescent="0.25">
      <c r="A15" s="14">
        <v>13</v>
      </c>
      <c r="B15" s="15" t="s">
        <v>223</v>
      </c>
      <c r="C15" s="26" t="s">
        <v>224</v>
      </c>
      <c r="D15" s="27">
        <v>9</v>
      </c>
      <c r="E15" s="28" t="s">
        <v>225</v>
      </c>
      <c r="F15" s="19">
        <f>人物卡!P5*2+MAX(人物卡!M3,人物卡!P3)*2</f>
        <v>270</v>
      </c>
      <c r="G15" s="20" t="s">
        <v>226</v>
      </c>
    </row>
    <row r="16" spans="1:7" ht="17.25" customHeight="1" x14ac:dyDescent="0.25">
      <c r="A16" s="13">
        <v>14</v>
      </c>
      <c r="B16" s="21" t="s">
        <v>227</v>
      </c>
      <c r="C16" s="22" t="s">
        <v>228</v>
      </c>
      <c r="D16" s="23">
        <v>8</v>
      </c>
      <c r="E16" s="24" t="s">
        <v>229</v>
      </c>
      <c r="F16" s="22">
        <f>人物卡!P5*2+MAX(人物卡!M3,人物卡!J3)*2</f>
        <v>280</v>
      </c>
      <c r="G16" s="25" t="s">
        <v>230</v>
      </c>
    </row>
    <row r="17" spans="1:7" ht="16.5" customHeight="1" x14ac:dyDescent="0.25">
      <c r="A17" s="14">
        <v>15</v>
      </c>
      <c r="B17" s="15" t="s">
        <v>231</v>
      </c>
      <c r="C17" s="26" t="s">
        <v>232</v>
      </c>
      <c r="D17" s="27">
        <v>9</v>
      </c>
      <c r="E17" s="28" t="s">
        <v>233</v>
      </c>
      <c r="F17" s="19">
        <f>人物卡!P5*2+MAX(人物卡!M3,人物卡!J3)*2</f>
        <v>280</v>
      </c>
      <c r="G17" s="20" t="s">
        <v>234</v>
      </c>
    </row>
    <row r="18" spans="1:7" x14ac:dyDescent="0.25">
      <c r="A18" s="13">
        <v>16</v>
      </c>
      <c r="B18" s="21" t="s">
        <v>235</v>
      </c>
      <c r="C18" s="22" t="s">
        <v>236</v>
      </c>
      <c r="D18" s="23">
        <v>9</v>
      </c>
      <c r="E18" s="24" t="s">
        <v>208</v>
      </c>
      <c r="F18" s="22">
        <f>人物卡!P5*4</f>
        <v>300</v>
      </c>
      <c r="G18" s="25" t="s">
        <v>237</v>
      </c>
    </row>
    <row r="19" spans="1:7" ht="16.5" customHeight="1" x14ac:dyDescent="0.25">
      <c r="A19" s="14">
        <v>17</v>
      </c>
      <c r="B19" s="15" t="s">
        <v>238</v>
      </c>
      <c r="C19" s="26" t="s">
        <v>239</v>
      </c>
      <c r="D19" s="27">
        <v>8</v>
      </c>
      <c r="E19" s="28" t="s">
        <v>197</v>
      </c>
      <c r="F19" s="19">
        <f>人物卡!P5*2+人物卡!M5*2</f>
        <v>270</v>
      </c>
      <c r="G19" s="20" t="s">
        <v>240</v>
      </c>
    </row>
    <row r="20" spans="1:7" ht="16.5" customHeight="1" x14ac:dyDescent="0.25">
      <c r="A20" s="13">
        <v>18</v>
      </c>
      <c r="B20" s="21" t="s">
        <v>241</v>
      </c>
      <c r="C20" s="22" t="s">
        <v>242</v>
      </c>
      <c r="D20" s="23">
        <v>20</v>
      </c>
      <c r="E20" s="24" t="s">
        <v>233</v>
      </c>
      <c r="F20" s="22">
        <f>人物卡!P5*2+MAX(人物卡!M3,人物卡!J3)*2</f>
        <v>280</v>
      </c>
      <c r="G20" s="25" t="s">
        <v>243</v>
      </c>
    </row>
    <row r="21" spans="1:7" x14ac:dyDescent="0.25">
      <c r="A21" s="14">
        <v>19</v>
      </c>
      <c r="B21" s="15" t="s">
        <v>244</v>
      </c>
      <c r="C21" s="26" t="s">
        <v>245</v>
      </c>
      <c r="D21" s="27">
        <v>20</v>
      </c>
      <c r="E21" s="28" t="s">
        <v>208</v>
      </c>
      <c r="F21" s="19">
        <f>人物卡!P5*4</f>
        <v>300</v>
      </c>
      <c r="G21" s="20" t="s">
        <v>246</v>
      </c>
    </row>
    <row r="22" spans="1:7" ht="16.5" customHeight="1" x14ac:dyDescent="0.25">
      <c r="A22" s="13">
        <v>20</v>
      </c>
      <c r="B22" s="21" t="s">
        <v>247</v>
      </c>
      <c r="C22" s="22" t="s">
        <v>236</v>
      </c>
      <c r="D22" s="23">
        <v>9</v>
      </c>
      <c r="E22" s="24" t="s">
        <v>233</v>
      </c>
      <c r="F22" s="22">
        <f>人物卡!P5*2+MAX(人物卡!M3,人物卡!J3)*2</f>
        <v>280</v>
      </c>
      <c r="G22" s="25" t="s">
        <v>248</v>
      </c>
    </row>
    <row r="23" spans="1:7" ht="16.5" customHeight="1" x14ac:dyDescent="0.25">
      <c r="A23" s="14">
        <v>21</v>
      </c>
      <c r="B23" s="15" t="s">
        <v>249</v>
      </c>
      <c r="C23" s="26" t="s">
        <v>250</v>
      </c>
      <c r="D23" s="27">
        <v>9</v>
      </c>
      <c r="E23" s="28" t="s">
        <v>251</v>
      </c>
      <c r="F23" s="19">
        <f>人物卡!P5*2+人物卡!J3*2</f>
        <v>280</v>
      </c>
      <c r="G23" s="20" t="s">
        <v>252</v>
      </c>
    </row>
    <row r="24" spans="1:7" x14ac:dyDescent="0.25">
      <c r="A24" s="13">
        <v>22</v>
      </c>
      <c r="B24" s="21" t="s">
        <v>253</v>
      </c>
      <c r="C24" s="22" t="s">
        <v>196</v>
      </c>
      <c r="D24" s="23">
        <v>9</v>
      </c>
      <c r="E24" s="24" t="s">
        <v>208</v>
      </c>
      <c r="F24" s="22">
        <f>人物卡!P5*4</f>
        <v>300</v>
      </c>
      <c r="G24" s="25" t="s">
        <v>254</v>
      </c>
    </row>
    <row r="25" spans="1:7" x14ac:dyDescent="0.25">
      <c r="A25" s="14">
        <v>23</v>
      </c>
      <c r="B25" s="15" t="s">
        <v>255</v>
      </c>
      <c r="C25" s="26" t="s">
        <v>250</v>
      </c>
      <c r="D25" s="27">
        <v>9</v>
      </c>
      <c r="E25" s="28" t="s">
        <v>208</v>
      </c>
      <c r="F25" s="19">
        <f>人物卡!P5*4</f>
        <v>300</v>
      </c>
      <c r="G25" s="20" t="s">
        <v>256</v>
      </c>
    </row>
    <row r="26" spans="1:7" x14ac:dyDescent="0.25">
      <c r="A26" s="13">
        <v>24</v>
      </c>
      <c r="B26" s="21" t="s">
        <v>257</v>
      </c>
      <c r="C26" s="22" t="s">
        <v>258</v>
      </c>
      <c r="D26" s="23">
        <v>10</v>
      </c>
      <c r="E26" s="24" t="s">
        <v>208</v>
      </c>
      <c r="F26" s="22">
        <f>人物卡!P5*4</f>
        <v>300</v>
      </c>
      <c r="G26" s="25" t="s">
        <v>259</v>
      </c>
    </row>
    <row r="27" spans="1:7" x14ac:dyDescent="0.25">
      <c r="A27" s="14">
        <v>25</v>
      </c>
      <c r="B27" s="15" t="s">
        <v>260</v>
      </c>
      <c r="C27" s="26" t="s">
        <v>258</v>
      </c>
      <c r="D27" s="27">
        <v>10</v>
      </c>
      <c r="E27" s="28" t="s">
        <v>208</v>
      </c>
      <c r="F27" s="19">
        <f>人物卡!P5*4</f>
        <v>300</v>
      </c>
      <c r="G27" s="20" t="s">
        <v>261</v>
      </c>
    </row>
    <row r="28" spans="1:7" ht="17.25" customHeight="1" x14ac:dyDescent="0.25">
      <c r="A28" s="13">
        <v>26</v>
      </c>
      <c r="B28" s="21" t="s">
        <v>262</v>
      </c>
      <c r="C28" s="22" t="s">
        <v>192</v>
      </c>
      <c r="D28" s="23">
        <v>9</v>
      </c>
      <c r="E28" s="24" t="s">
        <v>263</v>
      </c>
      <c r="F28" s="22">
        <f>人物卡!P5*2+MAX(人物卡!M3,人物卡!J3)*2</f>
        <v>280</v>
      </c>
      <c r="G28" s="25" t="s">
        <v>264</v>
      </c>
    </row>
    <row r="29" spans="1:7" ht="16.5" customHeight="1" x14ac:dyDescent="0.25">
      <c r="A29" s="14">
        <v>27</v>
      </c>
      <c r="B29" s="15" t="s">
        <v>265</v>
      </c>
      <c r="C29" s="26" t="s">
        <v>211</v>
      </c>
      <c r="D29" s="27">
        <v>10</v>
      </c>
      <c r="E29" s="28" t="s">
        <v>266</v>
      </c>
      <c r="F29" s="19">
        <f>人物卡!P5*2+人物卡!M3*2</f>
        <v>270</v>
      </c>
      <c r="G29" s="20" t="s">
        <v>267</v>
      </c>
    </row>
    <row r="30" spans="1:7" ht="17.25" customHeight="1" x14ac:dyDescent="0.25">
      <c r="A30" s="13">
        <v>28</v>
      </c>
      <c r="B30" s="21" t="s">
        <v>268</v>
      </c>
      <c r="C30" s="22" t="s">
        <v>269</v>
      </c>
      <c r="D30" s="23">
        <v>30</v>
      </c>
      <c r="E30" s="24" t="s">
        <v>270</v>
      </c>
      <c r="F30" s="22">
        <f>人物卡!P5*2+MAX(人物卡!M3,人物卡!J3)*2</f>
        <v>280</v>
      </c>
      <c r="G30" s="25" t="s">
        <v>271</v>
      </c>
    </row>
    <row r="31" spans="1:7" ht="17.25" customHeight="1" x14ac:dyDescent="0.25">
      <c r="A31" s="14">
        <v>29</v>
      </c>
      <c r="B31" s="15" t="s">
        <v>272</v>
      </c>
      <c r="C31" s="26" t="s">
        <v>273</v>
      </c>
      <c r="D31" s="27">
        <v>5</v>
      </c>
      <c r="E31" s="28" t="s">
        <v>229</v>
      </c>
      <c r="F31" s="19">
        <f>人物卡!P5*2+MAX(人物卡!M3,人物卡!J3)*2</f>
        <v>280</v>
      </c>
      <c r="G31" s="20" t="s">
        <v>274</v>
      </c>
    </row>
    <row r="32" spans="1:7" ht="17.25" customHeight="1" x14ac:dyDescent="0.25">
      <c r="A32" s="13">
        <v>30</v>
      </c>
      <c r="B32" s="21" t="s">
        <v>275</v>
      </c>
      <c r="C32" s="22" t="s">
        <v>276</v>
      </c>
      <c r="D32" s="23">
        <v>5</v>
      </c>
      <c r="E32" s="24" t="s">
        <v>277</v>
      </c>
      <c r="F32" s="22">
        <f>人物卡!P5*2+人物卡!J3*2</f>
        <v>280</v>
      </c>
      <c r="G32" s="25" t="s">
        <v>278</v>
      </c>
    </row>
    <row r="33" spans="1:7" ht="17.25" customHeight="1" x14ac:dyDescent="0.25">
      <c r="A33" s="14">
        <v>31</v>
      </c>
      <c r="B33" s="15" t="s">
        <v>279</v>
      </c>
      <c r="C33" s="26" t="s">
        <v>280</v>
      </c>
      <c r="D33" s="27">
        <v>5</v>
      </c>
      <c r="E33" s="28" t="s">
        <v>193</v>
      </c>
      <c r="F33" s="19">
        <f>人物卡!P5*2+人物卡!M3*2</f>
        <v>270</v>
      </c>
      <c r="G33" s="20" t="s">
        <v>281</v>
      </c>
    </row>
    <row r="34" spans="1:7" ht="17.25" customHeight="1" x14ac:dyDescent="0.25">
      <c r="A34" s="13">
        <v>32</v>
      </c>
      <c r="B34" s="21" t="s">
        <v>282</v>
      </c>
      <c r="C34" s="22" t="s">
        <v>283</v>
      </c>
      <c r="D34" s="23">
        <v>10</v>
      </c>
      <c r="E34" s="24" t="s">
        <v>284</v>
      </c>
      <c r="F34" s="22">
        <f>人物卡!P5*2+人物卡!M5*2</f>
        <v>270</v>
      </c>
      <c r="G34" s="25" t="s">
        <v>285</v>
      </c>
    </row>
    <row r="35" spans="1:7" ht="17.25" customHeight="1" x14ac:dyDescent="0.25">
      <c r="A35" s="14">
        <v>33</v>
      </c>
      <c r="B35" s="15" t="s">
        <v>286</v>
      </c>
      <c r="C35" s="26" t="s">
        <v>287</v>
      </c>
      <c r="D35" s="27">
        <v>5</v>
      </c>
      <c r="E35" s="28" t="s">
        <v>288</v>
      </c>
      <c r="F35" s="19">
        <f>人物卡!P5*2+MAX(人物卡!M5,人物卡!M3)*2</f>
        <v>270</v>
      </c>
      <c r="G35" s="20" t="s">
        <v>289</v>
      </c>
    </row>
    <row r="36" spans="1:7" ht="17.25" customHeight="1" x14ac:dyDescent="0.25">
      <c r="A36" s="13">
        <v>34</v>
      </c>
      <c r="B36" s="21" t="s">
        <v>290</v>
      </c>
      <c r="C36" s="22" t="s">
        <v>291</v>
      </c>
      <c r="D36" s="23">
        <v>10</v>
      </c>
      <c r="E36" s="24" t="s">
        <v>284</v>
      </c>
      <c r="F36" s="22">
        <f>人物卡!P5*2+人物卡!M5*2</f>
        <v>270</v>
      </c>
      <c r="G36" s="25" t="s">
        <v>292</v>
      </c>
    </row>
    <row r="37" spans="1:7" ht="17.25" customHeight="1" x14ac:dyDescent="0.25">
      <c r="A37" s="14">
        <v>35</v>
      </c>
      <c r="B37" s="15" t="s">
        <v>293</v>
      </c>
      <c r="C37" s="26" t="s">
        <v>245</v>
      </c>
      <c r="D37" s="27">
        <v>20</v>
      </c>
      <c r="E37" s="28" t="s">
        <v>284</v>
      </c>
      <c r="F37" s="19">
        <f>人物卡!P5*2+人物卡!M5*2</f>
        <v>270</v>
      </c>
      <c r="G37" s="20" t="s">
        <v>294</v>
      </c>
    </row>
    <row r="38" spans="1:7" x14ac:dyDescent="0.25">
      <c r="A38" s="13">
        <v>36</v>
      </c>
      <c r="B38" s="21" t="s">
        <v>295</v>
      </c>
      <c r="C38" s="22" t="s">
        <v>296</v>
      </c>
      <c r="D38" s="23">
        <v>20</v>
      </c>
      <c r="E38" s="24" t="s">
        <v>208</v>
      </c>
      <c r="F38" s="22">
        <f>人物卡!P5*4</f>
        <v>300</v>
      </c>
      <c r="G38" s="25" t="s">
        <v>297</v>
      </c>
    </row>
    <row r="39" spans="1:7" ht="17.25" customHeight="1" x14ac:dyDescent="0.25">
      <c r="A39" s="14">
        <v>37</v>
      </c>
      <c r="B39" s="15" t="s">
        <v>298</v>
      </c>
      <c r="C39" s="26" t="s">
        <v>296</v>
      </c>
      <c r="D39" s="27">
        <v>20</v>
      </c>
      <c r="E39" s="28" t="s">
        <v>299</v>
      </c>
      <c r="F39" s="19">
        <f>人物卡!P5*2+MAX(人物卡!M5,人物卡!M3)*2</f>
        <v>270</v>
      </c>
      <c r="G39" s="20" t="s">
        <v>300</v>
      </c>
    </row>
    <row r="40" spans="1:7" ht="17.25" customHeight="1" x14ac:dyDescent="0.25">
      <c r="A40" s="13">
        <v>38</v>
      </c>
      <c r="B40" s="21" t="s">
        <v>301</v>
      </c>
      <c r="C40" s="22" t="s">
        <v>302</v>
      </c>
      <c r="D40" s="23">
        <v>3</v>
      </c>
      <c r="E40" s="24" t="s">
        <v>270</v>
      </c>
      <c r="F40" s="22">
        <f>人物卡!P5*2+MAX(人物卡!M3,人物卡!J3)*2</f>
        <v>280</v>
      </c>
      <c r="G40" s="25" t="s">
        <v>303</v>
      </c>
    </row>
    <row r="41" spans="1:7" x14ac:dyDescent="0.25">
      <c r="A41" s="14">
        <v>39</v>
      </c>
      <c r="B41" s="15" t="s">
        <v>304</v>
      </c>
      <c r="C41" s="26" t="s">
        <v>269</v>
      </c>
      <c r="D41" s="27">
        <v>30</v>
      </c>
      <c r="E41" s="28" t="s">
        <v>208</v>
      </c>
      <c r="F41" s="19">
        <f>人物卡!P5*4</f>
        <v>300</v>
      </c>
      <c r="G41" s="20" t="s">
        <v>305</v>
      </c>
    </row>
    <row r="42" spans="1:7" x14ac:dyDescent="0.25">
      <c r="A42" s="13">
        <v>40</v>
      </c>
      <c r="B42" s="21" t="s">
        <v>306</v>
      </c>
      <c r="C42" s="22" t="s">
        <v>242</v>
      </c>
      <c r="D42" s="23">
        <v>20</v>
      </c>
      <c r="E42" s="24" t="s">
        <v>208</v>
      </c>
      <c r="F42" s="22">
        <f>人物卡!P5*4</f>
        <v>300</v>
      </c>
      <c r="G42" s="25" t="s">
        <v>307</v>
      </c>
    </row>
    <row r="43" spans="1:7" x14ac:dyDescent="0.25">
      <c r="A43" s="14">
        <v>41</v>
      </c>
      <c r="B43" s="15" t="s">
        <v>308</v>
      </c>
      <c r="C43" s="26" t="s">
        <v>296</v>
      </c>
      <c r="D43" s="27">
        <v>20</v>
      </c>
      <c r="E43" s="28" t="s">
        <v>208</v>
      </c>
      <c r="F43" s="19">
        <f>人物卡!P5*4</f>
        <v>300</v>
      </c>
      <c r="G43" s="20" t="s">
        <v>309</v>
      </c>
    </row>
    <row r="44" spans="1:7" ht="17.25" customHeight="1" x14ac:dyDescent="0.25">
      <c r="A44" s="13">
        <v>42</v>
      </c>
      <c r="B44" s="21" t="s">
        <v>310</v>
      </c>
      <c r="C44" s="22" t="s">
        <v>311</v>
      </c>
      <c r="D44" s="23">
        <v>50</v>
      </c>
      <c r="E44" s="24" t="s">
        <v>197</v>
      </c>
      <c r="F44" s="22">
        <f>人物卡!P5*2+人物卡!M5*2</f>
        <v>270</v>
      </c>
      <c r="G44" s="25" t="s">
        <v>312</v>
      </c>
    </row>
    <row r="45" spans="1:7" ht="17.25" customHeight="1" x14ac:dyDescent="0.25">
      <c r="A45" s="14">
        <v>43</v>
      </c>
      <c r="B45" s="15" t="s">
        <v>313</v>
      </c>
      <c r="C45" s="26" t="s">
        <v>236</v>
      </c>
      <c r="D45" s="27">
        <v>9</v>
      </c>
      <c r="E45" s="28" t="s">
        <v>193</v>
      </c>
      <c r="F45" s="19">
        <f>人物卡!P5*2+人物卡!M3*2</f>
        <v>270</v>
      </c>
      <c r="G45" s="20" t="s">
        <v>314</v>
      </c>
    </row>
    <row r="46" spans="1:7" x14ac:dyDescent="0.25">
      <c r="A46" s="13">
        <v>44</v>
      </c>
      <c r="B46" s="21" t="s">
        <v>315</v>
      </c>
      <c r="C46" s="22" t="s">
        <v>316</v>
      </c>
      <c r="D46" s="23">
        <v>30</v>
      </c>
      <c r="E46" s="24" t="s">
        <v>208</v>
      </c>
      <c r="F46" s="22">
        <f>人物卡!P5*4</f>
        <v>300</v>
      </c>
      <c r="G46" s="25" t="s">
        <v>317</v>
      </c>
    </row>
    <row r="47" spans="1:7" ht="33" customHeight="1" x14ac:dyDescent="0.25">
      <c r="A47" s="14">
        <v>45</v>
      </c>
      <c r="B47" s="15" t="s">
        <v>318</v>
      </c>
      <c r="C47" s="26" t="s">
        <v>319</v>
      </c>
      <c r="D47" s="27">
        <v>0</v>
      </c>
      <c r="E47" s="28" t="s">
        <v>320</v>
      </c>
      <c r="F47" s="19">
        <f>(MAX(人物卡!M5,人物卡!M3,人物卡!J3))*2+人物卡!P5*2</f>
        <v>280</v>
      </c>
      <c r="G47" s="20" t="s">
        <v>321</v>
      </c>
    </row>
    <row r="48" spans="1:7" ht="17.25" customHeight="1" x14ac:dyDescent="0.25">
      <c r="A48" s="13">
        <v>46</v>
      </c>
      <c r="B48" s="21" t="s">
        <v>322</v>
      </c>
      <c r="C48" s="22" t="s">
        <v>211</v>
      </c>
      <c r="D48" s="23">
        <v>10</v>
      </c>
      <c r="E48" s="24" t="s">
        <v>193</v>
      </c>
      <c r="F48" s="22">
        <f>人物卡!P5*2+人物卡!M3*2</f>
        <v>270</v>
      </c>
      <c r="G48" s="25" t="s">
        <v>323</v>
      </c>
    </row>
    <row r="49" spans="1:7" ht="17.25" customHeight="1" x14ac:dyDescent="0.25">
      <c r="A49" s="14">
        <v>47</v>
      </c>
      <c r="B49" s="15" t="s">
        <v>324</v>
      </c>
      <c r="C49" s="26" t="s">
        <v>192</v>
      </c>
      <c r="D49" s="27">
        <v>9</v>
      </c>
      <c r="E49" s="28" t="s">
        <v>270</v>
      </c>
      <c r="F49" s="19">
        <f>人物卡!P5*2+MAX(人物卡!M3,人物卡!J3)*2</f>
        <v>280</v>
      </c>
      <c r="G49" s="20" t="s">
        <v>325</v>
      </c>
    </row>
    <row r="50" spans="1:7" ht="17.25" customHeight="1" x14ac:dyDescent="0.25">
      <c r="A50" s="13">
        <v>48</v>
      </c>
      <c r="B50" s="21" t="s">
        <v>326</v>
      </c>
      <c r="C50" s="22" t="s">
        <v>236</v>
      </c>
      <c r="D50" s="23">
        <v>9</v>
      </c>
      <c r="E50" s="24" t="s">
        <v>193</v>
      </c>
      <c r="F50" s="22">
        <f>人物卡!P5*2+人物卡!M3*2</f>
        <v>270</v>
      </c>
      <c r="G50" s="25" t="s">
        <v>327</v>
      </c>
    </row>
    <row r="51" spans="1:7" x14ac:dyDescent="0.25">
      <c r="A51" s="14">
        <v>49</v>
      </c>
      <c r="B51" s="15" t="s">
        <v>328</v>
      </c>
      <c r="C51" s="26" t="s">
        <v>329</v>
      </c>
      <c r="D51" s="27">
        <v>10</v>
      </c>
      <c r="E51" s="28" t="s">
        <v>208</v>
      </c>
      <c r="F51" s="19">
        <f>人物卡!P5*4</f>
        <v>300</v>
      </c>
      <c r="G51" s="20" t="s">
        <v>330</v>
      </c>
    </row>
    <row r="52" spans="1:7" ht="17.25" customHeight="1" x14ac:dyDescent="0.25">
      <c r="A52" s="13">
        <v>50</v>
      </c>
      <c r="B52" s="21" t="s">
        <v>331</v>
      </c>
      <c r="C52" s="22" t="s">
        <v>332</v>
      </c>
      <c r="D52" s="23">
        <v>50</v>
      </c>
      <c r="E52" s="24" t="s">
        <v>284</v>
      </c>
      <c r="F52" s="22">
        <f>人物卡!P5*2+人物卡!M5*2</f>
        <v>270</v>
      </c>
      <c r="G52" s="25" t="s">
        <v>333</v>
      </c>
    </row>
    <row r="53" spans="1:7" x14ac:dyDescent="0.25">
      <c r="A53" s="14">
        <v>51</v>
      </c>
      <c r="B53" s="15" t="s">
        <v>334</v>
      </c>
      <c r="C53" s="26" t="s">
        <v>269</v>
      </c>
      <c r="D53" s="27">
        <v>30</v>
      </c>
      <c r="E53" s="28" t="s">
        <v>208</v>
      </c>
      <c r="F53" s="19">
        <f>人物卡!P5*4</f>
        <v>300</v>
      </c>
      <c r="G53" s="20" t="s">
        <v>335</v>
      </c>
    </row>
    <row r="54" spans="1:7" ht="16.5" customHeight="1" x14ac:dyDescent="0.25">
      <c r="A54" s="13">
        <v>52</v>
      </c>
      <c r="B54" s="21" t="s">
        <v>336</v>
      </c>
      <c r="C54" s="22" t="s">
        <v>232</v>
      </c>
      <c r="D54" s="23">
        <v>9</v>
      </c>
      <c r="E54" s="24" t="s">
        <v>197</v>
      </c>
      <c r="F54" s="22">
        <f>人物卡!P5*2+人物卡!M5*2</f>
        <v>270</v>
      </c>
      <c r="G54" s="25" t="s">
        <v>337</v>
      </c>
    </row>
    <row r="55" spans="1:7" ht="33" customHeight="1" x14ac:dyDescent="0.25">
      <c r="A55" s="14">
        <v>53</v>
      </c>
      <c r="B55" s="15" t="s">
        <v>338</v>
      </c>
      <c r="C55" s="26" t="s">
        <v>339</v>
      </c>
      <c r="D55" s="27">
        <v>55</v>
      </c>
      <c r="E55" s="28" t="s">
        <v>320</v>
      </c>
      <c r="F55" s="19">
        <f>(MAX(人物卡!M5,人物卡!M3,人物卡!J3))*2+人物卡!P5*2</f>
        <v>280</v>
      </c>
      <c r="G55" s="20" t="s">
        <v>340</v>
      </c>
    </row>
    <row r="56" spans="1:7" ht="16.5" customHeight="1" x14ac:dyDescent="0.25">
      <c r="A56" s="13">
        <v>54</v>
      </c>
      <c r="B56" s="21" t="s">
        <v>341</v>
      </c>
      <c r="C56" s="22" t="s">
        <v>236</v>
      </c>
      <c r="D56" s="23">
        <v>9</v>
      </c>
      <c r="E56" s="24" t="s">
        <v>233</v>
      </c>
      <c r="F56" s="22">
        <f>人物卡!P5*2+MAX(人物卡!M3,人物卡!J3)*2</f>
        <v>280</v>
      </c>
      <c r="G56" s="25" t="s">
        <v>342</v>
      </c>
    </row>
    <row r="57" spans="1:7" x14ac:dyDescent="0.25">
      <c r="A57" s="14">
        <v>55</v>
      </c>
      <c r="B57" s="15" t="s">
        <v>343</v>
      </c>
      <c r="C57" s="26" t="s">
        <v>245</v>
      </c>
      <c r="D57" s="27">
        <v>20</v>
      </c>
      <c r="E57" s="28" t="s">
        <v>208</v>
      </c>
      <c r="F57" s="19">
        <f>人物卡!P5*4</f>
        <v>300</v>
      </c>
      <c r="G57" s="20" t="s">
        <v>344</v>
      </c>
    </row>
    <row r="58" spans="1:7" ht="16.5" customHeight="1" x14ac:dyDescent="0.25">
      <c r="A58" s="13">
        <v>56</v>
      </c>
      <c r="B58" s="21" t="s">
        <v>345</v>
      </c>
      <c r="C58" s="22" t="s">
        <v>236</v>
      </c>
      <c r="D58" s="23">
        <v>9</v>
      </c>
      <c r="E58" s="24" t="s">
        <v>233</v>
      </c>
      <c r="F58" s="22">
        <f>人物卡!P5*2+MAX(人物卡!M3,人物卡!J3)*2</f>
        <v>280</v>
      </c>
      <c r="G58" s="25" t="s">
        <v>346</v>
      </c>
    </row>
    <row r="59" spans="1:7" x14ac:dyDescent="0.25">
      <c r="A59" s="14">
        <v>57</v>
      </c>
      <c r="B59" s="15" t="s">
        <v>347</v>
      </c>
      <c r="C59" s="26" t="s">
        <v>211</v>
      </c>
      <c r="D59" s="27">
        <v>10</v>
      </c>
      <c r="E59" s="28" t="s">
        <v>208</v>
      </c>
      <c r="F59" s="19">
        <f>人物卡!P5*4</f>
        <v>300</v>
      </c>
      <c r="G59" s="20" t="s">
        <v>348</v>
      </c>
    </row>
    <row r="60" spans="1:7" x14ac:dyDescent="0.25">
      <c r="A60" s="13">
        <v>58</v>
      </c>
      <c r="B60" s="21" t="s">
        <v>349</v>
      </c>
      <c r="C60" s="22" t="s">
        <v>350</v>
      </c>
      <c r="D60" s="23">
        <v>40</v>
      </c>
      <c r="E60" s="24" t="s">
        <v>208</v>
      </c>
      <c r="F60" s="22">
        <f>人物卡!P5*4</f>
        <v>300</v>
      </c>
      <c r="G60" s="25" t="s">
        <v>351</v>
      </c>
    </row>
    <row r="61" spans="1:7" ht="31.2" x14ac:dyDescent="0.25">
      <c r="A61" s="14">
        <v>59</v>
      </c>
      <c r="B61" s="15" t="s">
        <v>352</v>
      </c>
      <c r="C61" s="26" t="s">
        <v>353</v>
      </c>
      <c r="D61" s="27">
        <v>8</v>
      </c>
      <c r="E61" s="28" t="s">
        <v>299</v>
      </c>
      <c r="F61" s="19">
        <f>人物卡!P5*2+MAX(人物卡!M5,人物卡!M3)*2</f>
        <v>270</v>
      </c>
      <c r="G61" s="20" t="s">
        <v>354</v>
      </c>
    </row>
    <row r="62" spans="1:7" x14ac:dyDescent="0.25">
      <c r="A62" s="13">
        <v>60</v>
      </c>
      <c r="B62" s="21" t="s">
        <v>355</v>
      </c>
      <c r="C62" s="22" t="s">
        <v>356</v>
      </c>
      <c r="D62" s="23">
        <v>60</v>
      </c>
      <c r="E62" s="24" t="s">
        <v>197</v>
      </c>
      <c r="F62" s="22">
        <f>人物卡!P5*2+人物卡!M5*2</f>
        <v>270</v>
      </c>
      <c r="G62" s="25" t="s">
        <v>357</v>
      </c>
    </row>
    <row r="63" spans="1:7" ht="31.2" x14ac:dyDescent="0.25">
      <c r="A63" s="14">
        <v>61</v>
      </c>
      <c r="B63" s="15" t="s">
        <v>358</v>
      </c>
      <c r="C63" s="26" t="s">
        <v>192</v>
      </c>
      <c r="D63" s="27">
        <v>9</v>
      </c>
      <c r="E63" s="28" t="s">
        <v>233</v>
      </c>
      <c r="F63" s="19">
        <f>人物卡!P5*2+MAX(人物卡!M3,人物卡!J3)*2</f>
        <v>280</v>
      </c>
      <c r="G63" s="20" t="s">
        <v>359</v>
      </c>
    </row>
    <row r="64" spans="1:7" x14ac:dyDescent="0.25">
      <c r="A64" s="13">
        <v>62</v>
      </c>
      <c r="B64" s="21" t="s">
        <v>360</v>
      </c>
      <c r="C64" s="22" t="s">
        <v>361</v>
      </c>
      <c r="D64" s="23">
        <v>40</v>
      </c>
      <c r="E64" s="24" t="s">
        <v>284</v>
      </c>
      <c r="F64" s="22">
        <f>人物卡!P5*2+人物卡!M5*2</f>
        <v>270</v>
      </c>
      <c r="G64" s="25" t="s">
        <v>362</v>
      </c>
    </row>
    <row r="65" spans="1:7" ht="31.2" x14ac:dyDescent="0.25">
      <c r="A65" s="14">
        <v>63</v>
      </c>
      <c r="B65" s="15" t="s">
        <v>363</v>
      </c>
      <c r="C65" s="26" t="s">
        <v>319</v>
      </c>
      <c r="D65" s="27">
        <v>0</v>
      </c>
      <c r="E65" s="28" t="s">
        <v>364</v>
      </c>
      <c r="F65" s="19">
        <f>人物卡!P5*2+MAX(人物卡!M5,人物卡!M3)*2</f>
        <v>270</v>
      </c>
      <c r="G65" s="20" t="s">
        <v>365</v>
      </c>
    </row>
    <row r="66" spans="1:7" x14ac:dyDescent="0.25">
      <c r="A66" s="13">
        <v>64</v>
      </c>
      <c r="B66" s="21" t="s">
        <v>366</v>
      </c>
      <c r="C66" s="22" t="s">
        <v>367</v>
      </c>
      <c r="D66" s="23">
        <v>6</v>
      </c>
      <c r="E66" s="24" t="s">
        <v>277</v>
      </c>
      <c r="F66" s="22">
        <f>人物卡!P5*2+人物卡!J3*2</f>
        <v>280</v>
      </c>
      <c r="G66" s="25" t="s">
        <v>368</v>
      </c>
    </row>
    <row r="67" spans="1:7" x14ac:dyDescent="0.25">
      <c r="A67" s="14">
        <v>65</v>
      </c>
      <c r="B67" s="15" t="s">
        <v>369</v>
      </c>
      <c r="C67" s="26" t="s">
        <v>236</v>
      </c>
      <c r="D67" s="27">
        <v>9</v>
      </c>
      <c r="E67" s="28" t="s">
        <v>208</v>
      </c>
      <c r="F67" s="19">
        <f>人物卡!P5*4</f>
        <v>300</v>
      </c>
      <c r="G67" s="20" t="s">
        <v>370</v>
      </c>
    </row>
    <row r="68" spans="1:7" x14ac:dyDescent="0.25">
      <c r="A68" s="13">
        <v>66</v>
      </c>
      <c r="B68" s="21" t="s">
        <v>371</v>
      </c>
      <c r="C68" s="22" t="s">
        <v>236</v>
      </c>
      <c r="D68" s="23">
        <v>9</v>
      </c>
      <c r="E68" s="24" t="s">
        <v>208</v>
      </c>
      <c r="F68" s="22">
        <f>人物卡!P5*4</f>
        <v>300</v>
      </c>
      <c r="G68" s="25" t="s">
        <v>372</v>
      </c>
    </row>
    <row r="69" spans="1:7" x14ac:dyDescent="0.25">
      <c r="A69" s="14">
        <v>67</v>
      </c>
      <c r="B69" s="15" t="s">
        <v>373</v>
      </c>
      <c r="C69" s="26" t="s">
        <v>374</v>
      </c>
      <c r="D69" s="27">
        <v>50</v>
      </c>
      <c r="E69" s="28" t="s">
        <v>208</v>
      </c>
      <c r="F69" s="19">
        <f>人物卡!P5*4</f>
        <v>300</v>
      </c>
      <c r="G69" s="20" t="s">
        <v>375</v>
      </c>
    </row>
    <row r="70" spans="1:7" x14ac:dyDescent="0.25">
      <c r="A70" s="13">
        <v>68</v>
      </c>
      <c r="B70" s="21" t="s">
        <v>376</v>
      </c>
      <c r="C70" s="22" t="s">
        <v>329</v>
      </c>
      <c r="D70" s="23">
        <v>10</v>
      </c>
      <c r="E70" s="24" t="s">
        <v>208</v>
      </c>
      <c r="F70" s="22">
        <f>人物卡!P5*4</f>
        <v>300</v>
      </c>
      <c r="G70" s="25" t="s">
        <v>377</v>
      </c>
    </row>
    <row r="71" spans="1:7" ht="16.5" customHeight="1" x14ac:dyDescent="0.25">
      <c r="A71" s="14">
        <v>69</v>
      </c>
      <c r="B71" s="15" t="s">
        <v>378</v>
      </c>
      <c r="C71" s="26" t="s">
        <v>236</v>
      </c>
      <c r="D71" s="27">
        <v>9</v>
      </c>
      <c r="E71" s="28" t="s">
        <v>233</v>
      </c>
      <c r="F71" s="19">
        <f>人物卡!P5*2+MAX(人物卡!M3,人物卡!J3)*2</f>
        <v>280</v>
      </c>
      <c r="G71" s="20" t="s">
        <v>379</v>
      </c>
    </row>
    <row r="72" spans="1:7" ht="16.5" customHeight="1" x14ac:dyDescent="0.25">
      <c r="A72" s="13">
        <v>70</v>
      </c>
      <c r="B72" s="21" t="s">
        <v>380</v>
      </c>
      <c r="C72" s="22" t="s">
        <v>236</v>
      </c>
      <c r="D72" s="23">
        <v>9</v>
      </c>
      <c r="E72" s="24" t="s">
        <v>233</v>
      </c>
      <c r="F72" s="22">
        <f>人物卡!P5*2+MAX(人物卡!M3,人物卡!J3)*2</f>
        <v>280</v>
      </c>
      <c r="G72" s="25" t="s">
        <v>381</v>
      </c>
    </row>
    <row r="73" spans="1:7" x14ac:dyDescent="0.25">
      <c r="A73" s="14">
        <v>71</v>
      </c>
      <c r="B73" s="15" t="s">
        <v>382</v>
      </c>
      <c r="C73" s="26" t="s">
        <v>316</v>
      </c>
      <c r="D73" s="27">
        <v>30</v>
      </c>
      <c r="E73" s="28" t="s">
        <v>208</v>
      </c>
      <c r="F73" s="19">
        <f>人物卡!P5*4</f>
        <v>300</v>
      </c>
      <c r="G73" s="20" t="s">
        <v>383</v>
      </c>
    </row>
    <row r="74" spans="1:7" x14ac:dyDescent="0.25">
      <c r="A74" s="13">
        <v>72</v>
      </c>
      <c r="B74" s="21" t="s">
        <v>384</v>
      </c>
      <c r="C74" s="22" t="s">
        <v>385</v>
      </c>
      <c r="D74" s="23">
        <v>9</v>
      </c>
      <c r="E74" s="24" t="s">
        <v>208</v>
      </c>
      <c r="F74" s="22">
        <f>人物卡!P5*4</f>
        <v>300</v>
      </c>
      <c r="G74" s="25" t="s">
        <v>386</v>
      </c>
    </row>
    <row r="75" spans="1:7" x14ac:dyDescent="0.25">
      <c r="A75" s="14">
        <v>73</v>
      </c>
      <c r="B75" s="15" t="s">
        <v>387</v>
      </c>
      <c r="C75" s="26" t="s">
        <v>196</v>
      </c>
      <c r="D75" s="27">
        <v>9</v>
      </c>
      <c r="E75" s="28" t="s">
        <v>208</v>
      </c>
      <c r="F75" s="19">
        <f>人物卡!P5*4</f>
        <v>300</v>
      </c>
      <c r="G75" s="20" t="s">
        <v>388</v>
      </c>
    </row>
    <row r="76" spans="1:7" ht="16.5" customHeight="1" x14ac:dyDescent="0.25">
      <c r="A76" s="13">
        <v>74</v>
      </c>
      <c r="B76" s="21" t="s">
        <v>389</v>
      </c>
      <c r="C76" s="22" t="s">
        <v>390</v>
      </c>
      <c r="D76" s="23">
        <v>20</v>
      </c>
      <c r="E76" s="24" t="s">
        <v>233</v>
      </c>
      <c r="F76" s="22">
        <f>人物卡!P5*2+MAX(人物卡!M3,人物卡!J3)*2</f>
        <v>280</v>
      </c>
      <c r="G76" s="25" t="s">
        <v>391</v>
      </c>
    </row>
    <row r="77" spans="1:7" ht="17.25" customHeight="1" x14ac:dyDescent="0.25">
      <c r="A77" s="14">
        <v>75</v>
      </c>
      <c r="B77" s="15" t="s">
        <v>392</v>
      </c>
      <c r="C77" s="26" t="s">
        <v>393</v>
      </c>
      <c r="D77" s="27">
        <v>0</v>
      </c>
      <c r="E77" s="28" t="s">
        <v>197</v>
      </c>
      <c r="F77" s="19">
        <f>人物卡!P5*2+人物卡!M5*2</f>
        <v>270</v>
      </c>
      <c r="G77" s="20" t="s">
        <v>394</v>
      </c>
    </row>
    <row r="78" spans="1:7" ht="17.25" customHeight="1" x14ac:dyDescent="0.25">
      <c r="A78" s="13">
        <v>76</v>
      </c>
      <c r="B78" s="21" t="s">
        <v>395</v>
      </c>
      <c r="C78" s="22" t="s">
        <v>269</v>
      </c>
      <c r="D78" s="23">
        <v>30</v>
      </c>
      <c r="E78" s="24" t="s">
        <v>270</v>
      </c>
      <c r="F78" s="22">
        <f>人物卡!P5*2+MAX(人物卡!M3,人物卡!J3)*2</f>
        <v>280</v>
      </c>
      <c r="G78" s="25" t="s">
        <v>396</v>
      </c>
    </row>
    <row r="79" spans="1:7" x14ac:dyDescent="0.25">
      <c r="A79" s="14">
        <v>77</v>
      </c>
      <c r="B79" s="15" t="s">
        <v>397</v>
      </c>
      <c r="C79" s="26" t="s">
        <v>329</v>
      </c>
      <c r="D79" s="27">
        <v>10</v>
      </c>
      <c r="E79" s="28" t="s">
        <v>208</v>
      </c>
      <c r="F79" s="19">
        <f>人物卡!P5*4</f>
        <v>300</v>
      </c>
      <c r="G79" s="20" t="s">
        <v>398</v>
      </c>
    </row>
    <row r="80" spans="1:7" ht="16.5" customHeight="1" x14ac:dyDescent="0.25">
      <c r="A80" s="13">
        <v>78</v>
      </c>
      <c r="B80" s="21" t="s">
        <v>399</v>
      </c>
      <c r="C80" s="22" t="s">
        <v>236</v>
      </c>
      <c r="D80" s="23">
        <v>9</v>
      </c>
      <c r="E80" s="24" t="s">
        <v>400</v>
      </c>
      <c r="F80" s="22">
        <f>人物卡!P5*2+MAX(人物卡!M3,人物卡!P3)*2</f>
        <v>270</v>
      </c>
      <c r="G80" s="25" t="s">
        <v>401</v>
      </c>
    </row>
    <row r="81" spans="1:7" x14ac:dyDescent="0.25">
      <c r="A81" s="14">
        <v>79</v>
      </c>
      <c r="B81" s="15" t="s">
        <v>402</v>
      </c>
      <c r="C81" s="26" t="s">
        <v>236</v>
      </c>
      <c r="D81" s="27">
        <v>9</v>
      </c>
      <c r="E81" s="28" t="s">
        <v>208</v>
      </c>
      <c r="F81" s="19">
        <f>人物卡!P5*4</f>
        <v>300</v>
      </c>
      <c r="G81" s="20" t="s">
        <v>403</v>
      </c>
    </row>
    <row r="82" spans="1:7" x14ac:dyDescent="0.25">
      <c r="A82" s="13">
        <v>80</v>
      </c>
      <c r="B82" s="21" t="s">
        <v>404</v>
      </c>
      <c r="C82" s="22" t="s">
        <v>405</v>
      </c>
      <c r="D82" s="23">
        <v>9</v>
      </c>
      <c r="E82" s="24" t="s">
        <v>208</v>
      </c>
      <c r="F82" s="22">
        <f>人物卡!P5*4</f>
        <v>300</v>
      </c>
      <c r="G82" s="25" t="s">
        <v>406</v>
      </c>
    </row>
    <row r="83" spans="1:7" ht="16.5" customHeight="1" x14ac:dyDescent="0.25">
      <c r="A83" s="14">
        <v>81</v>
      </c>
      <c r="B83" s="15" t="s">
        <v>407</v>
      </c>
      <c r="C83" s="26" t="s">
        <v>408</v>
      </c>
      <c r="D83" s="27">
        <v>5</v>
      </c>
      <c r="E83" s="28" t="s">
        <v>233</v>
      </c>
      <c r="F83" s="19">
        <f>人物卡!P5*2+MAX(人物卡!M3,人物卡!J3)*2</f>
        <v>280</v>
      </c>
      <c r="G83" s="20" t="s">
        <v>409</v>
      </c>
    </row>
    <row r="84" spans="1:7" x14ac:dyDescent="0.25">
      <c r="A84" s="13">
        <v>82</v>
      </c>
      <c r="B84" s="21" t="s">
        <v>410</v>
      </c>
      <c r="C84" s="22" t="s">
        <v>236</v>
      </c>
      <c r="D84" s="23">
        <v>9</v>
      </c>
      <c r="E84" s="24" t="s">
        <v>208</v>
      </c>
      <c r="F84" s="22">
        <f>人物卡!P5*4</f>
        <v>300</v>
      </c>
      <c r="G84" s="25" t="s">
        <v>411</v>
      </c>
    </row>
    <row r="85" spans="1:7" x14ac:dyDescent="0.25">
      <c r="A85" s="14">
        <v>83</v>
      </c>
      <c r="B85" s="15" t="s">
        <v>412</v>
      </c>
      <c r="C85" s="26" t="s">
        <v>413</v>
      </c>
      <c r="D85" s="27">
        <v>35</v>
      </c>
      <c r="E85" s="28" t="s">
        <v>208</v>
      </c>
      <c r="F85" s="19">
        <f>人物卡!P5*4</f>
        <v>300</v>
      </c>
      <c r="G85" s="20" t="s">
        <v>414</v>
      </c>
    </row>
    <row r="86" spans="1:7" x14ac:dyDescent="0.25">
      <c r="A86" s="13">
        <v>84</v>
      </c>
      <c r="B86" s="21" t="s">
        <v>415</v>
      </c>
      <c r="C86" s="22" t="s">
        <v>236</v>
      </c>
      <c r="D86" s="23">
        <v>9</v>
      </c>
      <c r="E86" s="24" t="s">
        <v>208</v>
      </c>
      <c r="F86" s="22">
        <f>人物卡!P5*4</f>
        <v>300</v>
      </c>
      <c r="G86" s="25" t="s">
        <v>416</v>
      </c>
    </row>
    <row r="87" spans="1:7" x14ac:dyDescent="0.25">
      <c r="A87" s="14">
        <v>85</v>
      </c>
      <c r="B87" s="15" t="s">
        <v>417</v>
      </c>
      <c r="C87" s="26" t="s">
        <v>329</v>
      </c>
      <c r="D87" s="27">
        <v>10</v>
      </c>
      <c r="E87" s="28" t="s">
        <v>208</v>
      </c>
      <c r="F87" s="19">
        <f>人物卡!P5*4</f>
        <v>300</v>
      </c>
      <c r="G87" s="20" t="s">
        <v>418</v>
      </c>
    </row>
    <row r="88" spans="1:7" ht="16.5" customHeight="1" x14ac:dyDescent="0.25">
      <c r="A88" s="13">
        <v>86</v>
      </c>
      <c r="B88" s="21" t="s">
        <v>419</v>
      </c>
      <c r="C88" s="22" t="s">
        <v>390</v>
      </c>
      <c r="D88" s="23">
        <v>20</v>
      </c>
      <c r="E88" s="24" t="s">
        <v>266</v>
      </c>
      <c r="F88" s="22">
        <f>人物卡!P5*2+人物卡!M3*2</f>
        <v>270</v>
      </c>
      <c r="G88" s="25" t="s">
        <v>420</v>
      </c>
    </row>
    <row r="89" spans="1:7" x14ac:dyDescent="0.25">
      <c r="A89" s="14">
        <v>87</v>
      </c>
      <c r="B89" s="15" t="s">
        <v>421</v>
      </c>
      <c r="C89" s="26" t="s">
        <v>269</v>
      </c>
      <c r="D89" s="27">
        <v>30</v>
      </c>
      <c r="E89" s="28" t="s">
        <v>208</v>
      </c>
      <c r="F89" s="19">
        <f>人物卡!P5*4</f>
        <v>300</v>
      </c>
      <c r="G89" s="20" t="s">
        <v>422</v>
      </c>
    </row>
    <row r="90" spans="1:7" ht="16.5" customHeight="1" x14ac:dyDescent="0.25">
      <c r="A90" s="13">
        <v>88</v>
      </c>
      <c r="B90" s="21" t="s">
        <v>423</v>
      </c>
      <c r="C90" s="22" t="s">
        <v>242</v>
      </c>
      <c r="D90" s="23">
        <v>20</v>
      </c>
      <c r="E90" s="24" t="s">
        <v>233</v>
      </c>
      <c r="F90" s="22">
        <f>人物卡!P5*2+MAX(人物卡!M3,人物卡!J3)*2</f>
        <v>280</v>
      </c>
      <c r="G90" s="25" t="s">
        <v>424</v>
      </c>
    </row>
    <row r="91" spans="1:7" ht="16.5" customHeight="1" x14ac:dyDescent="0.25">
      <c r="A91" s="14">
        <v>89</v>
      </c>
      <c r="B91" s="15" t="s">
        <v>425</v>
      </c>
      <c r="C91" s="26" t="s">
        <v>236</v>
      </c>
      <c r="D91" s="27">
        <v>9</v>
      </c>
      <c r="E91" s="28" t="s">
        <v>233</v>
      </c>
      <c r="F91" s="19">
        <f>人物卡!P5*2+MAX(人物卡!M3,人物卡!J3)*2</f>
        <v>280</v>
      </c>
      <c r="G91" s="20" t="s">
        <v>426</v>
      </c>
    </row>
    <row r="92" spans="1:7" ht="16.5" customHeight="1" x14ac:dyDescent="0.25">
      <c r="A92" s="13">
        <v>90</v>
      </c>
      <c r="B92" s="21" t="s">
        <v>427</v>
      </c>
      <c r="C92" s="22" t="s">
        <v>236</v>
      </c>
      <c r="D92" s="23">
        <v>9</v>
      </c>
      <c r="E92" s="24" t="s">
        <v>233</v>
      </c>
      <c r="F92" s="22">
        <f>人物卡!P5*2+MAX(人物卡!M3,人物卡!J3)*2</f>
        <v>280</v>
      </c>
      <c r="G92" s="25" t="s">
        <v>428</v>
      </c>
    </row>
    <row r="93" spans="1:7" x14ac:dyDescent="0.25">
      <c r="A93" s="14">
        <v>91</v>
      </c>
      <c r="B93" s="15" t="s">
        <v>429</v>
      </c>
      <c r="C93" s="26" t="s">
        <v>390</v>
      </c>
      <c r="D93" s="27">
        <v>20</v>
      </c>
      <c r="E93" s="28" t="s">
        <v>208</v>
      </c>
      <c r="F93" s="19">
        <f>人物卡!P5*4</f>
        <v>300</v>
      </c>
      <c r="G93" s="20" t="s">
        <v>430</v>
      </c>
    </row>
    <row r="94" spans="1:7" ht="16.5" customHeight="1" x14ac:dyDescent="0.25">
      <c r="A94" s="13">
        <v>92</v>
      </c>
      <c r="B94" s="21" t="s">
        <v>431</v>
      </c>
      <c r="C94" s="22" t="s">
        <v>432</v>
      </c>
      <c r="D94" s="23">
        <v>0</v>
      </c>
      <c r="E94" s="24" t="s">
        <v>233</v>
      </c>
      <c r="F94" s="22">
        <f>人物卡!P5*2+MAX(人物卡!M3,人物卡!J3)*2</f>
        <v>280</v>
      </c>
      <c r="G94" s="25" t="s">
        <v>433</v>
      </c>
    </row>
    <row r="95" spans="1:7" ht="17.25" customHeight="1" x14ac:dyDescent="0.25">
      <c r="A95" s="14">
        <v>93</v>
      </c>
      <c r="B95" s="15" t="s">
        <v>434</v>
      </c>
      <c r="C95" s="26" t="s">
        <v>435</v>
      </c>
      <c r="D95" s="27">
        <v>5</v>
      </c>
      <c r="E95" s="28" t="s">
        <v>197</v>
      </c>
      <c r="F95" s="19">
        <f>人物卡!P5*2+人物卡!M5*2</f>
        <v>270</v>
      </c>
      <c r="G95" s="20" t="s">
        <v>436</v>
      </c>
    </row>
    <row r="96" spans="1:7" x14ac:dyDescent="0.25">
      <c r="A96" s="13">
        <v>94</v>
      </c>
      <c r="B96" s="21" t="s">
        <v>437</v>
      </c>
      <c r="C96" s="22" t="s">
        <v>316</v>
      </c>
      <c r="D96" s="23">
        <v>30</v>
      </c>
      <c r="E96" s="24" t="s">
        <v>208</v>
      </c>
      <c r="F96" s="22">
        <f>人物卡!P5*4</f>
        <v>300</v>
      </c>
      <c r="G96" s="25" t="s">
        <v>438</v>
      </c>
    </row>
    <row r="97" spans="1:7" x14ac:dyDescent="0.25">
      <c r="A97" s="14">
        <v>95</v>
      </c>
      <c r="B97" s="15" t="s">
        <v>439</v>
      </c>
      <c r="C97" s="26" t="s">
        <v>211</v>
      </c>
      <c r="D97" s="27">
        <v>10</v>
      </c>
      <c r="E97" s="28" t="s">
        <v>208</v>
      </c>
      <c r="F97" s="19">
        <f>人物卡!P5*4</f>
        <v>300</v>
      </c>
      <c r="G97" s="20" t="s">
        <v>440</v>
      </c>
    </row>
    <row r="98" spans="1:7" x14ac:dyDescent="0.25">
      <c r="A98" s="13">
        <v>96</v>
      </c>
      <c r="B98" s="21" t="s">
        <v>441</v>
      </c>
      <c r="C98" s="22" t="s">
        <v>236</v>
      </c>
      <c r="D98" s="23">
        <v>9</v>
      </c>
      <c r="E98" s="24" t="s">
        <v>208</v>
      </c>
      <c r="F98" s="22">
        <f>人物卡!P5*4</f>
        <v>300</v>
      </c>
      <c r="G98" s="25" t="s">
        <v>442</v>
      </c>
    </row>
    <row r="99" spans="1:7" x14ac:dyDescent="0.25">
      <c r="A99" s="14">
        <v>97</v>
      </c>
      <c r="B99" s="15" t="s">
        <v>443</v>
      </c>
      <c r="C99" s="26" t="s">
        <v>236</v>
      </c>
      <c r="D99" s="27">
        <v>9</v>
      </c>
      <c r="E99" s="28" t="s">
        <v>208</v>
      </c>
      <c r="F99" s="19">
        <f>人物卡!P5*4</f>
        <v>300</v>
      </c>
      <c r="G99" s="20" t="s">
        <v>444</v>
      </c>
    </row>
    <row r="100" spans="1:7" x14ac:dyDescent="0.25">
      <c r="A100" s="13">
        <v>98</v>
      </c>
      <c r="B100" s="21" t="s">
        <v>445</v>
      </c>
      <c r="C100" s="22" t="s">
        <v>245</v>
      </c>
      <c r="D100" s="23">
        <v>20</v>
      </c>
      <c r="E100" s="24" t="s">
        <v>208</v>
      </c>
      <c r="F100" s="22">
        <f>人物卡!P5*4</f>
        <v>300</v>
      </c>
      <c r="G100" s="25" t="s">
        <v>446</v>
      </c>
    </row>
    <row r="101" spans="1:7" ht="17.25" customHeight="1" x14ac:dyDescent="0.25">
      <c r="A101" s="14">
        <v>99</v>
      </c>
      <c r="B101" s="15" t="s">
        <v>447</v>
      </c>
      <c r="C101" s="26" t="s">
        <v>196</v>
      </c>
      <c r="D101" s="27">
        <v>9</v>
      </c>
      <c r="E101" s="28" t="s">
        <v>284</v>
      </c>
      <c r="F101" s="19">
        <f>人物卡!P5*2+人物卡!M5*2</f>
        <v>270</v>
      </c>
      <c r="G101" s="20" t="s">
        <v>448</v>
      </c>
    </row>
    <row r="102" spans="1:7" x14ac:dyDescent="0.25">
      <c r="A102" s="13">
        <v>100</v>
      </c>
      <c r="B102" s="21" t="s">
        <v>449</v>
      </c>
      <c r="C102" s="22" t="s">
        <v>224</v>
      </c>
      <c r="D102" s="23">
        <v>9</v>
      </c>
      <c r="E102" s="24" t="s">
        <v>208</v>
      </c>
      <c r="F102" s="22">
        <f>人物卡!P5*4</f>
        <v>300</v>
      </c>
      <c r="G102" s="25" t="s">
        <v>450</v>
      </c>
    </row>
    <row r="103" spans="1:7" ht="17.25" customHeight="1" x14ac:dyDescent="0.25">
      <c r="A103" s="14">
        <v>101</v>
      </c>
      <c r="B103" s="15" t="s">
        <v>451</v>
      </c>
      <c r="C103" s="26" t="s">
        <v>236</v>
      </c>
      <c r="D103" s="27">
        <v>9</v>
      </c>
      <c r="E103" s="28" t="s">
        <v>288</v>
      </c>
      <c r="F103" s="19">
        <f>人物卡!P5*2+MAX(人物卡!M5,人物卡!M3)*2</f>
        <v>270</v>
      </c>
      <c r="G103" s="20" t="s">
        <v>452</v>
      </c>
    </row>
    <row r="104" spans="1:7" ht="17.25" customHeight="1" x14ac:dyDescent="0.25">
      <c r="A104" s="13">
        <v>102</v>
      </c>
      <c r="B104" s="21" t="s">
        <v>453</v>
      </c>
      <c r="C104" s="22" t="s">
        <v>245</v>
      </c>
      <c r="D104" s="23">
        <v>20</v>
      </c>
      <c r="E104" s="24" t="s">
        <v>299</v>
      </c>
      <c r="F104" s="22">
        <f>人物卡!P5*2+MAX(人物卡!M5,人物卡!M3)*2</f>
        <v>270</v>
      </c>
      <c r="G104" s="25" t="s">
        <v>454</v>
      </c>
    </row>
    <row r="105" spans="1:7" ht="16.5" customHeight="1" x14ac:dyDescent="0.25">
      <c r="A105" s="14">
        <v>103</v>
      </c>
      <c r="B105" s="15" t="s">
        <v>455</v>
      </c>
      <c r="C105" s="26" t="s">
        <v>236</v>
      </c>
      <c r="D105" s="27">
        <v>9</v>
      </c>
      <c r="E105" s="28" t="s">
        <v>233</v>
      </c>
      <c r="F105" s="19">
        <f>人物卡!P5*2+MAX(人物卡!M3,人物卡!J3)*2</f>
        <v>280</v>
      </c>
      <c r="G105" s="20" t="s">
        <v>456</v>
      </c>
    </row>
    <row r="106" spans="1:7" ht="17.25" customHeight="1" x14ac:dyDescent="0.25">
      <c r="A106" s="13">
        <v>104</v>
      </c>
      <c r="B106" s="21" t="s">
        <v>457</v>
      </c>
      <c r="C106" s="22" t="s">
        <v>296</v>
      </c>
      <c r="D106" s="23">
        <v>20</v>
      </c>
      <c r="E106" s="24" t="s">
        <v>299</v>
      </c>
      <c r="F106" s="22">
        <f>人物卡!P5*2+MAX(人物卡!M5,人物卡!M3)*2</f>
        <v>270</v>
      </c>
      <c r="G106" s="25" t="s">
        <v>458</v>
      </c>
    </row>
    <row r="107" spans="1:7" x14ac:dyDescent="0.25">
      <c r="A107" s="14">
        <v>105</v>
      </c>
      <c r="B107" s="15" t="s">
        <v>459</v>
      </c>
      <c r="C107" s="26" t="s">
        <v>460</v>
      </c>
      <c r="D107" s="27">
        <v>5</v>
      </c>
      <c r="E107" s="28" t="s">
        <v>208</v>
      </c>
      <c r="F107" s="19">
        <f>人物卡!P5*4</f>
        <v>300</v>
      </c>
      <c r="G107" s="20" t="s">
        <v>461</v>
      </c>
    </row>
    <row r="108" spans="1:7" ht="16.5" customHeight="1" x14ac:dyDescent="0.25">
      <c r="A108" s="13">
        <v>106</v>
      </c>
      <c r="B108" s="21" t="s">
        <v>462</v>
      </c>
      <c r="C108" s="22" t="s">
        <v>463</v>
      </c>
      <c r="D108" s="23">
        <v>10</v>
      </c>
      <c r="E108" s="24" t="s">
        <v>233</v>
      </c>
      <c r="F108" s="22">
        <f>人物卡!P5*2+MAX(人物卡!M3,人物卡!J3)*2</f>
        <v>280</v>
      </c>
      <c r="G108" s="25" t="s">
        <v>464</v>
      </c>
    </row>
    <row r="109" spans="1:7" ht="16.5" customHeight="1" x14ac:dyDescent="0.25">
      <c r="A109" s="14">
        <v>107</v>
      </c>
      <c r="B109" s="15" t="s">
        <v>465</v>
      </c>
      <c r="C109" s="26" t="s">
        <v>466</v>
      </c>
      <c r="D109" s="27">
        <v>0</v>
      </c>
      <c r="E109" s="28" t="s">
        <v>233</v>
      </c>
      <c r="F109" s="19">
        <f>人物卡!P5*2+MAX(人物卡!M3,人物卡!J3)*2</f>
        <v>280</v>
      </c>
      <c r="G109" s="20" t="s">
        <v>467</v>
      </c>
    </row>
    <row r="110" spans="1:7" x14ac:dyDescent="0.25">
      <c r="A110" s="13">
        <v>108</v>
      </c>
      <c r="B110" s="21" t="s">
        <v>468</v>
      </c>
      <c r="C110" s="22" t="s">
        <v>245</v>
      </c>
      <c r="D110" s="23">
        <v>20</v>
      </c>
      <c r="E110" s="24" t="s">
        <v>208</v>
      </c>
      <c r="F110" s="22">
        <f>人物卡!P5*4</f>
        <v>300</v>
      </c>
      <c r="G110" s="25" t="s">
        <v>469</v>
      </c>
    </row>
    <row r="111" spans="1:7" x14ac:dyDescent="0.25">
      <c r="A111" s="14">
        <v>109</v>
      </c>
      <c r="B111" s="15" t="s">
        <v>470</v>
      </c>
      <c r="C111" s="26" t="s">
        <v>435</v>
      </c>
      <c r="D111" s="27">
        <v>5</v>
      </c>
      <c r="E111" s="28" t="s">
        <v>208</v>
      </c>
      <c r="F111" s="19">
        <f>人物卡!P5*4</f>
        <v>300</v>
      </c>
      <c r="G111" s="20" t="s">
        <v>471</v>
      </c>
    </row>
    <row r="112" spans="1:7" ht="17.25" customHeight="1" x14ac:dyDescent="0.25">
      <c r="A112" s="13">
        <v>110</v>
      </c>
      <c r="B112" s="21" t="s">
        <v>472</v>
      </c>
      <c r="C112" s="22" t="s">
        <v>192</v>
      </c>
      <c r="D112" s="23">
        <v>9</v>
      </c>
      <c r="E112" s="24" t="s">
        <v>364</v>
      </c>
      <c r="F112" s="22">
        <f>人物卡!P5*2+MAX(人物卡!M5,人物卡!M3)*2</f>
        <v>270</v>
      </c>
      <c r="G112" s="25" t="s">
        <v>473</v>
      </c>
    </row>
    <row r="113" spans="1:7" x14ac:dyDescent="0.25">
      <c r="A113" s="14">
        <v>111</v>
      </c>
      <c r="B113" s="15" t="s">
        <v>474</v>
      </c>
      <c r="C113" s="26" t="s">
        <v>192</v>
      </c>
      <c r="D113" s="27">
        <v>9</v>
      </c>
      <c r="E113" s="28" t="s">
        <v>208</v>
      </c>
      <c r="F113" s="19">
        <f>人物卡!P5*4</f>
        <v>300</v>
      </c>
      <c r="G113" s="20" t="s">
        <v>475</v>
      </c>
    </row>
    <row r="114" spans="1:7" x14ac:dyDescent="0.25">
      <c r="A114" s="13">
        <v>112</v>
      </c>
      <c r="B114" s="21" t="s">
        <v>476</v>
      </c>
      <c r="C114" s="22" t="s">
        <v>477</v>
      </c>
      <c r="D114" s="23">
        <v>20</v>
      </c>
      <c r="E114" s="24" t="s">
        <v>208</v>
      </c>
      <c r="F114" s="22">
        <f>人物卡!P5*4</f>
        <v>300</v>
      </c>
      <c r="G114" s="25" t="s">
        <v>478</v>
      </c>
    </row>
    <row r="115" spans="1:7" ht="16.5" customHeight="1" x14ac:dyDescent="0.25">
      <c r="A115" s="14">
        <v>113</v>
      </c>
      <c r="B115" s="15" t="s">
        <v>479</v>
      </c>
      <c r="C115" s="26" t="s">
        <v>393</v>
      </c>
      <c r="D115" s="27">
        <v>0</v>
      </c>
      <c r="E115" s="28" t="s">
        <v>212</v>
      </c>
      <c r="F115" s="19">
        <f>人物卡!P5*2+MAX(人物卡!M5,人物卡!P3)*2</f>
        <v>270</v>
      </c>
      <c r="G115" s="20" t="s">
        <v>480</v>
      </c>
    </row>
    <row r="116" spans="1:7" x14ac:dyDescent="0.25">
      <c r="A116" s="29">
        <v>114</v>
      </c>
      <c r="B116" s="30" t="s">
        <v>481</v>
      </c>
      <c r="C116" s="31" t="s">
        <v>196</v>
      </c>
      <c r="D116" s="32">
        <v>9</v>
      </c>
      <c r="E116" s="33" t="s">
        <v>208</v>
      </c>
      <c r="F116" s="31">
        <f>人物卡!P5*4</f>
        <v>300</v>
      </c>
      <c r="G116" s="34" t="s">
        <v>482</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honeticPr fontId="20"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属性掷骰</vt:lpstr>
      <vt:lpstr>人物卡</vt:lpstr>
      <vt:lpstr>分支技能</vt:lpstr>
      <vt:lpstr>职业列表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COC7th人物卡</dc:title>
  <dc:creator>秋叶EXODUS</dc:creator>
  <cp:lastModifiedBy>17243</cp:lastModifiedBy>
  <dcterms:created xsi:type="dcterms:W3CDTF">2015-07-06T01:28:00Z</dcterms:created>
  <dcterms:modified xsi:type="dcterms:W3CDTF">2019-10-18T09:19:21Z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