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<sst xmlns="http://schemas.openxmlformats.org/spreadsheetml/2006/main" count="704" uniqueCount="501">
  <si>
    <t>调查员</t>
  </si>
  <si>
    <t>属性</t>
  </si>
  <si>
    <t>此处应有头像</t>
  </si>
  <si>
    <t>姓名</t>
  </si>
  <si>
    <t>艾米莉拉·苏莱雅·埃斯波耳</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</si>
  <si>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</si>
  <si>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</si>
  <si>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</si>
  <si>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</si>
  <si>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艾米萨拉</t>
  </si>
  <si>
    <t>时代</t>
  </si>
  <si>
    <t>1920s</t>
  </si>
  <si>
    <t>职业</t>
  </si>
  <si>
    <t>建筑师</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</si>
  <si>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</si>
  <si>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</si>
  <si>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</si>
  <si>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</si>
  <si>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</si>
  <si>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女</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</si>
  <si>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</si>
  <si>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</si>
  <si>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</si>
  <si>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</si>
  <si>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</si>
  <si>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</si>
  <si>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</si>
  <si>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</si>
  <si>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</si>
  <si>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</si>
  <si>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</si>
  <si>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</si>
  <si>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</si>
  <si>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</si>
  <si>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</si>
  <si>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</si>
  <si>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</si>
  <si>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</si>
  <si>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</si>
  <si>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</si>
  <si>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</si>
  <si>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拜读圣典</t>
  </si>
  <si>
    <t>估价</t>
  </si>
  <si>
    <t>聆听</t>
  </si>
  <si>
    <t>考古学</t>
  </si>
  <si>
    <t>锁匠</t>
  </si>
  <si>
    <t>技艺</t>
  </si>
  <si>
    <t>美术</t>
  </si>
  <si>
    <t>机械维修</t>
  </si>
  <si>
    <t>医学</t>
  </si>
  <si>
    <t>自然学</t>
  </si>
  <si>
    <t>魅惑</t>
  </si>
  <si>
    <t>领航</t>
  </si>
  <si>
    <t>攀爬</t>
  </si>
  <si>
    <t>神秘学</t>
  </si>
  <si>
    <t>=IF(F4="现代","电脑使用【待开放】","[不可用]")</t>
  </si>
  <si>
    <t>操作重型机械</t>
  </si>
  <si>
    <t>虔诚</t>
  </si>
  <si>
    <t>——</t>
  </si>
  <si>
    <t>说服</t>
  </si>
  <si>
    <t>克苏鲁神话（未开放）</t>
  </si>
  <si>
    <t>驾驶</t>
  </si>
  <si>
    <t>乔装</t>
  </si>
  <si>
    <t>精神分析</t>
  </si>
  <si>
    <t>闪避</t>
  </si>
  <si>
    <t>心理学</t>
  </si>
  <si>
    <t>汽车驾驶（待开放）</t>
  </si>
  <si>
    <t>骑术</t>
  </si>
  <si>
    <t>电气维修（待开放）</t>
  </si>
  <si>
    <t>科学</t>
  </si>
  <si>
    <t>化学</t>
  </si>
  <si>
    <t>=IF(F4="现代","电子学（待开放）","[不可用]")</t>
  </si>
  <si>
    <t>数学</t>
  </si>
  <si>
    <t>话术</t>
  </si>
  <si>
    <t>格斗</t>
  </si>
  <si>
    <t>斗殴</t>
  </si>
  <si>
    <t>妙手</t>
  </si>
  <si>
    <t>剑</t>
  </si>
  <si>
    <t>侦察</t>
  </si>
  <si>
    <t>潜行</t>
  </si>
  <si>
    <t>射击</t>
  </si>
  <si>
    <t>手枪</t>
  </si>
  <si>
    <t>生存</t>
  </si>
  <si>
    <t>游泳</t>
  </si>
  <si>
    <t>投掷</t>
  </si>
  <si>
    <t>急救</t>
  </si>
  <si>
    <t>追踪</t>
  </si>
  <si>
    <t>历史</t>
  </si>
  <si>
    <t>罕见</t>
  </si>
  <si>
    <t>驯兽</t>
  </si>
  <si>
    <t>恐吓</t>
  </si>
  <si>
    <t>种植</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</si>
  <si>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</si>
  <si>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</si>
  <si>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</si>
  <si>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</si>
  <si>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</si>
  <si>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</si>
  <si>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</si>
  <si>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</si>
  <si>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</si>
  <si>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</si>
  <si>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</si>
  <si>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</si>
  <si>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t>刺剑</t>
  </si>
  <si>
    <t>1d6+DB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</si>
  <si>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</si>
  <si>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</si>
  <si>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</si>
  <si>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</si>
  <si>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</si>
  <si>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</si>
  <si>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</si>
  <si>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</si>
  <si>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教自己盖房子的老师傅</t>
  </si>
  <si>
    <t>意义非凡之地</t>
  </si>
  <si>
    <t>珍视之物</t>
  </si>
  <si>
    <t>特点</t>
  </si>
  <si>
    <t>随身物品</t>
  </si>
  <si>
    <t>伤口和疤痕</t>
  </si>
  <si>
    <t>一把冷打的三棱刺剑</t>
  </si>
  <si>
    <t>恐惧和狂热</t>
  </si>
  <si>
    <t>多功能铲（镐石，铲土，敲钉，砍树，抹灰）</t>
  </si>
  <si>
    <t>铅锤，水平仪，墨斗，灰线，各类起子开刀</t>
  </si>
  <si>
    <t>水袋和干粮（未发酵的饼）</t>
  </si>
  <si>
    <t>钩爪，石钉，绳子，滑轮组</t>
  </si>
  <si>
    <t>尺子图板铅笔</t>
  </si>
  <si>
    <t>调查员笔记</t>
  </si>
  <si>
    <t>好朋友</t>
  </si>
  <si>
    <t>克苏鲁神话</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</si>
  <si>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</si>
  <si>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</si>
  <si>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</si>
  <si>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</si>
  <si>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</si>
  <si>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</si>
  <si>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</si>
  <si>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</si>
  <si>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</si>
  <si>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</si>
  <si>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</si>
  <si>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</si>
  <si>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</si>
  <si>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</si>
  <si>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</si>
  <si>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</si>
  <si>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</si>
  <si>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</si>
  <si>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</si>
  <si>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</si>
  <si>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</si>
  <si>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</si>
  <si>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</si>
  <si>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</si>
  <si>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</si>
  <si>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</si>
  <si>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</si>
  <si>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</si>
  <si>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</si>
  <si>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</si>
  <si>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</si>
  <si>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</si>
  <si>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</si>
  <si>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</si>
  <si>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</si>
  <si>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</si>
  <si>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电锯</t>
  </si>
  <si>
    <t>冲锋枪</t>
  </si>
  <si>
    <t>唇语</t>
  </si>
  <si>
    <t>摄影</t>
  </si>
  <si>
    <t>生物学</t>
  </si>
  <si>
    <t>弓术</t>
  </si>
  <si>
    <t>催眠</t>
  </si>
  <si>
    <t>伪造</t>
  </si>
  <si>
    <t>斧</t>
  </si>
  <si>
    <t>火焰喷射器</t>
  </si>
  <si>
    <t>炮术</t>
  </si>
  <si>
    <t>文学</t>
  </si>
  <si>
    <t>天文学</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</si>
  <si>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</si>
  <si>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</si>
  <si>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</si>
  <si>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</si>
  <si>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</si>
  <si>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</si>
  <si>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</si>
  <si>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</si>
  <si>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</si>
  <si>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</si>
  <si>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</si>
  <si>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</si>
  <si>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</si>
  <si>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</si>
  <si>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</si>
  <si>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</si>
  <si>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</si>
  <si>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</si>
  <si>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信誉</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</si>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</sst>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
    <numFmt numFmtId="177" formatCode="0_);[Red]\(0\)"/>
    <numFmt numFmtId="178" formatCode="0_ "/>
    <numFmt numFmtId="179" formatCode="\/General"/>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0"/>
      <name val="等线"/>
      <charset val="0"/>
      <scheme val="minor"/>
    </font>
    <font>
      <sz val="11"/>
      <color theme="1"/>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9C0006"/>
      <name val="等线"/>
      <charset val="0"/>
      <scheme val="minor"/>
    </font>
    <font>
      <b/>
      <sz val="11"/>
      <color rgb="FFFA7D00"/>
      <name val="等线"/>
      <charset val="0"/>
      <scheme val="minor"/>
    </font>
    <font>
      <sz val="11"/>
      <color rgb="FF3F3F76"/>
      <name val="等线"/>
      <charset val="0"/>
      <scheme val="minor"/>
    </font>
    <font>
      <sz val="11"/>
      <color rgb="FF9C65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rgb="FFFFFFFF"/>
      <name val="等线"/>
      <charset val="0"/>
      <scheme val="minor"/>
    </font>
    <font>
      <sz val="11"/>
      <color rgb="FF006100"/>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rgb="FFA5A5A5"/>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13" borderId="0" applyNumberFormat="0" applyBorder="0" applyAlignment="0" applyProtection="0">
      <alignment vertical="center"/>
    </xf>
    <xf numFmtId="0" fontId="23" fillId="17" borderId="7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4" borderId="0" applyNumberFormat="0" applyBorder="0" applyAlignment="0" applyProtection="0">
      <alignment vertical="center"/>
    </xf>
    <xf numFmtId="0" fontId="21" fillId="10" borderId="0" applyNumberFormat="0" applyBorder="0" applyAlignment="0" applyProtection="0">
      <alignment vertical="center"/>
    </xf>
    <xf numFmtId="43" fontId="0" fillId="0" borderId="0" applyFont="0" applyFill="0" applyBorder="0" applyAlignment="0" applyProtection="0">
      <alignment vertical="center"/>
    </xf>
    <xf numFmtId="0" fontId="16" fillId="1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4" borderId="74" applyNumberFormat="0" applyFont="0" applyAlignment="0" applyProtection="0">
      <alignment vertical="center"/>
    </xf>
    <xf numFmtId="0" fontId="16" fillId="21" borderId="0" applyNumberFormat="0" applyBorder="0" applyAlignment="0" applyProtection="0">
      <alignment vertical="center"/>
    </xf>
    <xf numFmtId="0" fontId="1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73" applyNumberFormat="0" applyFill="0" applyAlignment="0" applyProtection="0">
      <alignment vertical="center"/>
    </xf>
    <xf numFmtId="0" fontId="30" fillId="0" borderId="73" applyNumberFormat="0" applyFill="0" applyAlignment="0" applyProtection="0">
      <alignment vertical="center"/>
    </xf>
    <xf numFmtId="0" fontId="16" fillId="6" borderId="0" applyNumberFormat="0" applyBorder="0" applyAlignment="0" applyProtection="0">
      <alignment vertical="center"/>
    </xf>
    <xf numFmtId="0" fontId="18" fillId="0" borderId="70" applyNumberFormat="0" applyFill="0" applyAlignment="0" applyProtection="0">
      <alignment vertical="center"/>
    </xf>
    <xf numFmtId="0" fontId="16" fillId="33" borderId="0" applyNumberFormat="0" applyBorder="0" applyAlignment="0" applyProtection="0">
      <alignment vertical="center"/>
    </xf>
    <xf numFmtId="0" fontId="27" fillId="11" borderId="72" applyNumberFormat="0" applyAlignment="0" applyProtection="0">
      <alignment vertical="center"/>
    </xf>
    <xf numFmtId="0" fontId="22" fillId="11" borderId="71" applyNumberFormat="0" applyAlignment="0" applyProtection="0">
      <alignment vertical="center"/>
    </xf>
    <xf numFmtId="0" fontId="33" fillId="30" borderId="77" applyNumberFormat="0" applyAlignment="0" applyProtection="0">
      <alignment vertical="center"/>
    </xf>
    <xf numFmtId="0" fontId="17" fillId="23" borderId="0" applyNumberFormat="0" applyBorder="0" applyAlignment="0" applyProtection="0">
      <alignment vertical="center"/>
    </xf>
    <xf numFmtId="0" fontId="16" fillId="29" borderId="0" applyNumberFormat="0" applyBorder="0" applyAlignment="0" applyProtection="0">
      <alignment vertical="center"/>
    </xf>
    <xf numFmtId="0" fontId="32" fillId="0" borderId="76" applyNumberFormat="0" applyFill="0" applyAlignment="0" applyProtection="0">
      <alignment vertical="center"/>
    </xf>
    <xf numFmtId="0" fontId="29" fillId="0" borderId="75" applyNumberFormat="0" applyFill="0" applyAlignment="0" applyProtection="0">
      <alignment vertical="center"/>
    </xf>
    <xf numFmtId="0" fontId="34" fillId="32" borderId="0" applyNumberFormat="0" applyBorder="0" applyAlignment="0" applyProtection="0">
      <alignment vertical="center"/>
    </xf>
    <xf numFmtId="0" fontId="24" fillId="20" borderId="0" applyNumberFormat="0" applyBorder="0" applyAlignment="0" applyProtection="0">
      <alignment vertical="center"/>
    </xf>
    <xf numFmtId="0" fontId="17" fillId="9" borderId="0" applyNumberFormat="0" applyBorder="0" applyAlignment="0" applyProtection="0">
      <alignment vertical="center"/>
    </xf>
    <xf numFmtId="0" fontId="16" fillId="2"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16" borderId="0" applyNumberFormat="0" applyBorder="0" applyAlignment="0" applyProtection="0">
      <alignment vertical="center"/>
    </xf>
    <xf numFmtId="0" fontId="17" fillId="27" borderId="0" applyNumberFormat="0" applyBorder="0" applyAlignment="0" applyProtection="0">
      <alignment vertical="center"/>
    </xf>
    <xf numFmtId="0" fontId="16" fillId="22" borderId="0" applyNumberFormat="0" applyBorder="0" applyAlignment="0" applyProtection="0">
      <alignment vertical="center"/>
    </xf>
    <xf numFmtId="0" fontId="16" fillId="8" borderId="0" applyNumberFormat="0" applyBorder="0" applyAlignment="0" applyProtection="0">
      <alignment vertical="center"/>
    </xf>
    <xf numFmtId="0" fontId="17" fillId="26" borderId="0" applyNumberFormat="0" applyBorder="0" applyAlignment="0" applyProtection="0">
      <alignment vertical="center"/>
    </xf>
    <xf numFmtId="0" fontId="17" fillId="19" borderId="0" applyNumberFormat="0" applyBorder="0" applyAlignment="0" applyProtection="0">
      <alignment vertical="center"/>
    </xf>
    <xf numFmtId="0" fontId="16" fillId="7" borderId="0" applyNumberFormat="0" applyBorder="0" applyAlignment="0" applyProtection="0">
      <alignment vertical="center"/>
    </xf>
    <xf numFmtId="0" fontId="17" fillId="31" borderId="0" applyNumberFormat="0" applyBorder="0" applyAlignment="0" applyProtection="0">
      <alignment vertical="center"/>
    </xf>
    <xf numFmtId="0" fontId="16" fillId="18" borderId="0" applyNumberFormat="0" applyBorder="0" applyAlignment="0" applyProtection="0">
      <alignment vertical="center"/>
    </xf>
    <xf numFmtId="0" fontId="16" fillId="15" borderId="0" applyNumberFormat="0" applyBorder="0" applyAlignment="0" applyProtection="0">
      <alignment vertical="center"/>
    </xf>
    <xf numFmtId="0" fontId="17" fillId="25" borderId="0" applyNumberFormat="0" applyBorder="0" applyAlignment="0" applyProtection="0">
      <alignment vertical="center"/>
    </xf>
    <xf numFmtId="0" fontId="16" fillId="28"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7"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7"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7"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7"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7"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7"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8"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8"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9"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9"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6"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436880</xdr:colOff>
      <xdr:row>1</xdr:row>
      <xdr:rowOff>38100</xdr:rowOff>
    </xdr:from>
    <xdr:to>
      <xdr:col>21</xdr:col>
      <xdr:colOff>74295</xdr:colOff>
      <xdr:row>7</xdr:row>
      <xdr:rowOff>175260</xdr:rowOff>
    </xdr:to>
    <xdr:pic>
      <xdr:nvPicPr>
        <xdr:cNvPr id="3" name="图片 2" descr="4{T4KYL~}61D{N]1[F`4GJ3"/>
        <xdr:cNvPicPr>
          <a:picLocks noChangeAspect="1"/>
        </xdr:cNvPicPr>
      </xdr:nvPicPr>
      <xdr:blipFill>
        <a:blip r:embed="rId1"/>
        <a:stretch>
          <a:fillRect/>
        </a:stretch>
      </xdr:blipFill>
      <xdr:spPr>
        <a:xfrm>
          <a:off x="8782050" y="257175"/>
          <a:ext cx="1659255" cy="13944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topLeftCell="A16" workbookViewId="0">
      <selection activeCell="Q24" sqref="Q24"/>
    </sheetView>
  </sheetViews>
  <sheetFormatPr defaultColWidth="6.63333333333333" defaultRowHeight="16.5"/>
  <cols>
    <col min="1" max="1" width="3.38333333333333" style="73" customWidth="1"/>
    <col min="2" max="18" width="6.63333333333333" style="73"/>
    <col min="19" max="19" width="6.63333333333333" style="73" customWidth="1"/>
    <col min="20" max="16384" width="6.63333333333333" style="73"/>
  </cols>
  <sheetData>
    <row r="1" ht="17.2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60</v>
      </c>
      <c r="K3" s="56">
        <f>INT(J3/2)</f>
        <v>30</v>
      </c>
      <c r="L3" s="57" t="s">
        <v>6</v>
      </c>
      <c r="M3" s="173">
        <v>80</v>
      </c>
      <c r="N3" s="59">
        <f>INT(M3/2)</f>
        <v>40</v>
      </c>
      <c r="O3" s="60" t="s">
        <v>7</v>
      </c>
      <c r="P3" s="174">
        <v>45</v>
      </c>
      <c r="Q3" s="75">
        <f>INT(P3/2)</f>
        <v>22</v>
      </c>
      <c r="R3" s="87"/>
      <c r="S3" s="234"/>
      <c r="T3" s="235"/>
      <c r="U3" s="236"/>
    </row>
    <row r="4" spans="2:21">
      <c r="B4" s="91" t="s">
        <v>8</v>
      </c>
      <c r="C4" s="92" t="s">
        <v>9</v>
      </c>
      <c r="D4" s="93"/>
      <c r="E4" s="94" t="s">
        <v>10</v>
      </c>
      <c r="F4" s="92" t="s">
        <v>11</v>
      </c>
      <c r="G4" s="95"/>
      <c r="H4" s="87"/>
      <c r="I4" s="61"/>
      <c r="J4" s="175"/>
      <c r="K4" s="62">
        <f>INT(J3/5)</f>
        <v>12</v>
      </c>
      <c r="L4" s="58"/>
      <c r="M4" s="173"/>
      <c r="N4" s="59">
        <f>INT(M3/5)</f>
        <v>16</v>
      </c>
      <c r="O4" s="62"/>
      <c r="P4" s="174"/>
      <c r="Q4" s="75">
        <f>INT(P3/5)</f>
        <v>9</v>
      </c>
      <c r="R4" s="87"/>
      <c r="S4" s="234"/>
      <c r="T4" s="235"/>
      <c r="U4" s="236"/>
    </row>
    <row r="5" spans="2:21">
      <c r="B5" s="88" t="s">
        <v>12</v>
      </c>
      <c r="C5" s="89" t="s">
        <v>13</v>
      </c>
      <c r="D5" s="89"/>
      <c r="E5" s="89"/>
      <c r="F5" s="89"/>
      <c r="G5" s="90"/>
      <c r="H5" s="87"/>
      <c r="I5" s="63" t="s">
        <v>14</v>
      </c>
      <c r="J5" s="176">
        <v>65</v>
      </c>
      <c r="K5" s="59">
        <f t="shared" ref="K5" si="0">INT(J5/2)</f>
        <v>32</v>
      </c>
      <c r="L5" s="60" t="s">
        <v>15</v>
      </c>
      <c r="M5" s="174">
        <v>70</v>
      </c>
      <c r="N5" s="56">
        <f t="shared" ref="N5" si="1">INT(M5/2)</f>
        <v>35</v>
      </c>
      <c r="O5" s="57" t="s">
        <v>16</v>
      </c>
      <c r="P5" s="173">
        <v>70</v>
      </c>
      <c r="Q5" s="76">
        <f>INT(P5/2)</f>
        <v>35</v>
      </c>
      <c r="R5" s="87"/>
      <c r="S5" s="234"/>
      <c r="T5" s="235"/>
      <c r="U5" s="236"/>
    </row>
    <row r="6" spans="2:21">
      <c r="B6" s="91" t="s">
        <v>17</v>
      </c>
      <c r="C6" s="96">
        <v>33</v>
      </c>
      <c r="D6" s="97"/>
      <c r="E6" s="94" t="s">
        <v>18</v>
      </c>
      <c r="F6" s="98" t="s">
        <v>19</v>
      </c>
      <c r="G6" s="99"/>
      <c r="H6" s="87"/>
      <c r="I6" s="64"/>
      <c r="J6" s="177"/>
      <c r="K6" s="58">
        <f t="shared" ref="K6" si="2">INT(J5/5)</f>
        <v>13</v>
      </c>
      <c r="L6" s="62"/>
      <c r="M6" s="174"/>
      <c r="N6" s="56">
        <f t="shared" ref="N6" si="3">INT(M5/5)</f>
        <v>14</v>
      </c>
      <c r="O6" s="58"/>
      <c r="P6" s="173"/>
      <c r="Q6" s="76">
        <f>INT(P5/5)</f>
        <v>14</v>
      </c>
      <c r="R6" s="87"/>
      <c r="S6" s="234"/>
      <c r="T6" s="235"/>
      <c r="U6" s="236"/>
    </row>
    <row r="7" customHeight="1" spans="2:21">
      <c r="B7" s="88" t="s">
        <v>20</v>
      </c>
      <c r="C7" s="89"/>
      <c r="D7" s="89"/>
      <c r="E7" s="89"/>
      <c r="F7" s="89"/>
      <c r="G7" s="90"/>
      <c r="H7" s="87"/>
      <c r="I7" s="55" t="s">
        <v>21</v>
      </c>
      <c r="J7" s="172">
        <v>65</v>
      </c>
      <c r="K7" s="56">
        <f t="shared" ref="K7" si="4">INT(J7/2)</f>
        <v>32</v>
      </c>
      <c r="L7" s="57" t="s">
        <v>22</v>
      </c>
      <c r="M7" s="173">
        <v>90</v>
      </c>
      <c r="N7" s="59">
        <f t="shared" ref="N7" si="5">INT(M7/2)</f>
        <v>45</v>
      </c>
      <c r="O7" s="60" t="s">
        <v>23</v>
      </c>
      <c r="P7" s="178">
        <f>(IF(IF((J3-J7)&gt;0,1,0)=IF((M3-J7)&gt;0,1,0),IF(IF((J3-J7)&gt;0,1,0)=1,9,7),8))-LOOKUP(C6,{0,40,50,60,70,80,90},{0,1,2,3,4,5,6})+Q7+Q8</f>
        <v>8</v>
      </c>
      <c r="Q7" s="237">
        <v>1</v>
      </c>
      <c r="R7" s="87"/>
      <c r="S7" s="234"/>
      <c r="T7" s="235"/>
      <c r="U7" s="236"/>
    </row>
    <row r="8" ht="17.25" spans="2:21">
      <c r="B8" s="100" t="s">
        <v>24</v>
      </c>
      <c r="C8" s="101"/>
      <c r="D8" s="101"/>
      <c r="E8" s="101"/>
      <c r="F8" s="101"/>
      <c r="G8" s="102"/>
      <c r="H8" s="87"/>
      <c r="I8" s="65"/>
      <c r="J8" s="179"/>
      <c r="K8" s="66">
        <f t="shared" ref="K8" si="6">INT(J7/5)</f>
        <v>13</v>
      </c>
      <c r="L8" s="67"/>
      <c r="M8" s="180"/>
      <c r="N8" s="68">
        <f t="shared" ref="N8" si="7">INT(M7/5)</f>
        <v>18</v>
      </c>
      <c r="O8" s="66"/>
      <c r="P8" s="181"/>
      <c r="Q8" s="238">
        <v>-1</v>
      </c>
      <c r="R8" s="87"/>
      <c r="S8" s="239"/>
      <c r="T8" s="240"/>
      <c r="U8" s="241"/>
    </row>
    <row r="9" ht="17.25" spans="2:21">
      <c r="B9" s="87"/>
      <c r="C9" s="87"/>
      <c r="D9" s="87"/>
      <c r="E9" s="87"/>
      <c r="F9" s="87"/>
      <c r="G9" s="87"/>
      <c r="H9" s="87"/>
      <c r="I9" s="87"/>
      <c r="J9" s="87"/>
      <c r="K9" s="87"/>
      <c r="L9" s="87"/>
      <c r="M9" s="87"/>
      <c r="N9" s="87"/>
      <c r="O9" s="87"/>
      <c r="P9" s="87"/>
      <c r="Q9" s="87"/>
      <c r="R9" s="87"/>
      <c r="S9" s="168"/>
      <c r="T9" s="168"/>
      <c r="U9" s="168"/>
    </row>
    <row r="10" customHeight="1" spans="2:21">
      <c r="B10" s="103" t="s">
        <v>25</v>
      </c>
      <c r="C10" s="104"/>
      <c r="D10" s="105"/>
      <c r="E10" s="106" t="str">
        <f>"/"&amp;INT((J7+J5)/10)</f>
        <v>/13</v>
      </c>
      <c r="F10" s="107" t="s">
        <v>26</v>
      </c>
      <c r="G10" s="108"/>
      <c r="H10" s="109"/>
      <c r="I10" s="182" t="str">
        <f>"/"&amp;MIN(P3,99-I26)</f>
        <v>/45</v>
      </c>
      <c r="J10" s="183" t="s">
        <v>27</v>
      </c>
      <c r="K10" s="184"/>
      <c r="L10" s="105"/>
      <c r="M10" s="185">
        <v>50</v>
      </c>
      <c r="N10" s="107" t="s">
        <v>28</v>
      </c>
      <c r="O10" s="108"/>
      <c r="P10" s="109"/>
      <c r="Q10" s="182" t="str">
        <f>"/"&amp;INT(P3/5)</f>
        <v>/9</v>
      </c>
      <c r="R10" s="242" t="s">
        <v>29</v>
      </c>
      <c r="S10" s="242"/>
      <c r="T10" s="243" t="s">
        <v>30</v>
      </c>
      <c r="U10" s="244"/>
    </row>
    <row r="11" ht="17.25" spans="2:21">
      <c r="B11" s="110"/>
      <c r="C11" s="111"/>
      <c r="D11" s="112"/>
      <c r="E11" s="113"/>
      <c r="F11" s="114"/>
      <c r="G11" s="115"/>
      <c r="H11" s="116"/>
      <c r="I11" s="186"/>
      <c r="J11" s="66"/>
      <c r="K11" s="187"/>
      <c r="L11" s="112"/>
      <c r="M11" s="188"/>
      <c r="N11" s="114"/>
      <c r="O11" s="115"/>
      <c r="P11" s="116"/>
      <c r="Q11" s="186"/>
      <c r="R11" s="66"/>
      <c r="S11" s="66"/>
      <c r="T11" s="141" t="s">
        <v>31</v>
      </c>
      <c r="U11" s="213"/>
    </row>
    <row r="12" ht="17.25" customHeight="1" spans="2:21">
      <c r="B12" s="117" t="str">
        <f>IF(D12=0," ","职业序号：")</f>
        <v> </v>
      </c>
      <c r="C12" s="117"/>
      <c r="D12" s="118">
        <v>0</v>
      </c>
      <c r="E12" s="119" t="str">
        <f>IF(D12=0," ","  本职技能："&amp;LOOKUP(D12,职业列表!A2:A116,职业列表!G2:G116))</f>
        <v> </v>
      </c>
      <c r="F12" s="120"/>
      <c r="G12" s="121"/>
      <c r="H12" s="120"/>
      <c r="I12" s="189"/>
      <c r="J12" s="189"/>
      <c r="K12" s="189"/>
      <c r="L12" s="189"/>
      <c r="M12" s="189"/>
      <c r="N12" s="189"/>
      <c r="O12" s="189"/>
      <c r="P12" s="189"/>
      <c r="Q12" s="189"/>
      <c r="R12" s="189"/>
      <c r="S12" s="189"/>
      <c r="T12" s="189"/>
      <c r="U12" s="189"/>
    </row>
    <row r="13" spans="2:21">
      <c r="B13" s="53" t="s">
        <v>32</v>
      </c>
      <c r="C13" s="54"/>
      <c r="D13" s="54"/>
      <c r="E13" s="54"/>
      <c r="F13" s="54"/>
      <c r="G13" s="54"/>
      <c r="H13" s="54"/>
      <c r="I13" s="54"/>
      <c r="J13" s="54"/>
      <c r="K13" s="54"/>
      <c r="L13" s="54"/>
      <c r="M13" s="54"/>
      <c r="N13" s="54"/>
      <c r="O13" s="54"/>
      <c r="P13" s="54"/>
      <c r="Q13" s="54"/>
      <c r="R13" s="54"/>
      <c r="S13" s="54"/>
      <c r="T13" s="54"/>
      <c r="U13" s="74"/>
    </row>
    <row r="14" spans="2:21">
      <c r="B14" s="122" t="s">
        <v>33</v>
      </c>
      <c r="C14" s="123"/>
      <c r="D14" s="123"/>
      <c r="E14" s="123" t="s">
        <v>34</v>
      </c>
      <c r="F14" s="123" t="s">
        <v>35</v>
      </c>
      <c r="G14" s="123" t="s">
        <v>12</v>
      </c>
      <c r="H14" s="123" t="s">
        <v>36</v>
      </c>
      <c r="I14" s="123" t="s">
        <v>37</v>
      </c>
      <c r="J14" s="123"/>
      <c r="K14" s="190"/>
      <c r="L14" s="191" t="s">
        <v>33</v>
      </c>
      <c r="M14" s="123"/>
      <c r="N14" s="123"/>
      <c r="O14" s="123" t="s">
        <v>34</v>
      </c>
      <c r="P14" s="123" t="s">
        <v>35</v>
      </c>
      <c r="Q14" s="123" t="s">
        <v>12</v>
      </c>
      <c r="R14" s="123" t="s">
        <v>36</v>
      </c>
      <c r="S14" s="123" t="s">
        <v>37</v>
      </c>
      <c r="T14" s="123"/>
      <c r="U14" s="245"/>
    </row>
    <row r="15" spans="2:21">
      <c r="B15" s="124" t="s">
        <v>38</v>
      </c>
      <c r="C15" s="125"/>
      <c r="D15" s="125"/>
      <c r="E15" s="126">
        <v>5</v>
      </c>
      <c r="F15" s="127"/>
      <c r="G15" s="126"/>
      <c r="H15" s="126"/>
      <c r="I15" s="58">
        <f>SUM(E15:H15)</f>
        <v>5</v>
      </c>
      <c r="J15" s="58">
        <f>INT(I15/2)</f>
        <v>2</v>
      </c>
      <c r="K15" s="192">
        <f>INT(I15/5)</f>
        <v>1</v>
      </c>
      <c r="L15" s="193" t="s">
        <v>39</v>
      </c>
      <c r="M15" s="134"/>
      <c r="N15" s="134"/>
      <c r="O15" s="126">
        <v>5</v>
      </c>
      <c r="P15" s="127"/>
      <c r="Q15" s="126"/>
      <c r="R15" s="126"/>
      <c r="S15" s="58">
        <f t="shared" ref="S15:S26" si="8">SUM(O15:R15)</f>
        <v>5</v>
      </c>
      <c r="T15" s="58">
        <f t="shared" ref="T15:T26" si="9">INT(S15/2)</f>
        <v>2</v>
      </c>
      <c r="U15" s="246">
        <f t="shared" ref="U15:U26" si="10">INT(S15/5)</f>
        <v>1</v>
      </c>
    </row>
    <row r="16" spans="2:21">
      <c r="B16" s="128" t="s">
        <v>40</v>
      </c>
      <c r="C16" s="129"/>
      <c r="D16" s="129"/>
      <c r="E16" s="130">
        <v>1</v>
      </c>
      <c r="F16" s="131"/>
      <c r="G16" s="130"/>
      <c r="H16" s="130"/>
      <c r="I16" s="62">
        <f t="shared" ref="I16:I27" si="11">SUM(E16:H16)</f>
        <v>1</v>
      </c>
      <c r="J16" s="62">
        <f t="shared" ref="J16:J27" si="12">INT(I16/2)</f>
        <v>0</v>
      </c>
      <c r="K16" s="194">
        <f t="shared" ref="K16:K27" si="13">INT(I16/5)</f>
        <v>0</v>
      </c>
      <c r="L16" s="195" t="s">
        <v>41</v>
      </c>
      <c r="M16" s="129"/>
      <c r="N16" s="129"/>
      <c r="O16" s="130">
        <v>20</v>
      </c>
      <c r="P16" s="131"/>
      <c r="Q16" s="130">
        <v>40</v>
      </c>
      <c r="R16" s="130"/>
      <c r="S16" s="62">
        <f t="shared" si="8"/>
        <v>60</v>
      </c>
      <c r="T16" s="62">
        <f t="shared" si="9"/>
        <v>30</v>
      </c>
      <c r="U16" s="247">
        <f t="shared" si="10"/>
        <v>12</v>
      </c>
    </row>
    <row r="17" spans="2:21">
      <c r="B17" s="124" t="s">
        <v>42</v>
      </c>
      <c r="C17" s="125"/>
      <c r="D17" s="125"/>
      <c r="E17" s="126">
        <v>5</v>
      </c>
      <c r="F17" s="127"/>
      <c r="G17" s="126"/>
      <c r="H17" s="126"/>
      <c r="I17" s="58">
        <f t="shared" si="11"/>
        <v>5</v>
      </c>
      <c r="J17" s="58">
        <f t="shared" si="12"/>
        <v>2</v>
      </c>
      <c r="K17" s="192">
        <f t="shared" si="13"/>
        <v>1</v>
      </c>
      <c r="L17" s="193" t="s">
        <v>43</v>
      </c>
      <c r="M17" s="134"/>
      <c r="N17" s="134"/>
      <c r="O17" s="135">
        <v>20</v>
      </c>
      <c r="P17" s="127"/>
      <c r="Q17" s="126"/>
      <c r="R17" s="126">
        <v>40</v>
      </c>
      <c r="S17" s="58">
        <f t="shared" si="8"/>
        <v>60</v>
      </c>
      <c r="T17" s="58">
        <f t="shared" si="9"/>
        <v>30</v>
      </c>
      <c r="U17" s="246">
        <f t="shared" si="10"/>
        <v>12</v>
      </c>
    </row>
    <row r="18" spans="2:21">
      <c r="B18" s="128" t="s">
        <v>44</v>
      </c>
      <c r="C18" s="129"/>
      <c r="D18" s="129"/>
      <c r="E18" s="130">
        <v>1</v>
      </c>
      <c r="F18" s="131"/>
      <c r="G18" s="130"/>
      <c r="H18" s="130"/>
      <c r="I18" s="62">
        <f t="shared" si="11"/>
        <v>1</v>
      </c>
      <c r="J18" s="62">
        <f t="shared" si="12"/>
        <v>0</v>
      </c>
      <c r="K18" s="194">
        <f t="shared" si="13"/>
        <v>0</v>
      </c>
      <c r="L18" s="195" t="s">
        <v>45</v>
      </c>
      <c r="M18" s="129"/>
      <c r="N18" s="129"/>
      <c r="O18" s="130">
        <v>1</v>
      </c>
      <c r="P18" s="131"/>
      <c r="Q18" s="130">
        <v>45</v>
      </c>
      <c r="R18" s="130"/>
      <c r="S18" s="62">
        <f t="shared" si="8"/>
        <v>46</v>
      </c>
      <c r="T18" s="62">
        <f t="shared" si="9"/>
        <v>23</v>
      </c>
      <c r="U18" s="247">
        <f t="shared" si="10"/>
        <v>9</v>
      </c>
    </row>
    <row r="19" spans="2:21">
      <c r="B19" s="132" t="s">
        <v>46</v>
      </c>
      <c r="C19" s="125" t="s">
        <v>47</v>
      </c>
      <c r="D19" s="125"/>
      <c r="E19" s="126">
        <v>5</v>
      </c>
      <c r="F19" s="127"/>
      <c r="G19" s="126">
        <v>35</v>
      </c>
      <c r="H19" s="126"/>
      <c r="I19" s="58">
        <f t="shared" si="11"/>
        <v>40</v>
      </c>
      <c r="J19" s="58">
        <f t="shared" si="12"/>
        <v>20</v>
      </c>
      <c r="K19" s="196">
        <f t="shared" si="13"/>
        <v>8</v>
      </c>
      <c r="L19" s="193" t="s">
        <v>48</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49</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50</v>
      </c>
      <c r="M21" s="134"/>
      <c r="N21" s="134"/>
      <c r="O21" s="135">
        <v>10</v>
      </c>
      <c r="P21" s="127"/>
      <c r="Q21" s="126"/>
      <c r="R21" s="126"/>
      <c r="S21" s="58">
        <f t="shared" si="8"/>
        <v>10</v>
      </c>
      <c r="T21" s="58">
        <f t="shared" si="9"/>
        <v>5</v>
      </c>
      <c r="U21" s="246">
        <f t="shared" si="10"/>
        <v>2</v>
      </c>
    </row>
    <row r="22" spans="2:21">
      <c r="B22" s="128" t="s">
        <v>51</v>
      </c>
      <c r="C22" s="129"/>
      <c r="D22" s="129"/>
      <c r="E22" s="130">
        <v>15</v>
      </c>
      <c r="F22" s="131"/>
      <c r="G22" s="130"/>
      <c r="H22" s="130"/>
      <c r="I22" s="62">
        <f t="shared" si="11"/>
        <v>15</v>
      </c>
      <c r="J22" s="62">
        <f t="shared" si="12"/>
        <v>7</v>
      </c>
      <c r="K22" s="194">
        <f t="shared" si="13"/>
        <v>3</v>
      </c>
      <c r="L22" s="195" t="s">
        <v>52</v>
      </c>
      <c r="M22" s="129"/>
      <c r="N22" s="129"/>
      <c r="O22" s="130">
        <v>10</v>
      </c>
      <c r="P22" s="131"/>
      <c r="Q22" s="130"/>
      <c r="R22" s="130"/>
      <c r="S22" s="62">
        <f t="shared" si="8"/>
        <v>10</v>
      </c>
      <c r="T22" s="62">
        <f t="shared" si="9"/>
        <v>5</v>
      </c>
      <c r="U22" s="247">
        <f t="shared" si="10"/>
        <v>2</v>
      </c>
    </row>
    <row r="23" spans="2:21">
      <c r="B23" s="124" t="s">
        <v>53</v>
      </c>
      <c r="C23" s="125"/>
      <c r="D23" s="125"/>
      <c r="E23" s="126">
        <v>20</v>
      </c>
      <c r="F23" s="127"/>
      <c r="G23" s="126"/>
      <c r="H23" s="126"/>
      <c r="I23" s="58">
        <f t="shared" si="11"/>
        <v>20</v>
      </c>
      <c r="J23" s="58">
        <f t="shared" si="12"/>
        <v>10</v>
      </c>
      <c r="K23" s="196">
        <f t="shared" si="13"/>
        <v>4</v>
      </c>
      <c r="L23" s="193" t="s">
        <v>54</v>
      </c>
      <c r="M23" s="134"/>
      <c r="N23" s="134"/>
      <c r="O23" s="135">
        <v>5</v>
      </c>
      <c r="P23" s="136"/>
      <c r="Q23" s="126"/>
      <c r="R23" s="126"/>
      <c r="S23" s="58">
        <f t="shared" si="8"/>
        <v>5</v>
      </c>
      <c r="T23" s="58">
        <f t="shared" si="9"/>
        <v>2</v>
      </c>
      <c r="U23" s="246">
        <f t="shared" si="10"/>
        <v>1</v>
      </c>
    </row>
    <row r="24" spans="2:21">
      <c r="B24" s="128" t="s">
        <v>55</v>
      </c>
      <c r="C24" s="129"/>
      <c r="D24" s="129"/>
      <c r="E24" s="130">
        <v>5</v>
      </c>
      <c r="F24" s="131"/>
      <c r="G24" s="130"/>
      <c r="H24" s="130"/>
      <c r="I24" s="62">
        <f t="shared" si="11"/>
        <v>5</v>
      </c>
      <c r="J24" s="62">
        <f t="shared" si="12"/>
        <v>2</v>
      </c>
      <c r="K24" s="194">
        <f t="shared" si="13"/>
        <v>1</v>
      </c>
      <c r="L24" s="197" t="s">
        <v>56</v>
      </c>
      <c r="M24" s="197"/>
      <c r="N24" s="195"/>
      <c r="O24" s="130">
        <v>1</v>
      </c>
      <c r="P24" s="131"/>
      <c r="Q24" s="130"/>
      <c r="R24" s="130"/>
      <c r="S24" s="62">
        <f t="shared" si="8"/>
        <v>1</v>
      </c>
      <c r="T24" s="62">
        <f t="shared" si="9"/>
        <v>0</v>
      </c>
      <c r="U24" s="247">
        <f t="shared" si="10"/>
        <v>0</v>
      </c>
    </row>
    <row r="25" spans="2:21">
      <c r="B25" s="124" t="s">
        <v>57</v>
      </c>
      <c r="C25" s="125"/>
      <c r="D25" s="125"/>
      <c r="E25" s="126">
        <f>LOOKUP(D12,职业列表!A2:A116,职业列表!D2:D116)</f>
        <v>0</v>
      </c>
      <c r="F25" s="127" t="s">
        <v>58</v>
      </c>
      <c r="G25" s="126">
        <v>60</v>
      </c>
      <c r="H25" s="126" t="s">
        <v>58</v>
      </c>
      <c r="I25" s="58">
        <f t="shared" si="11"/>
        <v>60</v>
      </c>
      <c r="J25" s="58">
        <f t="shared" si="12"/>
        <v>30</v>
      </c>
      <c r="K25" s="196">
        <f t="shared" si="13"/>
        <v>12</v>
      </c>
      <c r="L25" s="198" t="s">
        <v>59</v>
      </c>
      <c r="M25" s="198"/>
      <c r="N25" s="193"/>
      <c r="O25" s="135">
        <v>10</v>
      </c>
      <c r="P25" s="136"/>
      <c r="Q25" s="126"/>
      <c r="R25" s="126"/>
      <c r="S25" s="58">
        <f t="shared" si="8"/>
        <v>10</v>
      </c>
      <c r="T25" s="58">
        <f t="shared" si="9"/>
        <v>5</v>
      </c>
      <c r="U25" s="246">
        <f t="shared" si="10"/>
        <v>2</v>
      </c>
    </row>
    <row r="26" spans="2:21">
      <c r="B26" s="128" t="s">
        <v>60</v>
      </c>
      <c r="C26" s="129"/>
      <c r="D26" s="129"/>
      <c r="E26" s="130">
        <v>0</v>
      </c>
      <c r="F26" s="131"/>
      <c r="G26" s="130" t="s">
        <v>58</v>
      </c>
      <c r="H26" s="130" t="s">
        <v>58</v>
      </c>
      <c r="I26" s="62">
        <f t="shared" si="11"/>
        <v>0</v>
      </c>
      <c r="J26" s="62">
        <f t="shared" si="12"/>
        <v>0</v>
      </c>
      <c r="K26" s="194">
        <f t="shared" si="13"/>
        <v>0</v>
      </c>
      <c r="L26" s="195" t="s">
        <v>61</v>
      </c>
      <c r="M26" s="199"/>
      <c r="N26" s="195"/>
      <c r="O26" s="130">
        <v>1</v>
      </c>
      <c r="P26" s="131"/>
      <c r="Q26" s="130"/>
      <c r="R26" s="130"/>
      <c r="S26" s="62">
        <f t="shared" si="8"/>
        <v>1</v>
      </c>
      <c r="T26" s="62">
        <f t="shared" si="9"/>
        <v>0</v>
      </c>
      <c r="U26" s="247">
        <f t="shared" si="10"/>
        <v>0</v>
      </c>
    </row>
    <row r="27" spans="2:21">
      <c r="B27" s="133" t="s">
        <v>62</v>
      </c>
      <c r="C27" s="134"/>
      <c r="D27" s="134"/>
      <c r="E27" s="135">
        <v>5</v>
      </c>
      <c r="F27" s="136"/>
      <c r="G27" s="126"/>
      <c r="H27" s="126"/>
      <c r="I27" s="58">
        <f t="shared" si="11"/>
        <v>5</v>
      </c>
      <c r="J27" s="58">
        <f t="shared" si="12"/>
        <v>2</v>
      </c>
      <c r="K27" s="196">
        <f t="shared" si="13"/>
        <v>1</v>
      </c>
      <c r="L27" s="198" t="s">
        <v>63</v>
      </c>
      <c r="M27" s="198"/>
      <c r="N27" s="193"/>
      <c r="O27" s="135">
        <v>1</v>
      </c>
      <c r="P27" s="136"/>
      <c r="Q27" s="126"/>
      <c r="R27" s="126"/>
      <c r="S27" s="58">
        <f t="shared" ref="S27:S42" si="14">SUM(O27:R27)</f>
        <v>1</v>
      </c>
      <c r="T27" s="58">
        <f t="shared" ref="T27:T41" si="15">INT(S27/2)</f>
        <v>0</v>
      </c>
      <c r="U27" s="246">
        <f t="shared" ref="U27:U41" si="16">INT(S27/5)</f>
        <v>0</v>
      </c>
    </row>
    <row r="28" spans="2:21">
      <c r="B28" s="128" t="s">
        <v>64</v>
      </c>
      <c r="C28" s="129"/>
      <c r="D28" s="129"/>
      <c r="E28" s="130">
        <f>INT(M3/2)</f>
        <v>40</v>
      </c>
      <c r="F28" s="131"/>
      <c r="G28" s="130"/>
      <c r="H28" s="130">
        <v>30</v>
      </c>
      <c r="I28" s="62">
        <f t="shared" ref="I28:I46" si="17">SUM(E28:H28)</f>
        <v>70</v>
      </c>
      <c r="J28" s="62">
        <f t="shared" ref="J28:J46" si="18">INT(I28/2)</f>
        <v>35</v>
      </c>
      <c r="K28" s="194">
        <f t="shared" ref="K28:K46" si="19">INT(I28/5)</f>
        <v>14</v>
      </c>
      <c r="L28" s="197" t="s">
        <v>65</v>
      </c>
      <c r="M28" s="197"/>
      <c r="N28" s="195"/>
      <c r="O28" s="130">
        <v>10</v>
      </c>
      <c r="P28" s="131"/>
      <c r="Q28" s="130"/>
      <c r="R28" s="130"/>
      <c r="S28" s="62">
        <f t="shared" si="14"/>
        <v>10</v>
      </c>
      <c r="T28" s="62">
        <f t="shared" si="15"/>
        <v>5</v>
      </c>
      <c r="U28" s="247">
        <f t="shared" si="16"/>
        <v>2</v>
      </c>
    </row>
    <row r="29" spans="2:21">
      <c r="B29" s="133" t="s">
        <v>66</v>
      </c>
      <c r="C29" s="134"/>
      <c r="D29" s="134"/>
      <c r="E29" s="135">
        <v>20</v>
      </c>
      <c r="F29" s="136"/>
      <c r="G29" s="126"/>
      <c r="H29" s="126"/>
      <c r="I29" s="58">
        <f t="shared" si="17"/>
        <v>20</v>
      </c>
      <c r="J29" s="58">
        <f t="shared" si="18"/>
        <v>10</v>
      </c>
      <c r="K29" s="196">
        <f t="shared" si="19"/>
        <v>4</v>
      </c>
      <c r="L29" s="198" t="s">
        <v>67</v>
      </c>
      <c r="M29" s="198"/>
      <c r="N29" s="193"/>
      <c r="O29" s="135">
        <v>5</v>
      </c>
      <c r="P29" s="136"/>
      <c r="Q29" s="126"/>
      <c r="R29" s="126">
        <v>20</v>
      </c>
      <c r="S29" s="58">
        <f t="shared" si="14"/>
        <v>25</v>
      </c>
      <c r="T29" s="58">
        <f t="shared" si="15"/>
        <v>12</v>
      </c>
      <c r="U29" s="246">
        <f t="shared" si="16"/>
        <v>5</v>
      </c>
    </row>
    <row r="30" spans="2:21">
      <c r="B30" s="128" t="s">
        <v>68</v>
      </c>
      <c r="C30" s="129"/>
      <c r="D30" s="129"/>
      <c r="E30" s="130">
        <v>10</v>
      </c>
      <c r="F30" s="131"/>
      <c r="G30" s="130"/>
      <c r="H30" s="130"/>
      <c r="I30" s="62">
        <f t="shared" si="17"/>
        <v>10</v>
      </c>
      <c r="J30" s="62">
        <f t="shared" si="18"/>
        <v>5</v>
      </c>
      <c r="K30" s="194">
        <f t="shared" si="19"/>
        <v>2</v>
      </c>
      <c r="L30" s="200" t="s">
        <v>69</v>
      </c>
      <c r="M30" s="199" t="s">
        <v>70</v>
      </c>
      <c r="N30" s="195"/>
      <c r="O30" s="130">
        <v>1</v>
      </c>
      <c r="P30" s="131"/>
      <c r="Q30" s="130">
        <v>45</v>
      </c>
      <c r="R30" s="130"/>
      <c r="S30" s="62">
        <f t="shared" si="14"/>
        <v>46</v>
      </c>
      <c r="T30" s="62">
        <f t="shared" si="15"/>
        <v>23</v>
      </c>
      <c r="U30" s="247">
        <f t="shared" si="16"/>
        <v>9</v>
      </c>
    </row>
    <row r="31" spans="2:21">
      <c r="B31" s="133" t="s">
        <v>71</v>
      </c>
      <c r="C31" s="134"/>
      <c r="D31" s="134"/>
      <c r="E31" s="135">
        <v>1</v>
      </c>
      <c r="F31" s="136"/>
      <c r="G31" s="126"/>
      <c r="H31" s="126"/>
      <c r="I31" s="58">
        <f t="shared" si="17"/>
        <v>1</v>
      </c>
      <c r="J31" s="58">
        <f t="shared" si="18"/>
        <v>0</v>
      </c>
      <c r="K31" s="196">
        <f t="shared" si="19"/>
        <v>0</v>
      </c>
      <c r="L31" s="201"/>
      <c r="M31" s="202" t="s">
        <v>72</v>
      </c>
      <c r="N31" s="193"/>
      <c r="O31" s="135">
        <v>1</v>
      </c>
      <c r="P31" s="136"/>
      <c r="Q31" s="126">
        <v>60</v>
      </c>
      <c r="R31" s="126"/>
      <c r="S31" s="58">
        <f t="shared" si="14"/>
        <v>61</v>
      </c>
      <c r="T31" s="58">
        <f t="shared" si="15"/>
        <v>30</v>
      </c>
      <c r="U31" s="246">
        <f t="shared" si="16"/>
        <v>12</v>
      </c>
    </row>
    <row r="32" spans="2:21">
      <c r="B32" s="128" t="s">
        <v>73</v>
      </c>
      <c r="C32" s="129"/>
      <c r="D32" s="129"/>
      <c r="E32" s="130">
        <v>5</v>
      </c>
      <c r="F32" s="131"/>
      <c r="G32" s="130"/>
      <c r="H32" s="130"/>
      <c r="I32" s="62">
        <f t="shared" si="17"/>
        <v>5</v>
      </c>
      <c r="J32" s="62">
        <f t="shared" si="18"/>
        <v>2</v>
      </c>
      <c r="K32" s="194">
        <f t="shared" si="19"/>
        <v>1</v>
      </c>
      <c r="L32" s="203"/>
      <c r="M32" s="199"/>
      <c r="N32" s="195"/>
      <c r="O32" s="130">
        <v>1</v>
      </c>
      <c r="P32" s="131"/>
      <c r="Q32" s="130"/>
      <c r="R32" s="130"/>
      <c r="S32" s="62">
        <f t="shared" si="14"/>
        <v>1</v>
      </c>
      <c r="T32" s="62">
        <f t="shared" si="15"/>
        <v>0</v>
      </c>
      <c r="U32" s="247">
        <f t="shared" si="16"/>
        <v>0</v>
      </c>
    </row>
    <row r="33" spans="2:21">
      <c r="B33" s="133" t="s">
        <v>74</v>
      </c>
      <c r="C33" s="134" t="s">
        <v>75</v>
      </c>
      <c r="D33" s="134"/>
      <c r="E33" s="135">
        <f>LOOKUP(C33,分支技能!H4:H11,分支技能!I4:I11)</f>
        <v>25</v>
      </c>
      <c r="F33" s="136"/>
      <c r="G33" s="126"/>
      <c r="H33" s="126"/>
      <c r="I33" s="58">
        <f t="shared" si="17"/>
        <v>25</v>
      </c>
      <c r="J33" s="58">
        <f t="shared" si="18"/>
        <v>12</v>
      </c>
      <c r="K33" s="196">
        <f t="shared" si="19"/>
        <v>5</v>
      </c>
      <c r="L33" s="198" t="s">
        <v>76</v>
      </c>
      <c r="M33" s="198"/>
      <c r="N33" s="193"/>
      <c r="O33" s="135">
        <v>10</v>
      </c>
      <c r="P33" s="136"/>
      <c r="Q33" s="126"/>
      <c r="R33" s="126"/>
      <c r="S33" s="58">
        <f t="shared" si="14"/>
        <v>10</v>
      </c>
      <c r="T33" s="58">
        <f t="shared" si="15"/>
        <v>5</v>
      </c>
      <c r="U33" s="246">
        <f t="shared" si="16"/>
        <v>2</v>
      </c>
    </row>
    <row r="34" spans="2:21">
      <c r="B34" s="133"/>
      <c r="C34" s="129" t="s">
        <v>77</v>
      </c>
      <c r="D34" s="129"/>
      <c r="E34" s="130">
        <f>IF(C34=0,0,LOOKUP(C34,分支技能!H4:H11,分支技能!I4:I11))</f>
        <v>20</v>
      </c>
      <c r="F34" s="131"/>
      <c r="G34" s="130"/>
      <c r="H34" s="130">
        <v>50</v>
      </c>
      <c r="I34" s="62">
        <f t="shared" si="17"/>
        <v>70</v>
      </c>
      <c r="J34" s="62">
        <f t="shared" si="18"/>
        <v>35</v>
      </c>
      <c r="K34" s="194">
        <f t="shared" si="19"/>
        <v>14</v>
      </c>
      <c r="L34" s="197" t="s">
        <v>78</v>
      </c>
      <c r="M34" s="197"/>
      <c r="N34" s="195"/>
      <c r="O34" s="130">
        <v>25</v>
      </c>
      <c r="P34" s="131"/>
      <c r="Q34" s="130"/>
      <c r="R34" s="130">
        <v>40</v>
      </c>
      <c r="S34" s="62">
        <f t="shared" si="14"/>
        <v>65</v>
      </c>
      <c r="T34" s="62">
        <f t="shared" si="15"/>
        <v>32</v>
      </c>
      <c r="U34" s="247">
        <f t="shared" si="16"/>
        <v>13</v>
      </c>
    </row>
    <row r="35" spans="2:21">
      <c r="B35" s="133"/>
      <c r="C35" s="134"/>
      <c r="D35" s="134"/>
      <c r="E35" s="135"/>
      <c r="F35" s="136"/>
      <c r="G35" s="126"/>
      <c r="H35" s="126"/>
      <c r="I35" s="58">
        <f t="shared" si="17"/>
        <v>0</v>
      </c>
      <c r="J35" s="58">
        <f t="shared" si="18"/>
        <v>0</v>
      </c>
      <c r="K35" s="196">
        <f t="shared" si="19"/>
        <v>0</v>
      </c>
      <c r="L35" s="198" t="s">
        <v>79</v>
      </c>
      <c r="M35" s="198"/>
      <c r="N35" s="193"/>
      <c r="O35" s="135">
        <v>20</v>
      </c>
      <c r="P35" s="136"/>
      <c r="Q35" s="126"/>
      <c r="R35" s="126"/>
      <c r="S35" s="58">
        <f t="shared" si="14"/>
        <v>20</v>
      </c>
      <c r="T35" s="58">
        <f t="shared" si="15"/>
        <v>10</v>
      </c>
      <c r="U35" s="246">
        <f t="shared" si="16"/>
        <v>4</v>
      </c>
    </row>
    <row r="36" spans="2:21">
      <c r="B36" s="137" t="s">
        <v>80</v>
      </c>
      <c r="C36" s="129" t="s">
        <v>81</v>
      </c>
      <c r="D36" s="129"/>
      <c r="E36" s="130">
        <f>IF(C36=0,0,LOOKUP(C36,分支技能!K4:K10,分支技能!L4:L10))</f>
        <v>20</v>
      </c>
      <c r="F36" s="131"/>
      <c r="G36" s="130"/>
      <c r="H36" s="130"/>
      <c r="I36" s="62">
        <f t="shared" si="17"/>
        <v>20</v>
      </c>
      <c r="J36" s="62">
        <f t="shared" si="18"/>
        <v>10</v>
      </c>
      <c r="K36" s="194">
        <f t="shared" si="19"/>
        <v>4</v>
      </c>
      <c r="L36" s="200" t="s">
        <v>82</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83</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84</v>
      </c>
      <c r="M38" s="197"/>
      <c r="N38" s="195"/>
      <c r="O38" s="130">
        <v>20</v>
      </c>
      <c r="P38" s="131"/>
      <c r="Q38" s="130"/>
      <c r="R38" s="130"/>
      <c r="S38" s="62">
        <f t="shared" si="14"/>
        <v>20</v>
      </c>
      <c r="T38" s="62">
        <f t="shared" si="15"/>
        <v>10</v>
      </c>
      <c r="U38" s="247">
        <f t="shared" si="16"/>
        <v>4</v>
      </c>
    </row>
    <row r="39" spans="2:21">
      <c r="B39" s="133" t="s">
        <v>85</v>
      </c>
      <c r="C39" s="134"/>
      <c r="D39" s="134"/>
      <c r="E39" s="135">
        <v>30</v>
      </c>
      <c r="F39" s="136"/>
      <c r="G39" s="126"/>
      <c r="H39" s="126"/>
      <c r="I39" s="58">
        <f t="shared" si="17"/>
        <v>30</v>
      </c>
      <c r="J39" s="58">
        <f t="shared" si="18"/>
        <v>15</v>
      </c>
      <c r="K39" s="196">
        <f t="shared" si="19"/>
        <v>6</v>
      </c>
      <c r="L39" s="198" t="s">
        <v>86</v>
      </c>
      <c r="M39" s="198"/>
      <c r="N39" s="193"/>
      <c r="O39" s="135">
        <v>10</v>
      </c>
      <c r="P39" s="136"/>
      <c r="Q39" s="126"/>
      <c r="R39" s="126"/>
      <c r="S39" s="58">
        <f t="shared" si="14"/>
        <v>10</v>
      </c>
      <c r="T39" s="58">
        <f t="shared" si="15"/>
        <v>5</v>
      </c>
      <c r="U39" s="246">
        <f t="shared" si="16"/>
        <v>2</v>
      </c>
    </row>
    <row r="40" spans="2:21">
      <c r="B40" s="128" t="s">
        <v>87</v>
      </c>
      <c r="C40" s="129"/>
      <c r="D40" s="129"/>
      <c r="E40" s="130">
        <v>5</v>
      </c>
      <c r="F40" s="131"/>
      <c r="G40" s="130"/>
      <c r="H40" s="130"/>
      <c r="I40" s="62">
        <f t="shared" si="17"/>
        <v>5</v>
      </c>
      <c r="J40" s="62">
        <f t="shared" si="18"/>
        <v>2</v>
      </c>
      <c r="K40" s="194">
        <f t="shared" si="19"/>
        <v>1</v>
      </c>
      <c r="L40" s="195" t="s">
        <v>88</v>
      </c>
      <c r="M40" s="199" t="s">
        <v>89</v>
      </c>
      <c r="N40" s="195"/>
      <c r="O40" s="130">
        <f>LOOKUP(M40,分支技能!N4:N9,分支技能!O4:O9)</f>
        <v>5</v>
      </c>
      <c r="P40" s="131"/>
      <c r="Q40" s="130"/>
      <c r="R40" s="130"/>
      <c r="S40" s="62">
        <f t="shared" si="14"/>
        <v>5</v>
      </c>
      <c r="T40" s="62">
        <f t="shared" si="15"/>
        <v>2</v>
      </c>
      <c r="U40" s="247">
        <f t="shared" si="16"/>
        <v>1</v>
      </c>
    </row>
    <row r="41" spans="2:21">
      <c r="B41" s="133" t="s">
        <v>90</v>
      </c>
      <c r="C41" s="134"/>
      <c r="D41" s="134"/>
      <c r="E41" s="135">
        <v>15</v>
      </c>
      <c r="F41" s="136"/>
      <c r="G41" s="126"/>
      <c r="H41" s="126"/>
      <c r="I41" s="58">
        <f t="shared" si="17"/>
        <v>15</v>
      </c>
      <c r="J41" s="58">
        <f t="shared" si="18"/>
        <v>7</v>
      </c>
      <c r="K41" s="196">
        <f t="shared" si="19"/>
        <v>3</v>
      </c>
      <c r="L41" s="198" t="s">
        <v>91</v>
      </c>
      <c r="M41" s="198"/>
      <c r="N41" s="193"/>
      <c r="O41" s="135">
        <v>20</v>
      </c>
      <c r="P41" s="136"/>
      <c r="Q41" s="126"/>
      <c r="R41" s="126"/>
      <c r="S41" s="58">
        <f t="shared" si="14"/>
        <v>20</v>
      </c>
      <c r="T41" s="58">
        <f t="shared" si="15"/>
        <v>10</v>
      </c>
      <c r="U41" s="246">
        <f t="shared" si="16"/>
        <v>4</v>
      </c>
    </row>
    <row r="42" spans="2:21">
      <c r="B42" s="128" t="s">
        <v>92</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93</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7.25" spans="2:21">
      <c r="B46" s="139" t="s">
        <v>94</v>
      </c>
      <c r="C46" s="140"/>
      <c r="D46" s="140"/>
      <c r="E46" s="141">
        <f>P5</f>
        <v>70</v>
      </c>
      <c r="F46" s="142"/>
      <c r="G46" s="141"/>
      <c r="H46" s="141"/>
      <c r="I46" s="66">
        <f t="shared" si="17"/>
        <v>70</v>
      </c>
      <c r="J46" s="66">
        <f t="shared" si="18"/>
        <v>35</v>
      </c>
      <c r="K46" s="204">
        <f t="shared" si="19"/>
        <v>14</v>
      </c>
      <c r="L46" s="205"/>
      <c r="M46" s="140"/>
      <c r="N46" s="140"/>
      <c r="O46" s="141"/>
      <c r="P46" s="142"/>
      <c r="Q46" s="141"/>
      <c r="R46" s="141"/>
      <c r="S46" s="66">
        <f t="shared" si="22"/>
        <v>0</v>
      </c>
      <c r="T46" s="66">
        <f t="shared" ref="T46" si="23">INT(S46/2)</f>
        <v>0</v>
      </c>
      <c r="U46" s="248">
        <f t="shared" ref="U46" si="24">INT(S46/5)</f>
        <v>0</v>
      </c>
    </row>
    <row r="47" ht="17.25" spans="2:21">
      <c r="B47" s="143" t="str">
        <f>IF(D12=0," ","职业信誉范围："&amp;LOOKUP(D12,职业列表!A2:A116,职业列表!C2:C116))</f>
        <v> </v>
      </c>
      <c r="C47" s="143"/>
      <c r="D47" s="143"/>
      <c r="E47" s="144"/>
      <c r="F47" s="143" t="str">
        <f>IF(D12=0," ","剩余职业点="&amp;LOOKUP(D12,职业列表!A2:A116,职业列表!F2:F116)-SUM(人物卡!G15:G46,人物卡!Q15:Q46)&amp;"   剩余兴趣点="&amp;M7*2-SUM(H15:H46,R15:R46))</f>
        <v> </v>
      </c>
      <c r="G47" s="143"/>
      <c r="H47" s="143"/>
      <c r="I47" s="143"/>
      <c r="J47" s="143"/>
      <c r="K47" s="120"/>
      <c r="L47" s="87"/>
      <c r="M47" s="87"/>
      <c r="O47" s="87"/>
      <c r="P47" s="206"/>
      <c r="Q47" s="206"/>
      <c r="R47" s="206"/>
      <c r="S47" s="206"/>
      <c r="T47" s="206"/>
      <c r="U47" s="87"/>
    </row>
    <row r="48" spans="2:21">
      <c r="B48" s="53" t="s">
        <v>95</v>
      </c>
      <c r="C48" s="54"/>
      <c r="D48" s="54"/>
      <c r="E48" s="54"/>
      <c r="F48" s="54"/>
      <c r="G48" s="54"/>
      <c r="H48" s="54"/>
      <c r="I48" s="54"/>
      <c r="J48" s="54"/>
      <c r="K48" s="54"/>
      <c r="L48" s="54"/>
      <c r="M48" s="54"/>
      <c r="N48" s="54"/>
      <c r="O48" s="54"/>
      <c r="P48" s="74"/>
      <c r="Q48" s="87"/>
      <c r="R48" s="53" t="s">
        <v>74</v>
      </c>
      <c r="S48" s="54"/>
      <c r="T48" s="54"/>
      <c r="U48" s="74"/>
    </row>
    <row r="49" spans="2:21">
      <c r="B49" s="145" t="s">
        <v>95</v>
      </c>
      <c r="C49" s="146"/>
      <c r="D49" s="146"/>
      <c r="E49" s="146"/>
      <c r="F49" s="146" t="s">
        <v>37</v>
      </c>
      <c r="G49" s="146"/>
      <c r="H49" s="146"/>
      <c r="I49" s="146" t="s">
        <v>96</v>
      </c>
      <c r="J49" s="146"/>
      <c r="K49" s="146" t="s">
        <v>97</v>
      </c>
      <c r="L49" s="146"/>
      <c r="M49" s="146" t="s">
        <v>98</v>
      </c>
      <c r="N49" s="146" t="s">
        <v>99</v>
      </c>
      <c r="O49" s="146"/>
      <c r="P49" s="207" t="s">
        <v>100</v>
      </c>
      <c r="Q49" s="87"/>
      <c r="R49" s="55" t="s">
        <v>101</v>
      </c>
      <c r="S49" s="62"/>
      <c r="T49" s="62" t="str">
        <f>LOOKUP(J3+J7,{0,2,65,85,125,165,205},{"错误","-2","-1","0","+1D4","+1D6","+2D6"})</f>
        <v>+1D4</v>
      </c>
      <c r="U49" s="247"/>
    </row>
    <row r="50" spans="2:21">
      <c r="B50" s="147" t="s">
        <v>102</v>
      </c>
      <c r="C50" s="130"/>
      <c r="D50" s="130"/>
      <c r="E50" s="130"/>
      <c r="F50" s="130">
        <v>25</v>
      </c>
      <c r="G50" s="62">
        <f>INT(F50/2)</f>
        <v>12</v>
      </c>
      <c r="H50" s="62">
        <f>INT(F50/5)</f>
        <v>5</v>
      </c>
      <c r="I50" s="130" t="s">
        <v>103</v>
      </c>
      <c r="J50" s="130"/>
      <c r="K50" s="130" t="s">
        <v>58</v>
      </c>
      <c r="L50" s="130"/>
      <c r="M50" s="130">
        <v>1</v>
      </c>
      <c r="N50" s="130" t="s">
        <v>58</v>
      </c>
      <c r="O50" s="130"/>
      <c r="P50" s="208" t="s">
        <v>58</v>
      </c>
      <c r="Q50" s="87"/>
      <c r="R50" s="61"/>
      <c r="S50" s="62"/>
      <c r="T50" s="62"/>
      <c r="U50" s="247"/>
    </row>
    <row r="51" spans="2:21">
      <c r="B51" s="148" t="s">
        <v>104</v>
      </c>
      <c r="C51" s="126"/>
      <c r="D51" s="126"/>
      <c r="E51" s="126"/>
      <c r="F51" s="135">
        <v>70</v>
      </c>
      <c r="G51" s="149">
        <f t="shared" ref="G51:G54" si="25">INT(F51/2)</f>
        <v>35</v>
      </c>
      <c r="H51" s="149">
        <f t="shared" ref="H51:H54" si="26">INT(F51/5)</f>
        <v>14</v>
      </c>
      <c r="I51" s="135" t="s">
        <v>105</v>
      </c>
      <c r="J51" s="135"/>
      <c r="K51" s="126" t="s">
        <v>58</v>
      </c>
      <c r="L51" s="126"/>
      <c r="M51" s="126"/>
      <c r="N51" s="126"/>
      <c r="O51" s="126"/>
      <c r="P51" s="209"/>
      <c r="Q51" s="87"/>
      <c r="R51" s="63" t="s">
        <v>106</v>
      </c>
      <c r="S51" s="58"/>
      <c r="T51" s="58" t="str">
        <f>LOOKUP(J3+J7,{0,2,65,85,125,165,205},{"错误","-2","-1","0","1","2","3"})</f>
        <v>1</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107</v>
      </c>
      <c r="S53" s="62"/>
      <c r="T53" s="62">
        <f>I28</f>
        <v>70</v>
      </c>
      <c r="U53" s="247">
        <f>J28</f>
        <v>35</v>
      </c>
    </row>
    <row r="54" ht="17.2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14</v>
      </c>
    </row>
    <row r="55" spans="2:21">
      <c r="B55" s="87"/>
      <c r="C55" s="87"/>
      <c r="D55" s="87"/>
      <c r="E55" s="87"/>
      <c r="F55" s="87"/>
      <c r="G55" s="87"/>
      <c r="H55" s="87"/>
      <c r="I55" s="87"/>
      <c r="J55" s="87"/>
      <c r="K55" s="87"/>
      <c r="L55" s="87"/>
      <c r="M55" s="87"/>
      <c r="N55" s="87"/>
      <c r="O55" s="87"/>
      <c r="P55" s="87"/>
      <c r="Q55" s="87"/>
      <c r="R55" s="87"/>
      <c r="S55" s="87"/>
      <c r="T55" s="87"/>
      <c r="U55" s="87"/>
    </row>
    <row r="56" ht="17.25" spans="2:21">
      <c r="B56" s="87"/>
      <c r="C56" s="87"/>
      <c r="D56" s="87"/>
      <c r="E56" s="87"/>
      <c r="F56" s="87"/>
      <c r="G56" s="87"/>
      <c r="H56" s="87"/>
      <c r="I56" s="87"/>
      <c r="J56" s="87"/>
      <c r="K56" s="87"/>
      <c r="L56" s="87"/>
      <c r="M56" s="87"/>
      <c r="N56" s="87"/>
      <c r="O56" s="87"/>
      <c r="P56" s="87"/>
      <c r="Q56" s="87"/>
      <c r="R56" s="87"/>
      <c r="S56" s="87"/>
      <c r="T56" s="87"/>
      <c r="U56" s="87"/>
    </row>
    <row r="57" spans="2:21">
      <c r="B57" s="154" t="s">
        <v>108</v>
      </c>
      <c r="C57" s="155"/>
      <c r="D57" s="155"/>
      <c r="E57" s="155"/>
      <c r="F57" s="155"/>
      <c r="G57" s="155"/>
      <c r="H57" s="155"/>
      <c r="I57" s="214"/>
      <c r="J57" s="87"/>
      <c r="K57" s="215" t="s">
        <v>109</v>
      </c>
      <c r="L57" s="216"/>
      <c r="M57" s="216"/>
      <c r="N57" s="216"/>
      <c r="O57" s="216"/>
      <c r="P57" s="216"/>
      <c r="Q57" s="216"/>
      <c r="R57" s="216"/>
      <c r="S57" s="216"/>
      <c r="T57" s="216"/>
      <c r="U57" s="249"/>
    </row>
    <row r="58" spans="2:21">
      <c r="B58" s="156" t="str">
        <f>"生活水平："&amp;LOOKUP(I25,{0,1,10,50,90,99},{"穷逼","贫穷","一般","小康","富裕","超有钱"})</f>
        <v>生活水平：小康</v>
      </c>
      <c r="C58" s="157"/>
      <c r="D58" s="158"/>
      <c r="E58" s="159" t="s">
        <v>110</v>
      </c>
      <c r="F58" s="160"/>
      <c r="G58" s="161"/>
      <c r="H58" s="161"/>
      <c r="I58" s="217"/>
      <c r="J58" s="87"/>
      <c r="K58" s="218" t="s">
        <v>111</v>
      </c>
      <c r="L58" s="219"/>
      <c r="M58" s="220"/>
      <c r="N58" s="220"/>
      <c r="O58" s="220"/>
      <c r="P58" s="220"/>
      <c r="Q58" s="220"/>
      <c r="R58" s="220"/>
      <c r="S58" s="220"/>
      <c r="T58" s="220"/>
      <c r="U58" s="250"/>
    </row>
    <row r="59" spans="2:21">
      <c r="B59" s="162" t="s">
        <v>112</v>
      </c>
      <c r="C59" s="163"/>
      <c r="D59" s="163"/>
      <c r="E59" s="163"/>
      <c r="F59" s="163"/>
      <c r="G59" s="163"/>
      <c r="H59" s="163"/>
      <c r="I59" s="221"/>
      <c r="J59" s="87"/>
      <c r="K59" s="222" t="s">
        <v>113</v>
      </c>
      <c r="L59" s="223"/>
      <c r="M59" s="224" t="s">
        <v>114</v>
      </c>
      <c r="N59" s="224"/>
      <c r="O59" s="224"/>
      <c r="P59" s="224"/>
      <c r="Q59" s="224"/>
      <c r="R59" s="224"/>
      <c r="S59" s="224"/>
      <c r="T59" s="224"/>
      <c r="U59" s="251"/>
    </row>
    <row r="60" spans="2:21">
      <c r="B60" s="164"/>
      <c r="C60" s="165"/>
      <c r="D60" s="165"/>
      <c r="E60" s="165"/>
      <c r="F60" s="165"/>
      <c r="G60" s="165"/>
      <c r="H60" s="165"/>
      <c r="I60" s="225"/>
      <c r="J60" s="87"/>
      <c r="K60" s="218" t="s">
        <v>115</v>
      </c>
      <c r="L60" s="219"/>
      <c r="M60" s="220"/>
      <c r="N60" s="220"/>
      <c r="O60" s="220"/>
      <c r="P60" s="220"/>
      <c r="Q60" s="220"/>
      <c r="R60" s="220"/>
      <c r="S60" s="220"/>
      <c r="T60" s="220"/>
      <c r="U60" s="250"/>
    </row>
    <row r="61" ht="17.25" spans="2:21">
      <c r="B61" s="166"/>
      <c r="C61" s="167"/>
      <c r="D61" s="167"/>
      <c r="E61" s="167"/>
      <c r="F61" s="167"/>
      <c r="G61" s="167"/>
      <c r="H61" s="167"/>
      <c r="I61" s="226"/>
      <c r="J61" s="87"/>
      <c r="K61" s="222" t="s">
        <v>116</v>
      </c>
      <c r="L61" s="223"/>
      <c r="M61" s="224"/>
      <c r="N61" s="224"/>
      <c r="O61" s="224"/>
      <c r="P61" s="224"/>
      <c r="Q61" s="224"/>
      <c r="R61" s="224"/>
      <c r="S61" s="224"/>
      <c r="T61" s="224"/>
      <c r="U61" s="251"/>
    </row>
    <row r="62" ht="17.25" spans="2:21">
      <c r="B62" s="168"/>
      <c r="C62" s="168"/>
      <c r="D62" s="168"/>
      <c r="E62" s="168"/>
      <c r="F62" s="168"/>
      <c r="G62" s="168"/>
      <c r="H62" s="168"/>
      <c r="I62" s="168"/>
      <c r="J62" s="87"/>
      <c r="K62" s="218" t="s">
        <v>117</v>
      </c>
      <c r="L62" s="219"/>
      <c r="M62" s="220"/>
      <c r="N62" s="220"/>
      <c r="O62" s="220"/>
      <c r="P62" s="220"/>
      <c r="Q62" s="220"/>
      <c r="R62" s="220"/>
      <c r="S62" s="220"/>
      <c r="T62" s="220"/>
      <c r="U62" s="250"/>
    </row>
    <row r="63" spans="2:21">
      <c r="B63" s="154" t="s">
        <v>118</v>
      </c>
      <c r="C63" s="155"/>
      <c r="D63" s="155"/>
      <c r="E63" s="155"/>
      <c r="F63" s="155"/>
      <c r="G63" s="155"/>
      <c r="H63" s="155"/>
      <c r="I63" s="214"/>
      <c r="J63" s="87"/>
      <c r="K63" s="222" t="s">
        <v>119</v>
      </c>
      <c r="L63" s="223"/>
      <c r="M63" s="224"/>
      <c r="N63" s="224"/>
      <c r="O63" s="224"/>
      <c r="P63" s="224"/>
      <c r="Q63" s="224"/>
      <c r="R63" s="224"/>
      <c r="S63" s="224"/>
      <c r="T63" s="224"/>
      <c r="U63" s="251"/>
    </row>
    <row r="64" spans="2:21">
      <c r="B64" s="169" t="s">
        <v>120</v>
      </c>
      <c r="C64" s="170"/>
      <c r="D64" s="170"/>
      <c r="E64" s="170"/>
      <c r="F64" s="170"/>
      <c r="G64" s="170"/>
      <c r="H64" s="170"/>
      <c r="I64" s="227"/>
      <c r="J64" s="87"/>
      <c r="K64" s="228" t="s">
        <v>121</v>
      </c>
      <c r="L64" s="229"/>
      <c r="M64" s="230"/>
      <c r="N64" s="230"/>
      <c r="O64" s="230"/>
      <c r="P64" s="230"/>
      <c r="Q64" s="230"/>
      <c r="R64" s="230"/>
      <c r="S64" s="230"/>
      <c r="T64" s="230"/>
      <c r="U64" s="252"/>
    </row>
    <row r="65" spans="2:21">
      <c r="B65" s="253" t="s">
        <v>122</v>
      </c>
      <c r="C65" s="254"/>
      <c r="D65" s="254"/>
      <c r="E65" s="254"/>
      <c r="F65" s="254"/>
      <c r="G65" s="254"/>
      <c r="H65" s="254"/>
      <c r="I65" s="265"/>
      <c r="J65" s="87"/>
      <c r="K65" s="266"/>
      <c r="L65" s="267"/>
      <c r="M65" s="267"/>
      <c r="N65" s="267"/>
      <c r="O65" s="267"/>
      <c r="P65" s="267"/>
      <c r="Q65" s="267"/>
      <c r="R65" s="267"/>
      <c r="S65" s="267"/>
      <c r="T65" s="267"/>
      <c r="U65" s="287"/>
    </row>
    <row r="66" spans="2:21">
      <c r="B66" s="169" t="s">
        <v>123</v>
      </c>
      <c r="C66" s="170"/>
      <c r="D66" s="170"/>
      <c r="E66" s="170"/>
      <c r="F66" s="170"/>
      <c r="G66" s="170"/>
      <c r="H66" s="170"/>
      <c r="I66" s="227"/>
      <c r="J66" s="87"/>
      <c r="K66" s="266"/>
      <c r="L66" s="267"/>
      <c r="M66" s="267"/>
      <c r="N66" s="267"/>
      <c r="O66" s="267"/>
      <c r="P66" s="267"/>
      <c r="Q66" s="267"/>
      <c r="R66" s="267"/>
      <c r="S66" s="267"/>
      <c r="T66" s="267"/>
      <c r="U66" s="287"/>
    </row>
    <row r="67" spans="2:21">
      <c r="B67" s="253" t="s">
        <v>124</v>
      </c>
      <c r="C67" s="254"/>
      <c r="D67" s="254"/>
      <c r="E67" s="254"/>
      <c r="F67" s="254"/>
      <c r="G67" s="254"/>
      <c r="H67" s="254"/>
      <c r="I67" s="265"/>
      <c r="J67" s="87"/>
      <c r="K67" s="266"/>
      <c r="L67" s="267"/>
      <c r="M67" s="267"/>
      <c r="N67" s="267"/>
      <c r="O67" s="267"/>
      <c r="P67" s="267"/>
      <c r="Q67" s="267"/>
      <c r="R67" s="267"/>
      <c r="S67" s="267"/>
      <c r="T67" s="267"/>
      <c r="U67" s="287"/>
    </row>
    <row r="68" spans="2:21">
      <c r="B68" s="169" t="s">
        <v>125</v>
      </c>
      <c r="C68" s="170"/>
      <c r="D68" s="170"/>
      <c r="E68" s="170"/>
      <c r="F68" s="170"/>
      <c r="G68" s="170"/>
      <c r="H68" s="170"/>
      <c r="I68" s="227"/>
      <c r="J68" s="87"/>
      <c r="K68" s="266"/>
      <c r="L68" s="267"/>
      <c r="M68" s="267"/>
      <c r="N68" s="267"/>
      <c r="O68" s="267"/>
      <c r="P68" s="267"/>
      <c r="Q68" s="267"/>
      <c r="R68" s="267"/>
      <c r="S68" s="267"/>
      <c r="T68" s="267"/>
      <c r="U68" s="287"/>
    </row>
    <row r="69" spans="2:21">
      <c r="B69" s="253" t="s">
        <v>126</v>
      </c>
      <c r="C69" s="254"/>
      <c r="D69" s="254"/>
      <c r="E69" s="254"/>
      <c r="F69" s="254"/>
      <c r="G69" s="254"/>
      <c r="H69" s="254"/>
      <c r="I69" s="265"/>
      <c r="J69" s="87"/>
      <c r="K69" s="266"/>
      <c r="L69" s="267"/>
      <c r="M69" s="267"/>
      <c r="N69" s="267"/>
      <c r="O69" s="267"/>
      <c r="P69" s="267"/>
      <c r="Q69" s="267"/>
      <c r="R69" s="267"/>
      <c r="S69" s="267"/>
      <c r="T69" s="267"/>
      <c r="U69" s="287"/>
    </row>
    <row r="70" ht="17.25" spans="2:21">
      <c r="B70" s="255"/>
      <c r="C70" s="256"/>
      <c r="D70" s="256"/>
      <c r="E70" s="256"/>
      <c r="F70" s="256"/>
      <c r="G70" s="256"/>
      <c r="H70" s="256"/>
      <c r="I70" s="268"/>
      <c r="J70" s="87"/>
      <c r="K70" s="266"/>
      <c r="L70" s="267"/>
      <c r="M70" s="267"/>
      <c r="N70" s="267"/>
      <c r="O70" s="267"/>
      <c r="P70" s="267"/>
      <c r="Q70" s="267"/>
      <c r="R70" s="267"/>
      <c r="S70" s="267"/>
      <c r="T70" s="267"/>
      <c r="U70" s="287"/>
    </row>
    <row r="71" ht="17.2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127</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7.25" spans="2:21">
      <c r="B74" s="257"/>
      <c r="C74" s="258"/>
      <c r="D74" s="258"/>
      <c r="E74" s="258"/>
      <c r="F74" s="258"/>
      <c r="G74" s="258"/>
      <c r="H74" s="258"/>
      <c r="I74" s="269"/>
      <c r="J74" s="87"/>
      <c r="K74" s="270"/>
      <c r="L74" s="271"/>
      <c r="M74" s="271"/>
      <c r="N74" s="271"/>
      <c r="O74" s="271"/>
      <c r="P74" s="271"/>
      <c r="Q74" s="271"/>
      <c r="R74" s="271"/>
      <c r="S74" s="271"/>
      <c r="T74" s="271"/>
      <c r="U74" s="288"/>
    </row>
    <row r="75" ht="17.2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128</v>
      </c>
      <c r="L76" s="155"/>
      <c r="M76" s="155"/>
      <c r="N76" s="214"/>
      <c r="O76" s="87"/>
      <c r="P76" s="154" t="s">
        <v>129</v>
      </c>
      <c r="Q76" s="155"/>
      <c r="R76" s="155"/>
      <c r="S76" s="155"/>
      <c r="T76" s="155"/>
      <c r="U76" s="214"/>
    </row>
    <row r="77" spans="2:21">
      <c r="B77" s="257"/>
      <c r="C77" s="258"/>
      <c r="D77" s="258"/>
      <c r="E77" s="258"/>
      <c r="F77" s="258"/>
      <c r="G77" s="258"/>
      <c r="H77" s="258"/>
      <c r="I77" s="269"/>
      <c r="J77" s="87"/>
      <c r="K77" s="272" t="s">
        <v>130</v>
      </c>
      <c r="L77" s="273"/>
      <c r="M77" s="273"/>
      <c r="N77" s="274"/>
      <c r="O77" s="87"/>
      <c r="P77" s="275"/>
      <c r="Q77" s="289"/>
      <c r="R77" s="289"/>
      <c r="S77" s="289"/>
      <c r="T77" s="289"/>
      <c r="U77" s="290"/>
    </row>
    <row r="78" ht="17.25" spans="2:21">
      <c r="B78" s="259"/>
      <c r="C78" s="260"/>
      <c r="D78" s="260"/>
      <c r="E78" s="260"/>
      <c r="F78" s="260"/>
      <c r="G78" s="260"/>
      <c r="H78" s="260"/>
      <c r="I78" s="276"/>
      <c r="J78" s="87"/>
      <c r="K78" s="277"/>
      <c r="L78" s="273"/>
      <c r="M78" s="273"/>
      <c r="N78" s="274"/>
      <c r="O78" s="87"/>
      <c r="P78" s="278"/>
      <c r="Q78" s="291"/>
      <c r="R78" s="291"/>
      <c r="S78" s="291"/>
      <c r="T78" s="291"/>
      <c r="U78" s="292"/>
    </row>
    <row r="79" ht="17.25" spans="2:21">
      <c r="B79" s="87"/>
      <c r="C79" s="87"/>
      <c r="D79" s="87"/>
      <c r="E79" s="87"/>
      <c r="F79" s="87"/>
      <c r="G79" s="87"/>
      <c r="H79" s="87"/>
      <c r="I79" s="87"/>
      <c r="J79" s="87"/>
      <c r="K79" s="279"/>
      <c r="L79" s="280"/>
      <c r="M79" s="280"/>
      <c r="N79" s="281"/>
      <c r="O79" s="87"/>
      <c r="P79" s="275"/>
      <c r="Q79" s="289"/>
      <c r="R79" s="289"/>
      <c r="S79" s="289"/>
      <c r="T79" s="289"/>
      <c r="U79" s="290"/>
    </row>
    <row r="80" spans="2:21">
      <c r="B80" s="53" t="s">
        <v>131</v>
      </c>
      <c r="C80" s="54"/>
      <c r="D80" s="54"/>
      <c r="E80" s="54"/>
      <c r="F80" s="54"/>
      <c r="G80" s="54"/>
      <c r="H80" s="54"/>
      <c r="I80" s="74"/>
      <c r="J80" s="87"/>
      <c r="K80" s="279"/>
      <c r="L80" s="280"/>
      <c r="M80" s="280"/>
      <c r="N80" s="281"/>
      <c r="O80" s="87"/>
      <c r="P80" s="278"/>
      <c r="Q80" s="291"/>
      <c r="R80" s="291"/>
      <c r="S80" s="291"/>
      <c r="T80" s="291"/>
      <c r="U80" s="292"/>
    </row>
    <row r="81" spans="2:21">
      <c r="B81" s="261" t="s">
        <v>132</v>
      </c>
      <c r="C81" s="262"/>
      <c r="D81" s="58" t="s">
        <v>133</v>
      </c>
      <c r="E81" s="58" t="s">
        <v>134</v>
      </c>
      <c r="F81" s="58" t="s">
        <v>135</v>
      </c>
      <c r="G81" s="58" t="s">
        <v>136</v>
      </c>
      <c r="H81" s="58" t="s">
        <v>137</v>
      </c>
      <c r="I81" s="246" t="s">
        <v>138</v>
      </c>
      <c r="J81" s="87"/>
      <c r="K81" s="277"/>
      <c r="L81" s="273"/>
      <c r="M81" s="273"/>
      <c r="N81" s="274"/>
      <c r="O81" s="87"/>
      <c r="P81" s="275"/>
      <c r="Q81" s="289"/>
      <c r="R81" s="289"/>
      <c r="S81" s="289"/>
      <c r="T81" s="289"/>
      <c r="U81" s="290"/>
    </row>
    <row r="82" spans="2:21">
      <c r="B82" s="263"/>
      <c r="C82" s="262"/>
      <c r="D82" s="58" t="s">
        <v>139</v>
      </c>
      <c r="E82" s="58" t="s">
        <v>140</v>
      </c>
      <c r="F82" s="58" t="s">
        <v>141</v>
      </c>
      <c r="G82" s="58" t="s">
        <v>142</v>
      </c>
      <c r="H82" s="58" t="s">
        <v>143</v>
      </c>
      <c r="I82" s="246">
        <v>1</v>
      </c>
      <c r="J82" s="87"/>
      <c r="K82" s="277"/>
      <c r="L82" s="273"/>
      <c r="M82" s="273"/>
      <c r="N82" s="274"/>
      <c r="O82" s="87"/>
      <c r="P82" s="278"/>
      <c r="Q82" s="291"/>
      <c r="R82" s="291"/>
      <c r="S82" s="291"/>
      <c r="T82" s="291"/>
      <c r="U82" s="292"/>
    </row>
    <row r="83" customHeight="1" spans="2:21">
      <c r="B83" s="63" t="s">
        <v>144</v>
      </c>
      <c r="C83" s="57"/>
      <c r="D83" s="57"/>
      <c r="E83" s="57"/>
      <c r="F83" s="57"/>
      <c r="G83" s="57"/>
      <c r="H83" s="57"/>
      <c r="I83" s="282"/>
      <c r="J83" s="87"/>
      <c r="K83" s="279"/>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145</v>
      </c>
      <c r="C85" s="58"/>
      <c r="D85" s="58"/>
      <c r="E85" s="58"/>
      <c r="F85" s="58" t="s">
        <v>146</v>
      </c>
      <c r="G85" s="58"/>
      <c r="H85" s="58"/>
      <c r="I85" s="246"/>
      <c r="J85" s="87"/>
      <c r="K85" s="277"/>
      <c r="L85" s="273"/>
      <c r="M85" s="273"/>
      <c r="N85" s="274"/>
      <c r="O85" s="87"/>
      <c r="P85" s="275"/>
      <c r="Q85" s="289"/>
      <c r="R85" s="289"/>
      <c r="S85" s="289"/>
      <c r="T85" s="289"/>
      <c r="U85" s="290"/>
    </row>
    <row r="86" spans="2:21">
      <c r="B86" s="64" t="s">
        <v>147</v>
      </c>
      <c r="C86" s="58"/>
      <c r="D86" s="58" t="s">
        <v>148</v>
      </c>
      <c r="E86" s="58"/>
      <c r="F86" s="58"/>
      <c r="G86" s="58"/>
      <c r="H86" s="58"/>
      <c r="I86" s="246"/>
      <c r="J86" s="87"/>
      <c r="K86" s="277"/>
      <c r="L86" s="273"/>
      <c r="M86" s="273"/>
      <c r="N86" s="274"/>
      <c r="O86" s="87"/>
      <c r="P86" s="278"/>
      <c r="Q86" s="291"/>
      <c r="R86" s="291"/>
      <c r="S86" s="291"/>
      <c r="T86" s="291"/>
      <c r="U86" s="292"/>
    </row>
    <row r="87" spans="2:21">
      <c r="B87" s="64" t="s">
        <v>149</v>
      </c>
      <c r="C87" s="58"/>
      <c r="D87" s="58" t="s">
        <v>150</v>
      </c>
      <c r="E87" s="58"/>
      <c r="F87" s="58"/>
      <c r="G87" s="58"/>
      <c r="H87" s="58"/>
      <c r="I87" s="246"/>
      <c r="J87" s="87"/>
      <c r="K87" s="279"/>
      <c r="L87" s="280"/>
      <c r="M87" s="280"/>
      <c r="N87" s="281"/>
      <c r="O87" s="87"/>
      <c r="P87" s="275"/>
      <c r="Q87" s="289"/>
      <c r="R87" s="289"/>
      <c r="S87" s="289"/>
      <c r="T87" s="289"/>
      <c r="U87" s="290"/>
    </row>
    <row r="88" spans="2:21">
      <c r="B88" s="64" t="s">
        <v>151</v>
      </c>
      <c r="C88" s="58"/>
      <c r="D88" s="57" t="s">
        <v>152</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7.25" spans="2:21">
      <c r="B90" s="264" t="s">
        <v>153</v>
      </c>
      <c r="C90" s="67"/>
      <c r="D90" s="67"/>
      <c r="E90" s="67"/>
      <c r="F90" s="67" t="s">
        <v>154</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type="list" allowBlank="1" showInputMessage="1" showErrorMessage="1" sqref="F4:G4">
      <formula1>"1890s,1920s,现代"</formula1>
    </dataValidation>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ErrorMessage="1" promptTitle="Tips" prompt="一般MOV不需要手动修改。" sqref="P7 Q7:Q8"/>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这是你立即可以取用、支配的现金。&#10;包括带在身上的和存在银行的。" sqref="B59"/>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type="list" allowBlank="1" showInputMessage="1" showErrorMessage="1" sqref="C34:D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ErrorMessage="1" prompt="这是你立即可以取用、支配的现金。&#10;包括带在身上的和存在银行的。" sqref="C59"/>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4"/>
  <cols>
    <col min="1" max="1" width="12.1333333333333" style="50" customWidth="1"/>
  </cols>
  <sheetData>
    <row r="1" ht="17.25" spans="1:10">
      <c r="A1" s="51">
        <f ca="1">RANDBETWEEN(1,6)</f>
        <v>1</v>
      </c>
      <c r="B1" s="52"/>
      <c r="C1" s="52"/>
      <c r="D1" s="52"/>
      <c r="E1" s="52"/>
      <c r="F1" s="52"/>
      <c r="G1" s="52"/>
      <c r="H1" s="52"/>
      <c r="I1" s="52"/>
      <c r="J1" s="73"/>
    </row>
    <row r="2" ht="16.5" spans="1:10">
      <c r="A2" s="51">
        <f ca="1" t="shared" ref="A2:A24" si="0">RANDBETWEEN(1,6)</f>
        <v>5</v>
      </c>
      <c r="B2" s="53" t="s">
        <v>155</v>
      </c>
      <c r="C2" s="54"/>
      <c r="D2" s="54"/>
      <c r="E2" s="54"/>
      <c r="F2" s="54"/>
      <c r="G2" s="54"/>
      <c r="H2" s="54"/>
      <c r="I2" s="54"/>
      <c r="J2" s="74"/>
    </row>
    <row r="3" ht="16.5" spans="1:10">
      <c r="A3" s="51">
        <f ca="1" t="shared" si="0"/>
        <v>5</v>
      </c>
      <c r="B3" s="55" t="s">
        <v>5</v>
      </c>
      <c r="C3" s="56">
        <f ca="1">SUM(A1:A3)*5</f>
        <v>55</v>
      </c>
      <c r="D3" s="56">
        <f ca="1">INT(C3/2)</f>
        <v>27</v>
      </c>
      <c r="E3" s="57" t="s">
        <v>6</v>
      </c>
      <c r="F3" s="58">
        <f ca="1">SUM(A7:A9)*5</f>
        <v>40</v>
      </c>
      <c r="G3" s="59">
        <f ca="1">INT(F3/2)</f>
        <v>20</v>
      </c>
      <c r="H3" s="60" t="s">
        <v>7</v>
      </c>
      <c r="I3" s="62">
        <f ca="1">(SUM(A18:A19)+6)*5</f>
        <v>50</v>
      </c>
      <c r="J3" s="75">
        <f ca="1">INT(I3/2)</f>
        <v>25</v>
      </c>
    </row>
    <row r="4" ht="16.5" spans="1:10">
      <c r="A4" s="51">
        <f ca="1" t="shared" si="0"/>
        <v>5</v>
      </c>
      <c r="B4" s="61"/>
      <c r="C4" s="56"/>
      <c r="D4" s="62">
        <f ca="1">INT(C3/5)</f>
        <v>11</v>
      </c>
      <c r="E4" s="58"/>
      <c r="F4" s="58"/>
      <c r="G4" s="59">
        <f ca="1">INT(F3/5)</f>
        <v>8</v>
      </c>
      <c r="H4" s="62"/>
      <c r="I4" s="62"/>
      <c r="J4" s="75">
        <f ca="1">INT(I3/5)</f>
        <v>10</v>
      </c>
    </row>
    <row r="5" ht="16.5" spans="1:10">
      <c r="A5" s="51">
        <f ca="1" t="shared" si="0"/>
        <v>2</v>
      </c>
      <c r="B5" s="63" t="s">
        <v>14</v>
      </c>
      <c r="C5" s="58">
        <f ca="1">SUM(A4:A6)*5</f>
        <v>65</v>
      </c>
      <c r="D5" s="59">
        <f ca="1" t="shared" ref="D5" si="1">INT(C5/2)</f>
        <v>32</v>
      </c>
      <c r="E5" s="60" t="s">
        <v>15</v>
      </c>
      <c r="F5" s="62">
        <f ca="1">SUM(A10:A12)*5</f>
        <v>50</v>
      </c>
      <c r="G5" s="56">
        <f ca="1" t="shared" ref="G5" si="2">INT(F5/2)</f>
        <v>25</v>
      </c>
      <c r="H5" s="57" t="s">
        <v>16</v>
      </c>
      <c r="I5" s="58">
        <f ca="1">(SUM(A20:A21)+6)*5</f>
        <v>75</v>
      </c>
      <c r="J5" s="76">
        <f ca="1">INT(I5/2)</f>
        <v>37</v>
      </c>
    </row>
    <row r="6" ht="16.5" spans="1:10">
      <c r="A6" s="51">
        <f ca="1" t="shared" si="0"/>
        <v>6</v>
      </c>
      <c r="B6" s="64"/>
      <c r="C6" s="58"/>
      <c r="D6" s="58">
        <f ca="1" t="shared" ref="D6" si="3">INT(C5/5)</f>
        <v>13</v>
      </c>
      <c r="E6" s="62"/>
      <c r="F6" s="62"/>
      <c r="G6" s="56">
        <f ca="1" t="shared" ref="G6" si="4">INT(F5/5)</f>
        <v>10</v>
      </c>
      <c r="H6" s="58"/>
      <c r="I6" s="58"/>
      <c r="J6" s="76">
        <f ca="1">INT(I5/5)</f>
        <v>15</v>
      </c>
    </row>
    <row r="7" ht="16.5" spans="1:10">
      <c r="A7" s="51">
        <f ca="1" t="shared" si="0"/>
        <v>4</v>
      </c>
      <c r="B7" s="55" t="s">
        <v>21</v>
      </c>
      <c r="C7" s="62">
        <f ca="1">(SUM(A16:A17)+6)*5</f>
        <v>40</v>
      </c>
      <c r="D7" s="56">
        <f ca="1" t="shared" ref="D7" si="5">INT(C7/2)</f>
        <v>20</v>
      </c>
      <c r="E7" s="57" t="s">
        <v>22</v>
      </c>
      <c r="F7" s="58">
        <f ca="1">SUM(A13:A15)*5</f>
        <v>65</v>
      </c>
      <c r="G7" s="59">
        <f ca="1" t="shared" ref="G7" si="6">INT(F7/2)</f>
        <v>32</v>
      </c>
      <c r="H7" s="60" t="s">
        <v>156</v>
      </c>
      <c r="I7" s="77">
        <f ca="1">SUM(A22:A24)*5</f>
        <v>50</v>
      </c>
      <c r="J7" s="78"/>
    </row>
    <row r="8" ht="17.25" spans="1:10">
      <c r="A8" s="51">
        <f ca="1" t="shared" si="0"/>
        <v>3</v>
      </c>
      <c r="B8" s="65"/>
      <c r="C8" s="66"/>
      <c r="D8" s="66">
        <f ca="1" t="shared" ref="D8" si="7">INT(C7/5)</f>
        <v>8</v>
      </c>
      <c r="E8" s="67"/>
      <c r="F8" s="67"/>
      <c r="G8" s="68">
        <f ca="1" t="shared" ref="G8" si="8">INT(F7/5)</f>
        <v>13</v>
      </c>
      <c r="H8" s="66"/>
      <c r="I8" s="79"/>
      <c r="J8" s="80"/>
    </row>
    <row r="9" spans="1:1">
      <c r="A9" s="51">
        <f ca="1" t="shared" si="0"/>
        <v>1</v>
      </c>
    </row>
    <row r="10" ht="14.75" spans="1:1">
      <c r="A10" s="51">
        <f ca="1" t="shared" si="0"/>
        <v>1</v>
      </c>
    </row>
    <row r="11" ht="14.25" customHeight="1" spans="1:10">
      <c r="A11" s="51">
        <f ca="1" t="shared" si="0"/>
        <v>5</v>
      </c>
      <c r="B11" s="69" t="s">
        <v>157</v>
      </c>
      <c r="C11" s="70"/>
      <c r="D11" s="70"/>
      <c r="E11" s="70"/>
      <c r="F11" s="70"/>
      <c r="G11" s="70"/>
      <c r="H11" s="70"/>
      <c r="I11" s="70"/>
      <c r="J11" s="81"/>
    </row>
    <row r="12" ht="14.25" customHeight="1" spans="1:10">
      <c r="A12" s="51">
        <f ca="1" t="shared" si="0"/>
        <v>4</v>
      </c>
      <c r="B12" s="71"/>
      <c r="C12" s="72"/>
      <c r="D12" s="72"/>
      <c r="E12" s="72"/>
      <c r="F12" s="72"/>
      <c r="G12" s="72"/>
      <c r="H12" s="72"/>
      <c r="I12" s="72"/>
      <c r="J12" s="82"/>
    </row>
    <row r="13" spans="1:1">
      <c r="A13" s="51">
        <f ca="1" t="shared" si="0"/>
        <v>3</v>
      </c>
    </row>
    <row r="14" spans="1:1">
      <c r="A14" s="51">
        <f ca="1" t="shared" si="0"/>
        <v>4</v>
      </c>
    </row>
    <row r="15" spans="1:1">
      <c r="A15" s="51">
        <f ca="1" t="shared" si="0"/>
        <v>6</v>
      </c>
    </row>
    <row r="16" spans="1:1">
      <c r="A16" s="51">
        <f ca="1" t="shared" si="0"/>
        <v>1</v>
      </c>
    </row>
    <row r="17" spans="1:1">
      <c r="A17" s="51">
        <f ca="1" t="shared" si="0"/>
        <v>1</v>
      </c>
    </row>
    <row r="18" spans="1:1">
      <c r="A18" s="51">
        <f ca="1" t="shared" si="0"/>
        <v>2</v>
      </c>
    </row>
    <row r="19" spans="1:1">
      <c r="A19" s="51">
        <f ca="1" t="shared" si="0"/>
        <v>2</v>
      </c>
    </row>
    <row r="20" spans="1:1">
      <c r="A20" s="51">
        <f ca="1" t="shared" si="0"/>
        <v>4</v>
      </c>
    </row>
    <row r="21" spans="1:1">
      <c r="A21" s="51">
        <f ca="1" t="shared" si="0"/>
        <v>5</v>
      </c>
    </row>
    <row r="22" spans="1:1">
      <c r="A22" s="51">
        <f ca="1" t="shared" si="0"/>
        <v>2</v>
      </c>
    </row>
    <row r="23" spans="1:1">
      <c r="A23" s="51">
        <f ca="1" t="shared" si="0"/>
        <v>3</v>
      </c>
    </row>
    <row r="24" spans="1:1">
      <c r="A24" s="51">
        <f ca="1" t="shared" si="0"/>
        <v>5</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InputMessage="1" showErrorMessage="1" promptTitle="Tips" prompt="年龄大于20时，做EDU进步检定(详见年龄)：投1D100，若大于当前EDU，则永久增加1D10的EDU。" sqref="I5:I6"/>
    <dataValidation allowBlank="1" showErrorMessage="1" promptTitle="Tips" prompt="一般MOV不需要手动修改。" sqref="I7"/>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5" sqref="E5"/>
    </sheetView>
  </sheetViews>
  <sheetFormatPr defaultColWidth="8.25" defaultRowHeight="16.5"/>
  <cols>
    <col min="1" max="10" width="8.25" style="38"/>
    <col min="11" max="11" width="11.25" style="38" customWidth="1"/>
    <col min="12" max="16384" width="8.25" style="38"/>
  </cols>
  <sheetData>
    <row r="2" s="37" customFormat="1" spans="2:15">
      <c r="B2" s="39" t="s">
        <v>46</v>
      </c>
      <c r="C2" s="40"/>
      <c r="E2" s="39" t="s">
        <v>69</v>
      </c>
      <c r="F2" s="40"/>
      <c r="H2" s="39" t="s">
        <v>74</v>
      </c>
      <c r="I2" s="40"/>
      <c r="K2" s="39" t="s">
        <v>80</v>
      </c>
      <c r="L2" s="40"/>
      <c r="N2" s="39" t="s">
        <v>158</v>
      </c>
      <c r="O2" s="40"/>
    </row>
    <row r="3" spans="2:15">
      <c r="B3" s="41" t="s">
        <v>159</v>
      </c>
      <c r="C3" s="42" t="s">
        <v>160</v>
      </c>
      <c r="E3" s="41" t="s">
        <v>159</v>
      </c>
      <c r="F3" s="42" t="s">
        <v>160</v>
      </c>
      <c r="H3" s="41" t="s">
        <v>159</v>
      </c>
      <c r="I3" s="42" t="s">
        <v>160</v>
      </c>
      <c r="K3" s="41" t="s">
        <v>159</v>
      </c>
      <c r="L3" s="42" t="s">
        <v>160</v>
      </c>
      <c r="N3" s="41" t="s">
        <v>159</v>
      </c>
      <c r="O3" s="42" t="s">
        <v>160</v>
      </c>
    </row>
    <row r="4" spans="2:15">
      <c r="B4" s="43" t="s">
        <v>161</v>
      </c>
      <c r="C4" s="44">
        <v>5</v>
      </c>
      <c r="E4" s="43" t="s">
        <v>162</v>
      </c>
      <c r="F4" s="44">
        <v>1</v>
      </c>
      <c r="H4" s="43" t="s">
        <v>163</v>
      </c>
      <c r="I4" s="44">
        <v>5</v>
      </c>
      <c r="K4" s="43" t="s">
        <v>164</v>
      </c>
      <c r="L4" s="44">
        <v>25</v>
      </c>
      <c r="N4" s="43" t="s">
        <v>165</v>
      </c>
      <c r="O4" s="44">
        <v>1</v>
      </c>
    </row>
    <row r="5" spans="2:15">
      <c r="B5" s="41" t="s">
        <v>47</v>
      </c>
      <c r="C5" s="42">
        <v>5</v>
      </c>
      <c r="E5" s="41" t="s">
        <v>70</v>
      </c>
      <c r="F5" s="42">
        <v>1</v>
      </c>
      <c r="H5" s="41" t="s">
        <v>166</v>
      </c>
      <c r="I5" s="42">
        <v>10</v>
      </c>
      <c r="K5" s="41" t="s">
        <v>167</v>
      </c>
      <c r="L5" s="42">
        <v>15</v>
      </c>
      <c r="N5" s="41" t="s">
        <v>168</v>
      </c>
      <c r="O5" s="42">
        <v>1</v>
      </c>
    </row>
    <row r="6" spans="2:15">
      <c r="B6" s="43" t="s">
        <v>169</v>
      </c>
      <c r="C6" s="44">
        <v>5</v>
      </c>
      <c r="E6" s="43" t="s">
        <v>170</v>
      </c>
      <c r="F6" s="44">
        <v>1</v>
      </c>
      <c r="H6" s="43" t="s">
        <v>75</v>
      </c>
      <c r="I6" s="44">
        <v>25</v>
      </c>
      <c r="K6" s="43" t="s">
        <v>171</v>
      </c>
      <c r="L6" s="44">
        <v>15</v>
      </c>
      <c r="N6" s="43" t="s">
        <v>172</v>
      </c>
      <c r="O6" s="44">
        <v>1</v>
      </c>
    </row>
    <row r="7" spans="2:15">
      <c r="B7" s="41" t="s">
        <v>173</v>
      </c>
      <c r="C7" s="42">
        <v>5</v>
      </c>
      <c r="E7" s="41" t="s">
        <v>72</v>
      </c>
      <c r="F7" s="42">
        <v>1</v>
      </c>
      <c r="H7" s="41" t="s">
        <v>174</v>
      </c>
      <c r="I7" s="42">
        <v>15</v>
      </c>
      <c r="K7" s="41" t="s">
        <v>175</v>
      </c>
      <c r="L7" s="42">
        <v>10</v>
      </c>
      <c r="N7" s="41" t="s">
        <v>176</v>
      </c>
      <c r="O7" s="42">
        <v>1</v>
      </c>
    </row>
    <row r="8" spans="2:15">
      <c r="B8" s="43" t="s">
        <v>177</v>
      </c>
      <c r="C8" s="44">
        <v>5</v>
      </c>
      <c r="E8" s="43" t="s">
        <v>178</v>
      </c>
      <c r="F8" s="44">
        <v>1</v>
      </c>
      <c r="H8" s="43" t="s">
        <v>77</v>
      </c>
      <c r="I8" s="44">
        <v>20</v>
      </c>
      <c r="K8" s="43" t="s">
        <v>179</v>
      </c>
      <c r="L8" s="44">
        <v>10</v>
      </c>
      <c r="N8" s="43" t="s">
        <v>180</v>
      </c>
      <c r="O8" s="44">
        <v>1</v>
      </c>
    </row>
    <row r="9" ht="17.25" spans="2:15">
      <c r="B9" s="41" t="s">
        <v>181</v>
      </c>
      <c r="C9" s="42">
        <v>5</v>
      </c>
      <c r="E9" s="41" t="s">
        <v>182</v>
      </c>
      <c r="F9" s="42">
        <v>1</v>
      </c>
      <c r="H9" s="41" t="s">
        <v>183</v>
      </c>
      <c r="I9" s="42">
        <v>15</v>
      </c>
      <c r="K9" s="41" t="s">
        <v>81</v>
      </c>
      <c r="L9" s="42">
        <v>20</v>
      </c>
      <c r="N9" s="45" t="s">
        <v>89</v>
      </c>
      <c r="O9" s="46">
        <v>5</v>
      </c>
    </row>
    <row r="10" ht="17.25" spans="2:12">
      <c r="B10" s="43" t="s">
        <v>184</v>
      </c>
      <c r="C10" s="44">
        <v>5</v>
      </c>
      <c r="E10" s="43" t="s">
        <v>185</v>
      </c>
      <c r="F10" s="44">
        <v>1</v>
      </c>
      <c r="H10" s="43" t="s">
        <v>186</v>
      </c>
      <c r="I10" s="44">
        <v>10</v>
      </c>
      <c r="K10" s="48" t="s">
        <v>187</v>
      </c>
      <c r="L10" s="49">
        <v>10</v>
      </c>
    </row>
    <row r="11" ht="17.25" spans="2:9">
      <c r="B11" s="45" t="s">
        <v>188</v>
      </c>
      <c r="C11" s="46">
        <v>5</v>
      </c>
      <c r="E11" s="41" t="s">
        <v>189</v>
      </c>
      <c r="F11" s="42">
        <v>1</v>
      </c>
      <c r="H11" s="45" t="s">
        <v>190</v>
      </c>
      <c r="I11" s="46">
        <v>20</v>
      </c>
    </row>
    <row r="12" spans="2:6">
      <c r="B12" s="47" t="s">
        <v>91</v>
      </c>
      <c r="C12" s="38">
        <v>20</v>
      </c>
      <c r="E12" s="43" t="s">
        <v>191</v>
      </c>
      <c r="F12" s="44">
        <v>1</v>
      </c>
    </row>
    <row r="13" spans="5:6">
      <c r="E13" s="41" t="s">
        <v>192</v>
      </c>
      <c r="F13" s="42">
        <v>1</v>
      </c>
    </row>
    <row r="14" spans="5:6">
      <c r="E14" s="43" t="s">
        <v>193</v>
      </c>
      <c r="F14" s="44">
        <v>1</v>
      </c>
    </row>
    <row r="15" spans="5:6">
      <c r="E15" s="41" t="s">
        <v>194</v>
      </c>
      <c r="F15" s="42">
        <v>1</v>
      </c>
    </row>
    <row r="16" ht="17.25" spans="5:6">
      <c r="E16" s="48" t="s">
        <v>195</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101" activePane="bottomLeft" state="frozen"/>
      <selection/>
      <selection pane="bottomLeft" activeCell="B64" sqref="B64"/>
    </sheetView>
  </sheetViews>
  <sheetFormatPr defaultColWidth="9" defaultRowHeight="16.5" outlineLevelCol="6"/>
  <cols>
    <col min="1" max="1" width="9" style="1"/>
    <col min="2" max="2" width="22.5" style="2" customWidth="1"/>
    <col min="3" max="3" width="9" style="3"/>
    <col min="4" max="4" width="9" style="4"/>
    <col min="5" max="5" width="21.25" style="5" customWidth="1"/>
    <col min="6" max="6" width="8.13333333333333" style="1" customWidth="1"/>
    <col min="7" max="7" width="140" style="6" customWidth="1"/>
    <col min="8" max="16384" width="9" style="1"/>
  </cols>
  <sheetData>
    <row r="1" spans="1:7">
      <c r="A1" s="7" t="s">
        <v>196</v>
      </c>
      <c r="B1" s="8" t="s">
        <v>12</v>
      </c>
      <c r="C1" s="9" t="s">
        <v>197</v>
      </c>
      <c r="D1" s="10" t="s">
        <v>198</v>
      </c>
      <c r="E1" s="11" t="s">
        <v>199</v>
      </c>
      <c r="F1" s="8" t="s">
        <v>200</v>
      </c>
      <c r="G1" s="12" t="s">
        <v>201</v>
      </c>
    </row>
    <row r="2" spans="1:7">
      <c r="A2" s="13">
        <v>0</v>
      </c>
      <c r="B2" s="14" t="s">
        <v>202</v>
      </c>
      <c r="C2" s="14"/>
      <c r="D2" s="14"/>
      <c r="E2" s="14"/>
      <c r="F2" s="14"/>
      <c r="G2" s="15"/>
    </row>
    <row r="3" spans="1:7">
      <c r="A3" s="16">
        <v>1</v>
      </c>
      <c r="B3" s="17" t="s">
        <v>203</v>
      </c>
      <c r="C3" s="18" t="s">
        <v>204</v>
      </c>
      <c r="D3" s="19">
        <v>0</v>
      </c>
      <c r="E3" s="20"/>
      <c r="F3" s="21">
        <f>IF(E3=0,人物卡!P5*4,人物卡!P5*2+职业列表!E3*2)</f>
        <v>280</v>
      </c>
      <c r="G3" s="22" t="s">
        <v>205</v>
      </c>
    </row>
    <row r="4" spans="1:7">
      <c r="A4" s="13">
        <v>2</v>
      </c>
      <c r="B4" s="23" t="s">
        <v>206</v>
      </c>
      <c r="C4" s="24" t="s">
        <v>207</v>
      </c>
      <c r="D4" s="25">
        <v>30</v>
      </c>
      <c r="E4" s="26" t="s">
        <v>208</v>
      </c>
      <c r="F4" s="24">
        <f>人物卡!P5*4</f>
        <v>280</v>
      </c>
      <c r="G4" s="27" t="s">
        <v>209</v>
      </c>
    </row>
    <row r="5" spans="1:7">
      <c r="A5" s="16">
        <v>3</v>
      </c>
      <c r="B5" s="17" t="s">
        <v>210</v>
      </c>
      <c r="C5" s="28" t="s">
        <v>211</v>
      </c>
      <c r="D5" s="29">
        <v>9</v>
      </c>
      <c r="E5" s="30" t="s">
        <v>212</v>
      </c>
      <c r="F5" s="21">
        <f>人物卡!P5*2+人物卡!M3*2</f>
        <v>300</v>
      </c>
      <c r="G5" s="22" t="s">
        <v>213</v>
      </c>
    </row>
    <row r="6" spans="1:7">
      <c r="A6" s="13">
        <v>4</v>
      </c>
      <c r="B6" s="23" t="s">
        <v>214</v>
      </c>
      <c r="C6" s="24" t="s">
        <v>215</v>
      </c>
      <c r="D6" s="25">
        <v>9</v>
      </c>
      <c r="E6" s="26" t="s">
        <v>216</v>
      </c>
      <c r="F6" s="24">
        <f>人物卡!P5*2+人物卡!M5*2</f>
        <v>280</v>
      </c>
      <c r="G6" s="27" t="s">
        <v>217</v>
      </c>
    </row>
    <row r="7" spans="1:7">
      <c r="A7" s="16">
        <v>5</v>
      </c>
      <c r="B7" s="17" t="s">
        <v>218</v>
      </c>
      <c r="C7" s="28" t="s">
        <v>219</v>
      </c>
      <c r="D7" s="29">
        <v>20</v>
      </c>
      <c r="E7" s="30" t="s">
        <v>216</v>
      </c>
      <c r="F7" s="21">
        <f>人物卡!P5*2+人物卡!M5*2</f>
        <v>280</v>
      </c>
      <c r="G7" s="22" t="s">
        <v>220</v>
      </c>
    </row>
    <row r="8" spans="1:7">
      <c r="A8" s="13">
        <v>6</v>
      </c>
      <c r="B8" s="23" t="s">
        <v>221</v>
      </c>
      <c r="C8" s="24" t="s">
        <v>222</v>
      </c>
      <c r="D8" s="25">
        <v>20</v>
      </c>
      <c r="E8" s="26" t="s">
        <v>223</v>
      </c>
      <c r="F8" s="24">
        <f>人物卡!P5*2+MAX(人物卡!M3,人物卡!J3)*2</f>
        <v>300</v>
      </c>
      <c r="G8" s="27" t="s">
        <v>224</v>
      </c>
    </row>
    <row r="9" spans="1:7">
      <c r="A9" s="16">
        <v>7</v>
      </c>
      <c r="B9" s="17" t="s">
        <v>225</v>
      </c>
      <c r="C9" s="28" t="s">
        <v>226</v>
      </c>
      <c r="D9" s="29">
        <v>10</v>
      </c>
      <c r="E9" s="30" t="s">
        <v>227</v>
      </c>
      <c r="F9" s="21">
        <f>人物卡!P5*4</f>
        <v>280</v>
      </c>
      <c r="G9" s="22" t="s">
        <v>228</v>
      </c>
    </row>
    <row r="10" spans="1:7">
      <c r="A10" s="13">
        <v>8</v>
      </c>
      <c r="B10" s="23" t="s">
        <v>229</v>
      </c>
      <c r="C10" s="24" t="s">
        <v>230</v>
      </c>
      <c r="D10" s="25">
        <v>10</v>
      </c>
      <c r="E10" s="26" t="s">
        <v>231</v>
      </c>
      <c r="F10" s="24">
        <f>人物卡!P5*2+MAX(人物卡!M5,人物卡!P3)*2</f>
        <v>280</v>
      </c>
      <c r="G10" s="27" t="s">
        <v>232</v>
      </c>
    </row>
    <row r="11" spans="1:7">
      <c r="A11" s="16">
        <v>9</v>
      </c>
      <c r="B11" s="17" t="s">
        <v>233</v>
      </c>
      <c r="C11" s="28" t="s">
        <v>207</v>
      </c>
      <c r="D11" s="29">
        <v>30</v>
      </c>
      <c r="E11" s="30" t="s">
        <v>227</v>
      </c>
      <c r="F11" s="21">
        <f>人物卡!P5*4</f>
        <v>280</v>
      </c>
      <c r="G11" s="22" t="s">
        <v>234</v>
      </c>
    </row>
    <row r="12" spans="1:7">
      <c r="A12" s="13">
        <v>10</v>
      </c>
      <c r="B12" s="23" t="s">
        <v>235</v>
      </c>
      <c r="C12" s="24" t="s">
        <v>236</v>
      </c>
      <c r="D12" s="25">
        <v>30</v>
      </c>
      <c r="E12" s="26" t="s">
        <v>227</v>
      </c>
      <c r="F12" s="24">
        <f>人物卡!P5*4</f>
        <v>280</v>
      </c>
      <c r="G12" s="27" t="s">
        <v>237</v>
      </c>
    </row>
    <row r="13" spans="1:7">
      <c r="A13" s="16">
        <v>11</v>
      </c>
      <c r="B13" s="17" t="s">
        <v>238</v>
      </c>
      <c r="C13" s="28" t="s">
        <v>230</v>
      </c>
      <c r="D13" s="29">
        <v>10</v>
      </c>
      <c r="E13" s="30" t="s">
        <v>227</v>
      </c>
      <c r="F13" s="21">
        <f>人物卡!P5*4</f>
        <v>280</v>
      </c>
      <c r="G13" s="22" t="s">
        <v>239</v>
      </c>
    </row>
    <row r="14" spans="1:7">
      <c r="A14" s="13">
        <v>12</v>
      </c>
      <c r="B14" s="23" t="s">
        <v>13</v>
      </c>
      <c r="C14" s="24" t="s">
        <v>207</v>
      </c>
      <c r="D14" s="25">
        <v>30</v>
      </c>
      <c r="E14" s="26" t="s">
        <v>227</v>
      </c>
      <c r="F14" s="24">
        <f>人物卡!P5*4</f>
        <v>280</v>
      </c>
      <c r="G14" s="27" t="s">
        <v>240</v>
      </c>
    </row>
    <row r="15" ht="17.25" customHeight="1" spans="1:7">
      <c r="A15" s="16">
        <v>13</v>
      </c>
      <c r="B15" s="17" t="s">
        <v>241</v>
      </c>
      <c r="C15" s="28" t="s">
        <v>242</v>
      </c>
      <c r="D15" s="29">
        <v>9</v>
      </c>
      <c r="E15" s="30" t="s">
        <v>243</v>
      </c>
      <c r="F15" s="21">
        <f>人物卡!P5*2+MAX(人物卡!M3,人物卡!P3)*2</f>
        <v>300</v>
      </c>
      <c r="G15" s="22" t="s">
        <v>244</v>
      </c>
    </row>
    <row r="16" ht="17.25" customHeight="1" spans="1:7">
      <c r="A16" s="13">
        <v>14</v>
      </c>
      <c r="B16" s="23" t="s">
        <v>245</v>
      </c>
      <c r="C16" s="24" t="s">
        <v>246</v>
      </c>
      <c r="D16" s="25">
        <v>8</v>
      </c>
      <c r="E16" s="26" t="s">
        <v>247</v>
      </c>
      <c r="F16" s="24">
        <f>人物卡!P5*2+MAX(人物卡!M3,人物卡!J3)*2</f>
        <v>300</v>
      </c>
      <c r="G16" s="27" t="s">
        <v>248</v>
      </c>
    </row>
    <row r="17" customHeight="1" spans="1:7">
      <c r="A17" s="16">
        <v>15</v>
      </c>
      <c r="B17" s="17" t="s">
        <v>249</v>
      </c>
      <c r="C17" s="28" t="s">
        <v>250</v>
      </c>
      <c r="D17" s="29">
        <v>9</v>
      </c>
      <c r="E17" s="30" t="s">
        <v>251</v>
      </c>
      <c r="F17" s="21">
        <f>人物卡!P5*2+MAX(人物卡!M3,人物卡!J3)*2</f>
        <v>300</v>
      </c>
      <c r="G17" s="22" t="s">
        <v>252</v>
      </c>
    </row>
    <row r="18" spans="1:7">
      <c r="A18" s="13">
        <v>16</v>
      </c>
      <c r="B18" s="23" t="s">
        <v>253</v>
      </c>
      <c r="C18" s="24" t="s">
        <v>254</v>
      </c>
      <c r="D18" s="25">
        <v>9</v>
      </c>
      <c r="E18" s="26" t="s">
        <v>227</v>
      </c>
      <c r="F18" s="24">
        <f>人物卡!P5*4</f>
        <v>280</v>
      </c>
      <c r="G18" s="27" t="s">
        <v>255</v>
      </c>
    </row>
    <row r="19" customHeight="1" spans="1:7">
      <c r="A19" s="16">
        <v>17</v>
      </c>
      <c r="B19" s="17" t="s">
        <v>256</v>
      </c>
      <c r="C19" s="28" t="s">
        <v>257</v>
      </c>
      <c r="D19" s="29">
        <v>8</v>
      </c>
      <c r="E19" s="30" t="s">
        <v>216</v>
      </c>
      <c r="F19" s="21">
        <f>人物卡!P5*2+人物卡!M5*2</f>
        <v>280</v>
      </c>
      <c r="G19" s="22" t="s">
        <v>258</v>
      </c>
    </row>
    <row r="20" customHeight="1" spans="1:7">
      <c r="A20" s="13">
        <v>18</v>
      </c>
      <c r="B20" s="23" t="s">
        <v>259</v>
      </c>
      <c r="C20" s="24" t="s">
        <v>260</v>
      </c>
      <c r="D20" s="25">
        <v>20</v>
      </c>
      <c r="E20" s="26" t="s">
        <v>251</v>
      </c>
      <c r="F20" s="24">
        <f>人物卡!P5*2+MAX(人物卡!M3,人物卡!J3)*2</f>
        <v>300</v>
      </c>
      <c r="G20" s="27" t="s">
        <v>261</v>
      </c>
    </row>
    <row r="21" spans="1:7">
      <c r="A21" s="16">
        <v>19</v>
      </c>
      <c r="B21" s="17" t="s">
        <v>262</v>
      </c>
      <c r="C21" s="28" t="s">
        <v>263</v>
      </c>
      <c r="D21" s="29">
        <v>20</v>
      </c>
      <c r="E21" s="30" t="s">
        <v>227</v>
      </c>
      <c r="F21" s="21">
        <f>人物卡!P5*4</f>
        <v>280</v>
      </c>
      <c r="G21" s="22" t="s">
        <v>264</v>
      </c>
    </row>
    <row r="22" customHeight="1" spans="1:7">
      <c r="A22" s="13">
        <v>20</v>
      </c>
      <c r="B22" s="23" t="s">
        <v>265</v>
      </c>
      <c r="C22" s="24" t="s">
        <v>254</v>
      </c>
      <c r="D22" s="25">
        <v>9</v>
      </c>
      <c r="E22" s="26" t="s">
        <v>251</v>
      </c>
      <c r="F22" s="24">
        <f>人物卡!P5*2+MAX(人物卡!M3,人物卡!J3)*2</f>
        <v>300</v>
      </c>
      <c r="G22" s="27" t="s">
        <v>266</v>
      </c>
    </row>
    <row r="23" customHeight="1" spans="1:7">
      <c r="A23" s="16">
        <v>21</v>
      </c>
      <c r="B23" s="17" t="s">
        <v>267</v>
      </c>
      <c r="C23" s="28" t="s">
        <v>268</v>
      </c>
      <c r="D23" s="29">
        <v>9</v>
      </c>
      <c r="E23" s="30" t="s">
        <v>269</v>
      </c>
      <c r="F23" s="21">
        <f>人物卡!P5*2+人物卡!J3*2</f>
        <v>260</v>
      </c>
      <c r="G23" s="22" t="s">
        <v>270</v>
      </c>
    </row>
    <row r="24" spans="1:7">
      <c r="A24" s="13">
        <v>22</v>
      </c>
      <c r="B24" s="23" t="s">
        <v>271</v>
      </c>
      <c r="C24" s="24" t="s">
        <v>215</v>
      </c>
      <c r="D24" s="25">
        <v>9</v>
      </c>
      <c r="E24" s="26" t="s">
        <v>227</v>
      </c>
      <c r="F24" s="24">
        <f>人物卡!P5*4</f>
        <v>280</v>
      </c>
      <c r="G24" s="27" t="s">
        <v>272</v>
      </c>
    </row>
    <row r="25" spans="1:7">
      <c r="A25" s="16">
        <v>23</v>
      </c>
      <c r="B25" s="17" t="s">
        <v>273</v>
      </c>
      <c r="C25" s="28" t="s">
        <v>268</v>
      </c>
      <c r="D25" s="29">
        <v>9</v>
      </c>
      <c r="E25" s="30" t="s">
        <v>227</v>
      </c>
      <c r="F25" s="21">
        <f>人物卡!P5*4</f>
        <v>280</v>
      </c>
      <c r="G25" s="22" t="s">
        <v>274</v>
      </c>
    </row>
    <row r="26" spans="1:7">
      <c r="A26" s="13">
        <v>24</v>
      </c>
      <c r="B26" s="23" t="s">
        <v>275</v>
      </c>
      <c r="C26" s="24" t="s">
        <v>276</v>
      </c>
      <c r="D26" s="25">
        <v>10</v>
      </c>
      <c r="E26" s="26" t="s">
        <v>227</v>
      </c>
      <c r="F26" s="24">
        <f>人物卡!P5*4</f>
        <v>280</v>
      </c>
      <c r="G26" s="27" t="s">
        <v>277</v>
      </c>
    </row>
    <row r="27" spans="1:7">
      <c r="A27" s="16">
        <v>25</v>
      </c>
      <c r="B27" s="17" t="s">
        <v>278</v>
      </c>
      <c r="C27" s="28" t="s">
        <v>276</v>
      </c>
      <c r="D27" s="29">
        <v>10</v>
      </c>
      <c r="E27" s="30" t="s">
        <v>227</v>
      </c>
      <c r="F27" s="21">
        <f>人物卡!P5*4</f>
        <v>280</v>
      </c>
      <c r="G27" s="22" t="s">
        <v>279</v>
      </c>
    </row>
    <row r="28" ht="17.25" customHeight="1" spans="1:7">
      <c r="A28" s="13">
        <v>26</v>
      </c>
      <c r="B28" s="23" t="s">
        <v>280</v>
      </c>
      <c r="C28" s="24" t="s">
        <v>211</v>
      </c>
      <c r="D28" s="25">
        <v>9</v>
      </c>
      <c r="E28" s="26" t="s">
        <v>281</v>
      </c>
      <c r="F28" s="24">
        <f>人物卡!P5*2+MAX(人物卡!M3,人物卡!J3)*2</f>
        <v>300</v>
      </c>
      <c r="G28" s="27" t="s">
        <v>282</v>
      </c>
    </row>
    <row r="29" customHeight="1" spans="1:7">
      <c r="A29" s="16">
        <v>27</v>
      </c>
      <c r="B29" s="17" t="s">
        <v>283</v>
      </c>
      <c r="C29" s="28" t="s">
        <v>230</v>
      </c>
      <c r="D29" s="29">
        <v>10</v>
      </c>
      <c r="E29" s="30" t="s">
        <v>284</v>
      </c>
      <c r="F29" s="21">
        <f>人物卡!P5*2+人物卡!M3*2</f>
        <v>300</v>
      </c>
      <c r="G29" s="22" t="s">
        <v>285</v>
      </c>
    </row>
    <row r="30" ht="17.25" customHeight="1" spans="1:7">
      <c r="A30" s="13">
        <v>28</v>
      </c>
      <c r="B30" s="23" t="s">
        <v>286</v>
      </c>
      <c r="C30" s="24" t="s">
        <v>287</v>
      </c>
      <c r="D30" s="25">
        <v>30</v>
      </c>
      <c r="E30" s="26" t="s">
        <v>288</v>
      </c>
      <c r="F30" s="24">
        <f>人物卡!P5*2+MAX(人物卡!M3,人物卡!J3)*2</f>
        <v>300</v>
      </c>
      <c r="G30" s="27" t="s">
        <v>289</v>
      </c>
    </row>
    <row r="31" ht="17.25" customHeight="1" spans="1:7">
      <c r="A31" s="16">
        <v>29</v>
      </c>
      <c r="B31" s="17" t="s">
        <v>290</v>
      </c>
      <c r="C31" s="28" t="s">
        <v>291</v>
      </c>
      <c r="D31" s="29">
        <v>5</v>
      </c>
      <c r="E31" s="30" t="s">
        <v>247</v>
      </c>
      <c r="F31" s="21">
        <f>人物卡!P5*2+MAX(人物卡!M3,人物卡!J3)*2</f>
        <v>300</v>
      </c>
      <c r="G31" s="22" t="s">
        <v>292</v>
      </c>
    </row>
    <row r="32" ht="17.25" customHeight="1" spans="1:7">
      <c r="A32" s="13">
        <v>30</v>
      </c>
      <c r="B32" s="23" t="s">
        <v>293</v>
      </c>
      <c r="C32" s="24" t="s">
        <v>294</v>
      </c>
      <c r="D32" s="25">
        <v>5</v>
      </c>
      <c r="E32" s="26" t="s">
        <v>295</v>
      </c>
      <c r="F32" s="24">
        <f>人物卡!P5*2+人物卡!J3*2</f>
        <v>260</v>
      </c>
      <c r="G32" s="27" t="s">
        <v>296</v>
      </c>
    </row>
    <row r="33" ht="17.25" customHeight="1" spans="1:7">
      <c r="A33" s="16">
        <v>31</v>
      </c>
      <c r="B33" s="17" t="s">
        <v>297</v>
      </c>
      <c r="C33" s="28" t="s">
        <v>298</v>
      </c>
      <c r="D33" s="29">
        <v>5</v>
      </c>
      <c r="E33" s="30" t="s">
        <v>212</v>
      </c>
      <c r="F33" s="21">
        <f>人物卡!P5*2+人物卡!M3*2</f>
        <v>300</v>
      </c>
      <c r="G33" s="22" t="s">
        <v>299</v>
      </c>
    </row>
    <row r="34" ht="17.25" customHeight="1" spans="1:7">
      <c r="A34" s="13">
        <v>32</v>
      </c>
      <c r="B34" s="23" t="s">
        <v>300</v>
      </c>
      <c r="C34" s="24" t="s">
        <v>301</v>
      </c>
      <c r="D34" s="25">
        <v>10</v>
      </c>
      <c r="E34" s="26" t="s">
        <v>302</v>
      </c>
      <c r="F34" s="24">
        <f>人物卡!P5*2+人物卡!M5*2</f>
        <v>280</v>
      </c>
      <c r="G34" s="27" t="s">
        <v>303</v>
      </c>
    </row>
    <row r="35" ht="17.25" customHeight="1" spans="1:7">
      <c r="A35" s="16">
        <v>33</v>
      </c>
      <c r="B35" s="17" t="s">
        <v>304</v>
      </c>
      <c r="C35" s="28" t="s">
        <v>305</v>
      </c>
      <c r="D35" s="29">
        <v>5</v>
      </c>
      <c r="E35" s="30" t="s">
        <v>306</v>
      </c>
      <c r="F35" s="21">
        <f>人物卡!P5*2+MAX(人物卡!M5,人物卡!M3)*2</f>
        <v>300</v>
      </c>
      <c r="G35" s="22" t="s">
        <v>307</v>
      </c>
    </row>
    <row r="36" ht="17.25" customHeight="1" spans="1:7">
      <c r="A36" s="13">
        <v>34</v>
      </c>
      <c r="B36" s="23" t="s">
        <v>308</v>
      </c>
      <c r="C36" s="24" t="s">
        <v>309</v>
      </c>
      <c r="D36" s="25">
        <v>10</v>
      </c>
      <c r="E36" s="26" t="s">
        <v>302</v>
      </c>
      <c r="F36" s="24">
        <f>人物卡!P5*2+人物卡!M5*2</f>
        <v>280</v>
      </c>
      <c r="G36" s="27" t="s">
        <v>310</v>
      </c>
    </row>
    <row r="37" ht="17.25" customHeight="1" spans="1:7">
      <c r="A37" s="16">
        <v>35</v>
      </c>
      <c r="B37" s="17" t="s">
        <v>311</v>
      </c>
      <c r="C37" s="28" t="s">
        <v>263</v>
      </c>
      <c r="D37" s="29">
        <v>20</v>
      </c>
      <c r="E37" s="30" t="s">
        <v>302</v>
      </c>
      <c r="F37" s="21">
        <f>人物卡!P5*2+人物卡!M5*2</f>
        <v>280</v>
      </c>
      <c r="G37" s="22" t="s">
        <v>312</v>
      </c>
    </row>
    <row r="38" spans="1:7">
      <c r="A38" s="13">
        <v>36</v>
      </c>
      <c r="B38" s="23" t="s">
        <v>313</v>
      </c>
      <c r="C38" s="24" t="s">
        <v>314</v>
      </c>
      <c r="D38" s="25">
        <v>20</v>
      </c>
      <c r="E38" s="26" t="s">
        <v>227</v>
      </c>
      <c r="F38" s="24">
        <f>人物卡!P5*4</f>
        <v>280</v>
      </c>
      <c r="G38" s="27" t="s">
        <v>315</v>
      </c>
    </row>
    <row r="39" ht="17.25" customHeight="1" spans="1:7">
      <c r="A39" s="16">
        <v>37</v>
      </c>
      <c r="B39" s="17" t="s">
        <v>316</v>
      </c>
      <c r="C39" s="28" t="s">
        <v>314</v>
      </c>
      <c r="D39" s="29">
        <v>20</v>
      </c>
      <c r="E39" s="30" t="s">
        <v>317</v>
      </c>
      <c r="F39" s="21">
        <f>人物卡!P5*2+MAX(人物卡!M5,人物卡!M3)*2</f>
        <v>300</v>
      </c>
      <c r="G39" s="22" t="s">
        <v>318</v>
      </c>
    </row>
    <row r="40" ht="17.25" customHeight="1" spans="1:7">
      <c r="A40" s="13">
        <v>38</v>
      </c>
      <c r="B40" s="23" t="s">
        <v>319</v>
      </c>
      <c r="C40" s="24" t="s">
        <v>320</v>
      </c>
      <c r="D40" s="25">
        <v>3</v>
      </c>
      <c r="E40" s="26" t="s">
        <v>288</v>
      </c>
      <c r="F40" s="24">
        <f>人物卡!P5*2+MAX(人物卡!M3,人物卡!J3)*2</f>
        <v>300</v>
      </c>
      <c r="G40" s="27" t="s">
        <v>321</v>
      </c>
    </row>
    <row r="41" spans="1:7">
      <c r="A41" s="16">
        <v>39</v>
      </c>
      <c r="B41" s="17" t="s">
        <v>322</v>
      </c>
      <c r="C41" s="28" t="s">
        <v>287</v>
      </c>
      <c r="D41" s="29">
        <v>30</v>
      </c>
      <c r="E41" s="30" t="s">
        <v>227</v>
      </c>
      <c r="F41" s="21">
        <f>人物卡!P5*4</f>
        <v>280</v>
      </c>
      <c r="G41" s="22" t="s">
        <v>323</v>
      </c>
    </row>
    <row r="42" spans="1:7">
      <c r="A42" s="13">
        <v>40</v>
      </c>
      <c r="B42" s="23" t="s">
        <v>324</v>
      </c>
      <c r="C42" s="24" t="s">
        <v>260</v>
      </c>
      <c r="D42" s="25">
        <v>20</v>
      </c>
      <c r="E42" s="26" t="s">
        <v>227</v>
      </c>
      <c r="F42" s="24">
        <f>人物卡!P5*4</f>
        <v>280</v>
      </c>
      <c r="G42" s="27" t="s">
        <v>325</v>
      </c>
    </row>
    <row r="43" spans="1:7">
      <c r="A43" s="16">
        <v>41</v>
      </c>
      <c r="B43" s="17" t="s">
        <v>326</v>
      </c>
      <c r="C43" s="28" t="s">
        <v>314</v>
      </c>
      <c r="D43" s="29">
        <v>20</v>
      </c>
      <c r="E43" s="30" t="s">
        <v>227</v>
      </c>
      <c r="F43" s="21">
        <f>人物卡!P5*4</f>
        <v>280</v>
      </c>
      <c r="G43" s="22" t="s">
        <v>327</v>
      </c>
    </row>
    <row r="44" ht="17.25" customHeight="1" spans="1:7">
      <c r="A44" s="13">
        <v>42</v>
      </c>
      <c r="B44" s="23" t="s">
        <v>328</v>
      </c>
      <c r="C44" s="24" t="s">
        <v>329</v>
      </c>
      <c r="D44" s="25">
        <v>50</v>
      </c>
      <c r="E44" s="26" t="s">
        <v>216</v>
      </c>
      <c r="F44" s="24">
        <f>人物卡!P5*2+人物卡!M5*2</f>
        <v>280</v>
      </c>
      <c r="G44" s="27" t="s">
        <v>330</v>
      </c>
    </row>
    <row r="45" ht="17.25" customHeight="1" spans="1:7">
      <c r="A45" s="16">
        <v>43</v>
      </c>
      <c r="B45" s="17" t="s">
        <v>331</v>
      </c>
      <c r="C45" s="28" t="s">
        <v>254</v>
      </c>
      <c r="D45" s="29">
        <v>9</v>
      </c>
      <c r="E45" s="30" t="s">
        <v>212</v>
      </c>
      <c r="F45" s="21">
        <f>人物卡!P5*2+人物卡!M3*2</f>
        <v>300</v>
      </c>
      <c r="G45" s="22" t="s">
        <v>332</v>
      </c>
    </row>
    <row r="46" spans="1:7">
      <c r="A46" s="13">
        <v>44</v>
      </c>
      <c r="B46" s="23" t="s">
        <v>333</v>
      </c>
      <c r="C46" s="24" t="s">
        <v>334</v>
      </c>
      <c r="D46" s="25">
        <v>30</v>
      </c>
      <c r="E46" s="26" t="s">
        <v>227</v>
      </c>
      <c r="F46" s="24">
        <f>人物卡!P5*4</f>
        <v>280</v>
      </c>
      <c r="G46" s="27" t="s">
        <v>335</v>
      </c>
    </row>
    <row r="47" ht="33" customHeight="1" spans="1:7">
      <c r="A47" s="16">
        <v>45</v>
      </c>
      <c r="B47" s="17" t="s">
        <v>336</v>
      </c>
      <c r="C47" s="28" t="s">
        <v>337</v>
      </c>
      <c r="D47" s="29">
        <v>0</v>
      </c>
      <c r="E47" s="30" t="s">
        <v>338</v>
      </c>
      <c r="F47" s="21">
        <f>(MAX(人物卡!M5,人物卡!M3,人物卡!J3))*2+人物卡!P5*2</f>
        <v>300</v>
      </c>
      <c r="G47" s="22" t="s">
        <v>339</v>
      </c>
    </row>
    <row r="48" ht="17.25" customHeight="1" spans="1:7">
      <c r="A48" s="13">
        <v>46</v>
      </c>
      <c r="B48" s="23" t="s">
        <v>340</v>
      </c>
      <c r="C48" s="24" t="s">
        <v>230</v>
      </c>
      <c r="D48" s="25">
        <v>10</v>
      </c>
      <c r="E48" s="26" t="s">
        <v>212</v>
      </c>
      <c r="F48" s="24">
        <f>人物卡!P5*2+人物卡!M3*2</f>
        <v>300</v>
      </c>
      <c r="G48" s="27" t="s">
        <v>341</v>
      </c>
    </row>
    <row r="49" ht="17.25" customHeight="1" spans="1:7">
      <c r="A49" s="16">
        <v>47</v>
      </c>
      <c r="B49" s="17" t="s">
        <v>342</v>
      </c>
      <c r="C49" s="28" t="s">
        <v>211</v>
      </c>
      <c r="D49" s="29">
        <v>9</v>
      </c>
      <c r="E49" s="30" t="s">
        <v>288</v>
      </c>
      <c r="F49" s="21">
        <f>人物卡!P5*2+MAX(人物卡!M3,人物卡!J3)*2</f>
        <v>300</v>
      </c>
      <c r="G49" s="22" t="s">
        <v>343</v>
      </c>
    </row>
    <row r="50" ht="17.25" customHeight="1" spans="1:7">
      <c r="A50" s="13">
        <v>48</v>
      </c>
      <c r="B50" s="23" t="s">
        <v>344</v>
      </c>
      <c r="C50" s="24" t="s">
        <v>254</v>
      </c>
      <c r="D50" s="25">
        <v>9</v>
      </c>
      <c r="E50" s="26" t="s">
        <v>212</v>
      </c>
      <c r="F50" s="24">
        <f>人物卡!P5*2+人物卡!M3*2</f>
        <v>300</v>
      </c>
      <c r="G50" s="27" t="s">
        <v>345</v>
      </c>
    </row>
    <row r="51" spans="1:7">
      <c r="A51" s="16">
        <v>49</v>
      </c>
      <c r="B51" s="17" t="s">
        <v>346</v>
      </c>
      <c r="C51" s="28" t="s">
        <v>347</v>
      </c>
      <c r="D51" s="29">
        <v>10</v>
      </c>
      <c r="E51" s="30" t="s">
        <v>227</v>
      </c>
      <c r="F51" s="21">
        <f>人物卡!P5*4</f>
        <v>280</v>
      </c>
      <c r="G51" s="22" t="s">
        <v>348</v>
      </c>
    </row>
    <row r="52" ht="17.25" customHeight="1" spans="1:7">
      <c r="A52" s="13">
        <v>50</v>
      </c>
      <c r="B52" s="23" t="s">
        <v>349</v>
      </c>
      <c r="C52" s="24" t="s">
        <v>350</v>
      </c>
      <c r="D52" s="25">
        <v>50</v>
      </c>
      <c r="E52" s="26" t="s">
        <v>302</v>
      </c>
      <c r="F52" s="24">
        <f>人物卡!P5*2+人物卡!M5*2</f>
        <v>280</v>
      </c>
      <c r="G52" s="27" t="s">
        <v>351</v>
      </c>
    </row>
    <row r="53" spans="1:7">
      <c r="A53" s="16">
        <v>51</v>
      </c>
      <c r="B53" s="17" t="s">
        <v>352</v>
      </c>
      <c r="C53" s="28" t="s">
        <v>287</v>
      </c>
      <c r="D53" s="29">
        <v>30</v>
      </c>
      <c r="E53" s="30" t="s">
        <v>227</v>
      </c>
      <c r="F53" s="21">
        <f>人物卡!P5*4</f>
        <v>280</v>
      </c>
      <c r="G53" s="22" t="s">
        <v>353</v>
      </c>
    </row>
    <row r="54" customHeight="1" spans="1:7">
      <c r="A54" s="13">
        <v>52</v>
      </c>
      <c r="B54" s="23" t="s">
        <v>354</v>
      </c>
      <c r="C54" s="24" t="s">
        <v>250</v>
      </c>
      <c r="D54" s="25">
        <v>9</v>
      </c>
      <c r="E54" s="26" t="s">
        <v>216</v>
      </c>
      <c r="F54" s="24">
        <f>人物卡!P5*2+人物卡!M5*2</f>
        <v>280</v>
      </c>
      <c r="G54" s="27" t="s">
        <v>355</v>
      </c>
    </row>
    <row r="55" ht="33" customHeight="1" spans="1:7">
      <c r="A55" s="16">
        <v>53</v>
      </c>
      <c r="B55" s="17" t="s">
        <v>356</v>
      </c>
      <c r="C55" s="28" t="s">
        <v>357</v>
      </c>
      <c r="D55" s="29">
        <v>55</v>
      </c>
      <c r="E55" s="30" t="s">
        <v>338</v>
      </c>
      <c r="F55" s="21">
        <f>(MAX(人物卡!M5,人物卡!M3,人物卡!J3))*2+人物卡!P5*2</f>
        <v>300</v>
      </c>
      <c r="G55" s="22" t="s">
        <v>358</v>
      </c>
    </row>
    <row r="56" customHeight="1" spans="1:7">
      <c r="A56" s="13">
        <v>54</v>
      </c>
      <c r="B56" s="23" t="s">
        <v>359</v>
      </c>
      <c r="C56" s="24" t="s">
        <v>254</v>
      </c>
      <c r="D56" s="25">
        <v>9</v>
      </c>
      <c r="E56" s="26" t="s">
        <v>251</v>
      </c>
      <c r="F56" s="24">
        <f>人物卡!P5*2+MAX(人物卡!M3,人物卡!J3)*2</f>
        <v>300</v>
      </c>
      <c r="G56" s="27" t="s">
        <v>360</v>
      </c>
    </row>
    <row r="57" spans="1:7">
      <c r="A57" s="16">
        <v>55</v>
      </c>
      <c r="B57" s="17" t="s">
        <v>361</v>
      </c>
      <c r="C57" s="28" t="s">
        <v>263</v>
      </c>
      <c r="D57" s="29">
        <v>20</v>
      </c>
      <c r="E57" s="30" t="s">
        <v>227</v>
      </c>
      <c r="F57" s="21">
        <f>人物卡!P5*4</f>
        <v>280</v>
      </c>
      <c r="G57" s="22" t="s">
        <v>362</v>
      </c>
    </row>
    <row r="58" customHeight="1" spans="1:7">
      <c r="A58" s="13">
        <v>56</v>
      </c>
      <c r="B58" s="23" t="s">
        <v>363</v>
      </c>
      <c r="C58" s="24" t="s">
        <v>254</v>
      </c>
      <c r="D58" s="25">
        <v>9</v>
      </c>
      <c r="E58" s="26" t="s">
        <v>251</v>
      </c>
      <c r="F58" s="24">
        <f>人物卡!P5*2+MAX(人物卡!M3,人物卡!J3)*2</f>
        <v>300</v>
      </c>
      <c r="G58" s="27" t="s">
        <v>364</v>
      </c>
    </row>
    <row r="59" spans="1:7">
      <c r="A59" s="16">
        <v>57</v>
      </c>
      <c r="B59" s="17" t="s">
        <v>365</v>
      </c>
      <c r="C59" s="28" t="s">
        <v>230</v>
      </c>
      <c r="D59" s="29">
        <v>10</v>
      </c>
      <c r="E59" s="30" t="s">
        <v>227</v>
      </c>
      <c r="F59" s="21">
        <f>人物卡!P5*4</f>
        <v>280</v>
      </c>
      <c r="G59" s="22" t="s">
        <v>366</v>
      </c>
    </row>
    <row r="60" spans="1:7">
      <c r="A60" s="13">
        <v>58</v>
      </c>
      <c r="B60" s="23" t="s">
        <v>367</v>
      </c>
      <c r="C60" s="24" t="s">
        <v>368</v>
      </c>
      <c r="D60" s="25">
        <v>40</v>
      </c>
      <c r="E60" s="26" t="s">
        <v>227</v>
      </c>
      <c r="F60" s="24">
        <f>人物卡!P5*4</f>
        <v>280</v>
      </c>
      <c r="G60" s="27" t="s">
        <v>369</v>
      </c>
    </row>
    <row r="61" spans="1:7">
      <c r="A61" s="16">
        <v>59</v>
      </c>
      <c r="B61" s="17" t="s">
        <v>370</v>
      </c>
      <c r="C61" s="28" t="s">
        <v>371</v>
      </c>
      <c r="D61" s="29">
        <v>8</v>
      </c>
      <c r="E61" s="30" t="s">
        <v>317</v>
      </c>
      <c r="F61" s="21">
        <f>人物卡!P5*2+MAX(人物卡!M5,人物卡!M3)*2</f>
        <v>300</v>
      </c>
      <c r="G61" s="22" t="s">
        <v>372</v>
      </c>
    </row>
    <row r="62" spans="1:7">
      <c r="A62" s="13">
        <v>60</v>
      </c>
      <c r="B62" s="23" t="s">
        <v>373</v>
      </c>
      <c r="C62" s="24" t="s">
        <v>374</v>
      </c>
      <c r="D62" s="25">
        <v>60</v>
      </c>
      <c r="E62" s="26" t="s">
        <v>216</v>
      </c>
      <c r="F62" s="24">
        <f>人物卡!P5*2+人物卡!M5*2</f>
        <v>280</v>
      </c>
      <c r="G62" s="27" t="s">
        <v>375</v>
      </c>
    </row>
    <row r="63" spans="1:7">
      <c r="A63" s="16">
        <v>61</v>
      </c>
      <c r="B63" s="17" t="s">
        <v>376</v>
      </c>
      <c r="C63" s="28" t="s">
        <v>211</v>
      </c>
      <c r="D63" s="29">
        <v>9</v>
      </c>
      <c r="E63" s="30" t="s">
        <v>251</v>
      </c>
      <c r="F63" s="21">
        <f>人物卡!P5*2+MAX(人物卡!M3,人物卡!J3)*2</f>
        <v>300</v>
      </c>
      <c r="G63" s="22" t="s">
        <v>377</v>
      </c>
    </row>
    <row r="64" spans="1:7">
      <c r="A64" s="13">
        <v>62</v>
      </c>
      <c r="B64" s="23" t="s">
        <v>378</v>
      </c>
      <c r="C64" s="24" t="s">
        <v>379</v>
      </c>
      <c r="D64" s="25">
        <v>40</v>
      </c>
      <c r="E64" s="26" t="s">
        <v>302</v>
      </c>
      <c r="F64" s="24">
        <f>人物卡!P5*2+人物卡!M5*2</f>
        <v>280</v>
      </c>
      <c r="G64" s="27" t="s">
        <v>380</v>
      </c>
    </row>
    <row r="65" spans="1:7">
      <c r="A65" s="16">
        <v>63</v>
      </c>
      <c r="B65" s="17" t="s">
        <v>381</v>
      </c>
      <c r="C65" s="28" t="s">
        <v>337</v>
      </c>
      <c r="D65" s="29">
        <v>0</v>
      </c>
      <c r="E65" s="30" t="s">
        <v>382</v>
      </c>
      <c r="F65" s="21">
        <f>人物卡!P5*2+MAX(人物卡!M5,人物卡!M3)*2</f>
        <v>300</v>
      </c>
      <c r="G65" s="22" t="s">
        <v>383</v>
      </c>
    </row>
    <row r="66" spans="1:7">
      <c r="A66" s="13">
        <v>64</v>
      </c>
      <c r="B66" s="23" t="s">
        <v>384</v>
      </c>
      <c r="C66" s="24" t="s">
        <v>385</v>
      </c>
      <c r="D66" s="25">
        <v>6</v>
      </c>
      <c r="E66" s="26" t="s">
        <v>295</v>
      </c>
      <c r="F66" s="24">
        <f>人物卡!P5*2+人物卡!J3*2</f>
        <v>260</v>
      </c>
      <c r="G66" s="27" t="s">
        <v>386</v>
      </c>
    </row>
    <row r="67" spans="1:7">
      <c r="A67" s="16">
        <v>65</v>
      </c>
      <c r="B67" s="17" t="s">
        <v>387</v>
      </c>
      <c r="C67" s="28" t="s">
        <v>254</v>
      </c>
      <c r="D67" s="29">
        <v>9</v>
      </c>
      <c r="E67" s="30" t="s">
        <v>227</v>
      </c>
      <c r="F67" s="21">
        <f>人物卡!P5*4</f>
        <v>280</v>
      </c>
      <c r="G67" s="22" t="s">
        <v>388</v>
      </c>
    </row>
    <row r="68" spans="1:7">
      <c r="A68" s="13">
        <v>66</v>
      </c>
      <c r="B68" s="23" t="s">
        <v>389</v>
      </c>
      <c r="C68" s="24" t="s">
        <v>254</v>
      </c>
      <c r="D68" s="25">
        <v>9</v>
      </c>
      <c r="E68" s="26" t="s">
        <v>227</v>
      </c>
      <c r="F68" s="24">
        <f>人物卡!P5*4</f>
        <v>280</v>
      </c>
      <c r="G68" s="27" t="s">
        <v>390</v>
      </c>
    </row>
    <row r="69" spans="1:7">
      <c r="A69" s="16">
        <v>67</v>
      </c>
      <c r="B69" s="17" t="s">
        <v>391</v>
      </c>
      <c r="C69" s="28" t="s">
        <v>392</v>
      </c>
      <c r="D69" s="29">
        <v>50</v>
      </c>
      <c r="E69" s="30" t="s">
        <v>227</v>
      </c>
      <c r="F69" s="21">
        <f>人物卡!P5*4</f>
        <v>280</v>
      </c>
      <c r="G69" s="22" t="s">
        <v>393</v>
      </c>
    </row>
    <row r="70" spans="1:7">
      <c r="A70" s="13">
        <v>68</v>
      </c>
      <c r="B70" s="23" t="s">
        <v>394</v>
      </c>
      <c r="C70" s="24" t="s">
        <v>347</v>
      </c>
      <c r="D70" s="25">
        <v>10</v>
      </c>
      <c r="E70" s="26" t="s">
        <v>227</v>
      </c>
      <c r="F70" s="24">
        <f>人物卡!P5*4</f>
        <v>280</v>
      </c>
      <c r="G70" s="27" t="s">
        <v>395</v>
      </c>
    </row>
    <row r="71" customHeight="1" spans="1:7">
      <c r="A71" s="16">
        <v>69</v>
      </c>
      <c r="B71" s="17" t="s">
        <v>396</v>
      </c>
      <c r="C71" s="28" t="s">
        <v>254</v>
      </c>
      <c r="D71" s="29">
        <v>9</v>
      </c>
      <c r="E71" s="30" t="s">
        <v>251</v>
      </c>
      <c r="F71" s="21">
        <f>人物卡!P5*2+MAX(人物卡!M3,人物卡!J3)*2</f>
        <v>300</v>
      </c>
      <c r="G71" s="22" t="s">
        <v>397</v>
      </c>
    </row>
    <row r="72" customHeight="1" spans="1:7">
      <c r="A72" s="13">
        <v>70</v>
      </c>
      <c r="B72" s="23" t="s">
        <v>398</v>
      </c>
      <c r="C72" s="24" t="s">
        <v>254</v>
      </c>
      <c r="D72" s="25">
        <v>9</v>
      </c>
      <c r="E72" s="26" t="s">
        <v>251</v>
      </c>
      <c r="F72" s="24">
        <f>人物卡!P5*2+MAX(人物卡!M3,人物卡!J3)*2</f>
        <v>300</v>
      </c>
      <c r="G72" s="27" t="s">
        <v>399</v>
      </c>
    </row>
    <row r="73" spans="1:7">
      <c r="A73" s="16">
        <v>71</v>
      </c>
      <c r="B73" s="17" t="s">
        <v>400</v>
      </c>
      <c r="C73" s="28" t="s">
        <v>334</v>
      </c>
      <c r="D73" s="29">
        <v>30</v>
      </c>
      <c r="E73" s="30" t="s">
        <v>227</v>
      </c>
      <c r="F73" s="21">
        <f>人物卡!P5*4</f>
        <v>280</v>
      </c>
      <c r="G73" s="22" t="s">
        <v>401</v>
      </c>
    </row>
    <row r="74" spans="1:7">
      <c r="A74" s="13">
        <v>72</v>
      </c>
      <c r="B74" s="23" t="s">
        <v>402</v>
      </c>
      <c r="C74" s="24" t="s">
        <v>403</v>
      </c>
      <c r="D74" s="25">
        <v>9</v>
      </c>
      <c r="E74" s="26" t="s">
        <v>227</v>
      </c>
      <c r="F74" s="24">
        <f>人物卡!P5*4</f>
        <v>280</v>
      </c>
      <c r="G74" s="27" t="s">
        <v>404</v>
      </c>
    </row>
    <row r="75" spans="1:7">
      <c r="A75" s="16">
        <v>73</v>
      </c>
      <c r="B75" s="17" t="s">
        <v>405</v>
      </c>
      <c r="C75" s="28" t="s">
        <v>215</v>
      </c>
      <c r="D75" s="29">
        <v>9</v>
      </c>
      <c r="E75" s="30" t="s">
        <v>227</v>
      </c>
      <c r="F75" s="21">
        <f>人物卡!P5*4</f>
        <v>280</v>
      </c>
      <c r="G75" s="22" t="s">
        <v>406</v>
      </c>
    </row>
    <row r="76" customHeight="1" spans="1:7">
      <c r="A76" s="13">
        <v>74</v>
      </c>
      <c r="B76" s="23" t="s">
        <v>407</v>
      </c>
      <c r="C76" s="24" t="s">
        <v>408</v>
      </c>
      <c r="D76" s="25">
        <v>20</v>
      </c>
      <c r="E76" s="26" t="s">
        <v>251</v>
      </c>
      <c r="F76" s="24">
        <f>人物卡!P5*2+MAX(人物卡!M3,人物卡!J3)*2</f>
        <v>300</v>
      </c>
      <c r="G76" s="27" t="s">
        <v>409</v>
      </c>
    </row>
    <row r="77" ht="17.25" customHeight="1" spans="1:7">
      <c r="A77" s="16">
        <v>75</v>
      </c>
      <c r="B77" s="17" t="s">
        <v>410</v>
      </c>
      <c r="C77" s="28" t="s">
        <v>411</v>
      </c>
      <c r="D77" s="29">
        <v>0</v>
      </c>
      <c r="E77" s="30" t="s">
        <v>216</v>
      </c>
      <c r="F77" s="21">
        <f>人物卡!P5*2+人物卡!M5*2</f>
        <v>280</v>
      </c>
      <c r="G77" s="22" t="s">
        <v>412</v>
      </c>
    </row>
    <row r="78" ht="17.25" customHeight="1" spans="1:7">
      <c r="A78" s="13">
        <v>76</v>
      </c>
      <c r="B78" s="23" t="s">
        <v>413</v>
      </c>
      <c r="C78" s="24" t="s">
        <v>287</v>
      </c>
      <c r="D78" s="25">
        <v>30</v>
      </c>
      <c r="E78" s="26" t="s">
        <v>288</v>
      </c>
      <c r="F78" s="24">
        <f>人物卡!P5*2+MAX(人物卡!M3,人物卡!J3)*2</f>
        <v>300</v>
      </c>
      <c r="G78" s="27" t="s">
        <v>414</v>
      </c>
    </row>
    <row r="79" spans="1:7">
      <c r="A79" s="16">
        <v>77</v>
      </c>
      <c r="B79" s="17" t="s">
        <v>415</v>
      </c>
      <c r="C79" s="28" t="s">
        <v>347</v>
      </c>
      <c r="D79" s="29">
        <v>10</v>
      </c>
      <c r="E79" s="30" t="s">
        <v>227</v>
      </c>
      <c r="F79" s="21">
        <f>人物卡!P5*4</f>
        <v>280</v>
      </c>
      <c r="G79" s="22" t="s">
        <v>416</v>
      </c>
    </row>
    <row r="80" customHeight="1" spans="1:7">
      <c r="A80" s="13">
        <v>78</v>
      </c>
      <c r="B80" s="23" t="s">
        <v>417</v>
      </c>
      <c r="C80" s="24" t="s">
        <v>254</v>
      </c>
      <c r="D80" s="25">
        <v>9</v>
      </c>
      <c r="E80" s="26" t="s">
        <v>418</v>
      </c>
      <c r="F80" s="24">
        <f>人物卡!P5*2+MAX(人物卡!M3,人物卡!P3)*2</f>
        <v>300</v>
      </c>
      <c r="G80" s="27" t="s">
        <v>419</v>
      </c>
    </row>
    <row r="81" spans="1:7">
      <c r="A81" s="16">
        <v>79</v>
      </c>
      <c r="B81" s="17" t="s">
        <v>420</v>
      </c>
      <c r="C81" s="28" t="s">
        <v>254</v>
      </c>
      <c r="D81" s="29">
        <v>9</v>
      </c>
      <c r="E81" s="30" t="s">
        <v>227</v>
      </c>
      <c r="F81" s="21">
        <f>人物卡!P5*4</f>
        <v>280</v>
      </c>
      <c r="G81" s="22" t="s">
        <v>421</v>
      </c>
    </row>
    <row r="82" spans="1:7">
      <c r="A82" s="13">
        <v>80</v>
      </c>
      <c r="B82" s="23" t="s">
        <v>422</v>
      </c>
      <c r="C82" s="24" t="s">
        <v>423</v>
      </c>
      <c r="D82" s="25">
        <v>9</v>
      </c>
      <c r="E82" s="26" t="s">
        <v>227</v>
      </c>
      <c r="F82" s="24">
        <f>人物卡!P5*4</f>
        <v>280</v>
      </c>
      <c r="G82" s="27" t="s">
        <v>424</v>
      </c>
    </row>
    <row r="83" customHeight="1" spans="1:7">
      <c r="A83" s="16">
        <v>81</v>
      </c>
      <c r="B83" s="17" t="s">
        <v>425</v>
      </c>
      <c r="C83" s="28" t="s">
        <v>426</v>
      </c>
      <c r="D83" s="29">
        <v>5</v>
      </c>
      <c r="E83" s="30" t="s">
        <v>251</v>
      </c>
      <c r="F83" s="21">
        <f>人物卡!P5*2+MAX(人物卡!M3,人物卡!J3)*2</f>
        <v>300</v>
      </c>
      <c r="G83" s="22" t="s">
        <v>427</v>
      </c>
    </row>
    <row r="84" spans="1:7">
      <c r="A84" s="13">
        <v>82</v>
      </c>
      <c r="B84" s="23" t="s">
        <v>428</v>
      </c>
      <c r="C84" s="24" t="s">
        <v>254</v>
      </c>
      <c r="D84" s="25">
        <v>9</v>
      </c>
      <c r="E84" s="26" t="s">
        <v>227</v>
      </c>
      <c r="F84" s="24">
        <f>人物卡!P5*4</f>
        <v>280</v>
      </c>
      <c r="G84" s="27" t="s">
        <v>429</v>
      </c>
    </row>
    <row r="85" spans="1:7">
      <c r="A85" s="16">
        <v>83</v>
      </c>
      <c r="B85" s="17" t="s">
        <v>430</v>
      </c>
      <c r="C85" s="28" t="s">
        <v>431</v>
      </c>
      <c r="D85" s="29">
        <v>35</v>
      </c>
      <c r="E85" s="30" t="s">
        <v>227</v>
      </c>
      <c r="F85" s="21">
        <f>人物卡!P5*4</f>
        <v>280</v>
      </c>
      <c r="G85" s="22" t="s">
        <v>432</v>
      </c>
    </row>
    <row r="86" spans="1:7">
      <c r="A86" s="13">
        <v>84</v>
      </c>
      <c r="B86" s="23" t="s">
        <v>433</v>
      </c>
      <c r="C86" s="24" t="s">
        <v>254</v>
      </c>
      <c r="D86" s="25">
        <v>9</v>
      </c>
      <c r="E86" s="26" t="s">
        <v>227</v>
      </c>
      <c r="F86" s="24">
        <f>人物卡!P5*4</f>
        <v>280</v>
      </c>
      <c r="G86" s="27" t="s">
        <v>434</v>
      </c>
    </row>
    <row r="87" spans="1:7">
      <c r="A87" s="16">
        <v>85</v>
      </c>
      <c r="B87" s="17" t="s">
        <v>435</v>
      </c>
      <c r="C87" s="28" t="s">
        <v>347</v>
      </c>
      <c r="D87" s="29">
        <v>10</v>
      </c>
      <c r="E87" s="30" t="s">
        <v>227</v>
      </c>
      <c r="F87" s="21">
        <f>人物卡!P5*4</f>
        <v>280</v>
      </c>
      <c r="G87" s="22" t="s">
        <v>436</v>
      </c>
    </row>
    <row r="88" customHeight="1" spans="1:7">
      <c r="A88" s="13">
        <v>86</v>
      </c>
      <c r="B88" s="23" t="s">
        <v>437</v>
      </c>
      <c r="C88" s="24" t="s">
        <v>408</v>
      </c>
      <c r="D88" s="25">
        <v>20</v>
      </c>
      <c r="E88" s="26" t="s">
        <v>284</v>
      </c>
      <c r="F88" s="24">
        <f>人物卡!P5*2+人物卡!M3*2</f>
        <v>300</v>
      </c>
      <c r="G88" s="27" t="s">
        <v>438</v>
      </c>
    </row>
    <row r="89" spans="1:7">
      <c r="A89" s="16">
        <v>87</v>
      </c>
      <c r="B89" s="17" t="s">
        <v>439</v>
      </c>
      <c r="C89" s="28" t="s">
        <v>287</v>
      </c>
      <c r="D89" s="29">
        <v>30</v>
      </c>
      <c r="E89" s="30" t="s">
        <v>227</v>
      </c>
      <c r="F89" s="21">
        <f>人物卡!P5*4</f>
        <v>280</v>
      </c>
      <c r="G89" s="22" t="s">
        <v>440</v>
      </c>
    </row>
    <row r="90" customHeight="1" spans="1:7">
      <c r="A90" s="13">
        <v>88</v>
      </c>
      <c r="B90" s="23" t="s">
        <v>441</v>
      </c>
      <c r="C90" s="24" t="s">
        <v>260</v>
      </c>
      <c r="D90" s="25">
        <v>20</v>
      </c>
      <c r="E90" s="26" t="s">
        <v>251</v>
      </c>
      <c r="F90" s="24">
        <f>人物卡!P5*2+MAX(人物卡!M3,人物卡!J3)*2</f>
        <v>300</v>
      </c>
      <c r="G90" s="27" t="s">
        <v>442</v>
      </c>
    </row>
    <row r="91" customHeight="1" spans="1:7">
      <c r="A91" s="16">
        <v>89</v>
      </c>
      <c r="B91" s="17" t="s">
        <v>443</v>
      </c>
      <c r="C91" s="28" t="s">
        <v>254</v>
      </c>
      <c r="D91" s="29">
        <v>9</v>
      </c>
      <c r="E91" s="30" t="s">
        <v>251</v>
      </c>
      <c r="F91" s="21">
        <f>人物卡!P5*2+MAX(人物卡!M3,人物卡!J3)*2</f>
        <v>300</v>
      </c>
      <c r="G91" s="22" t="s">
        <v>444</v>
      </c>
    </row>
    <row r="92" customHeight="1" spans="1:7">
      <c r="A92" s="13">
        <v>90</v>
      </c>
      <c r="B92" s="23" t="s">
        <v>445</v>
      </c>
      <c r="C92" s="24" t="s">
        <v>254</v>
      </c>
      <c r="D92" s="25">
        <v>9</v>
      </c>
      <c r="E92" s="26" t="s">
        <v>251</v>
      </c>
      <c r="F92" s="24">
        <f>人物卡!P5*2+MAX(人物卡!M3,人物卡!J3)*2</f>
        <v>300</v>
      </c>
      <c r="G92" s="27" t="s">
        <v>446</v>
      </c>
    </row>
    <row r="93" spans="1:7">
      <c r="A93" s="16">
        <v>91</v>
      </c>
      <c r="B93" s="17" t="s">
        <v>447</v>
      </c>
      <c r="C93" s="28" t="s">
        <v>408</v>
      </c>
      <c r="D93" s="29">
        <v>20</v>
      </c>
      <c r="E93" s="30" t="s">
        <v>227</v>
      </c>
      <c r="F93" s="21">
        <f>人物卡!P5*4</f>
        <v>280</v>
      </c>
      <c r="G93" s="22" t="s">
        <v>448</v>
      </c>
    </row>
    <row r="94" customHeight="1" spans="1:7">
      <c r="A94" s="13">
        <v>92</v>
      </c>
      <c r="B94" s="23" t="s">
        <v>449</v>
      </c>
      <c r="C94" s="24" t="s">
        <v>450</v>
      </c>
      <c r="D94" s="25">
        <v>0</v>
      </c>
      <c r="E94" s="26" t="s">
        <v>251</v>
      </c>
      <c r="F94" s="24">
        <f>人物卡!P5*2+MAX(人物卡!M3,人物卡!J3)*2</f>
        <v>300</v>
      </c>
      <c r="G94" s="27" t="s">
        <v>451</v>
      </c>
    </row>
    <row r="95" ht="17.25" customHeight="1" spans="1:7">
      <c r="A95" s="16">
        <v>93</v>
      </c>
      <c r="B95" s="17" t="s">
        <v>452</v>
      </c>
      <c r="C95" s="28" t="s">
        <v>453</v>
      </c>
      <c r="D95" s="29">
        <v>5</v>
      </c>
      <c r="E95" s="30" t="s">
        <v>216</v>
      </c>
      <c r="F95" s="21">
        <f>人物卡!P5*2+人物卡!M5*2</f>
        <v>280</v>
      </c>
      <c r="G95" s="22" t="s">
        <v>454</v>
      </c>
    </row>
    <row r="96" spans="1:7">
      <c r="A96" s="13">
        <v>94</v>
      </c>
      <c r="B96" s="23" t="s">
        <v>455</v>
      </c>
      <c r="C96" s="24" t="s">
        <v>334</v>
      </c>
      <c r="D96" s="25">
        <v>30</v>
      </c>
      <c r="E96" s="26" t="s">
        <v>227</v>
      </c>
      <c r="F96" s="24">
        <f>人物卡!P5*4</f>
        <v>280</v>
      </c>
      <c r="G96" s="27" t="s">
        <v>456</v>
      </c>
    </row>
    <row r="97" spans="1:7">
      <c r="A97" s="16">
        <v>95</v>
      </c>
      <c r="B97" s="17" t="s">
        <v>457</v>
      </c>
      <c r="C97" s="28" t="s">
        <v>230</v>
      </c>
      <c r="D97" s="29">
        <v>10</v>
      </c>
      <c r="E97" s="30" t="s">
        <v>227</v>
      </c>
      <c r="F97" s="21">
        <f>人物卡!P5*4</f>
        <v>280</v>
      </c>
      <c r="G97" s="22" t="s">
        <v>458</v>
      </c>
    </row>
    <row r="98" spans="1:7">
      <c r="A98" s="13">
        <v>96</v>
      </c>
      <c r="B98" s="23" t="s">
        <v>459</v>
      </c>
      <c r="C98" s="24" t="s">
        <v>254</v>
      </c>
      <c r="D98" s="25">
        <v>9</v>
      </c>
      <c r="E98" s="26" t="s">
        <v>227</v>
      </c>
      <c r="F98" s="24">
        <f>人物卡!P5*4</f>
        <v>280</v>
      </c>
      <c r="G98" s="27" t="s">
        <v>460</v>
      </c>
    </row>
    <row r="99" spans="1:7">
      <c r="A99" s="16">
        <v>97</v>
      </c>
      <c r="B99" s="17" t="s">
        <v>461</v>
      </c>
      <c r="C99" s="28" t="s">
        <v>254</v>
      </c>
      <c r="D99" s="29">
        <v>9</v>
      </c>
      <c r="E99" s="30" t="s">
        <v>227</v>
      </c>
      <c r="F99" s="21">
        <f>人物卡!P5*4</f>
        <v>280</v>
      </c>
      <c r="G99" s="22" t="s">
        <v>462</v>
      </c>
    </row>
    <row r="100" spans="1:7">
      <c r="A100" s="13">
        <v>98</v>
      </c>
      <c r="B100" s="23" t="s">
        <v>463</v>
      </c>
      <c r="C100" s="24" t="s">
        <v>263</v>
      </c>
      <c r="D100" s="25">
        <v>20</v>
      </c>
      <c r="E100" s="26" t="s">
        <v>227</v>
      </c>
      <c r="F100" s="24">
        <f>人物卡!P5*4</f>
        <v>280</v>
      </c>
      <c r="G100" s="27" t="s">
        <v>464</v>
      </c>
    </row>
    <row r="101" ht="17.25" customHeight="1" spans="1:7">
      <c r="A101" s="16">
        <v>99</v>
      </c>
      <c r="B101" s="17" t="s">
        <v>465</v>
      </c>
      <c r="C101" s="28" t="s">
        <v>215</v>
      </c>
      <c r="D101" s="29">
        <v>9</v>
      </c>
      <c r="E101" s="30" t="s">
        <v>302</v>
      </c>
      <c r="F101" s="21">
        <f>人物卡!P5*2+人物卡!M5*2</f>
        <v>280</v>
      </c>
      <c r="G101" s="22" t="s">
        <v>466</v>
      </c>
    </row>
    <row r="102" spans="1:7">
      <c r="A102" s="13">
        <v>100</v>
      </c>
      <c r="B102" s="23" t="s">
        <v>467</v>
      </c>
      <c r="C102" s="24" t="s">
        <v>242</v>
      </c>
      <c r="D102" s="25">
        <v>9</v>
      </c>
      <c r="E102" s="26" t="s">
        <v>227</v>
      </c>
      <c r="F102" s="24">
        <f>人物卡!P5*4</f>
        <v>280</v>
      </c>
      <c r="G102" s="27" t="s">
        <v>468</v>
      </c>
    </row>
    <row r="103" ht="17.25" customHeight="1" spans="1:7">
      <c r="A103" s="16">
        <v>101</v>
      </c>
      <c r="B103" s="17" t="s">
        <v>469</v>
      </c>
      <c r="C103" s="28" t="s">
        <v>254</v>
      </c>
      <c r="D103" s="29">
        <v>9</v>
      </c>
      <c r="E103" s="30" t="s">
        <v>306</v>
      </c>
      <c r="F103" s="21">
        <f>人物卡!P5*2+MAX(人物卡!M5,人物卡!M3)*2</f>
        <v>300</v>
      </c>
      <c r="G103" s="22" t="s">
        <v>470</v>
      </c>
    </row>
    <row r="104" ht="17.25" customHeight="1" spans="1:7">
      <c r="A104" s="13">
        <v>102</v>
      </c>
      <c r="B104" s="23" t="s">
        <v>471</v>
      </c>
      <c r="C104" s="24" t="s">
        <v>263</v>
      </c>
      <c r="D104" s="25">
        <v>20</v>
      </c>
      <c r="E104" s="26" t="s">
        <v>317</v>
      </c>
      <c r="F104" s="24">
        <f>人物卡!P5*2+MAX(人物卡!M5,人物卡!M3)*2</f>
        <v>300</v>
      </c>
      <c r="G104" s="27" t="s">
        <v>472</v>
      </c>
    </row>
    <row r="105" customHeight="1" spans="1:7">
      <c r="A105" s="16">
        <v>103</v>
      </c>
      <c r="B105" s="17" t="s">
        <v>473</v>
      </c>
      <c r="C105" s="28" t="s">
        <v>254</v>
      </c>
      <c r="D105" s="29">
        <v>9</v>
      </c>
      <c r="E105" s="30" t="s">
        <v>251</v>
      </c>
      <c r="F105" s="21">
        <f>人物卡!P5*2+MAX(人物卡!M3,人物卡!J3)*2</f>
        <v>300</v>
      </c>
      <c r="G105" s="22" t="s">
        <v>474</v>
      </c>
    </row>
    <row r="106" ht="17.25" customHeight="1" spans="1:7">
      <c r="A106" s="13">
        <v>104</v>
      </c>
      <c r="B106" s="23" t="s">
        <v>475</v>
      </c>
      <c r="C106" s="24" t="s">
        <v>314</v>
      </c>
      <c r="D106" s="25">
        <v>20</v>
      </c>
      <c r="E106" s="26" t="s">
        <v>317</v>
      </c>
      <c r="F106" s="24">
        <f>人物卡!P5*2+MAX(人物卡!M5,人物卡!M3)*2</f>
        <v>300</v>
      </c>
      <c r="G106" s="27" t="s">
        <v>476</v>
      </c>
    </row>
    <row r="107" spans="1:7">
      <c r="A107" s="16">
        <v>105</v>
      </c>
      <c r="B107" s="17" t="s">
        <v>477</v>
      </c>
      <c r="C107" s="28" t="s">
        <v>478</v>
      </c>
      <c r="D107" s="29">
        <v>5</v>
      </c>
      <c r="E107" s="30" t="s">
        <v>227</v>
      </c>
      <c r="F107" s="21">
        <f>人物卡!P5*4</f>
        <v>280</v>
      </c>
      <c r="G107" s="22" t="s">
        <v>479</v>
      </c>
    </row>
    <row r="108" customHeight="1" spans="1:7">
      <c r="A108" s="13">
        <v>106</v>
      </c>
      <c r="B108" s="23" t="s">
        <v>480</v>
      </c>
      <c r="C108" s="24" t="s">
        <v>481</v>
      </c>
      <c r="D108" s="25">
        <v>10</v>
      </c>
      <c r="E108" s="26" t="s">
        <v>251</v>
      </c>
      <c r="F108" s="24">
        <f>人物卡!P5*2+MAX(人物卡!M3,人物卡!J3)*2</f>
        <v>300</v>
      </c>
      <c r="G108" s="27" t="s">
        <v>482</v>
      </c>
    </row>
    <row r="109" customHeight="1" spans="1:7">
      <c r="A109" s="16">
        <v>107</v>
      </c>
      <c r="B109" s="17" t="s">
        <v>483</v>
      </c>
      <c r="C109" s="28" t="s">
        <v>484</v>
      </c>
      <c r="D109" s="29">
        <v>0</v>
      </c>
      <c r="E109" s="30" t="s">
        <v>251</v>
      </c>
      <c r="F109" s="21">
        <f>人物卡!P5*2+MAX(人物卡!M3,人物卡!J3)*2</f>
        <v>300</v>
      </c>
      <c r="G109" s="22" t="s">
        <v>485</v>
      </c>
    </row>
    <row r="110" spans="1:7">
      <c r="A110" s="13">
        <v>108</v>
      </c>
      <c r="B110" s="23" t="s">
        <v>486</v>
      </c>
      <c r="C110" s="24" t="s">
        <v>263</v>
      </c>
      <c r="D110" s="25">
        <v>20</v>
      </c>
      <c r="E110" s="26" t="s">
        <v>227</v>
      </c>
      <c r="F110" s="24">
        <f>人物卡!P5*4</f>
        <v>280</v>
      </c>
      <c r="G110" s="27" t="s">
        <v>487</v>
      </c>
    </row>
    <row r="111" spans="1:7">
      <c r="A111" s="16">
        <v>109</v>
      </c>
      <c r="B111" s="17" t="s">
        <v>488</v>
      </c>
      <c r="C111" s="28" t="s">
        <v>453</v>
      </c>
      <c r="D111" s="29">
        <v>5</v>
      </c>
      <c r="E111" s="30" t="s">
        <v>227</v>
      </c>
      <c r="F111" s="21">
        <f>人物卡!P5*4</f>
        <v>280</v>
      </c>
      <c r="G111" s="22" t="s">
        <v>489</v>
      </c>
    </row>
    <row r="112" ht="17.25" customHeight="1" spans="1:7">
      <c r="A112" s="13">
        <v>110</v>
      </c>
      <c r="B112" s="23" t="s">
        <v>490</v>
      </c>
      <c r="C112" s="24" t="s">
        <v>211</v>
      </c>
      <c r="D112" s="25">
        <v>9</v>
      </c>
      <c r="E112" s="26" t="s">
        <v>382</v>
      </c>
      <c r="F112" s="24">
        <f>人物卡!P5*2+MAX(人物卡!M5,人物卡!M3)*2</f>
        <v>300</v>
      </c>
      <c r="G112" s="27" t="s">
        <v>491</v>
      </c>
    </row>
    <row r="113" spans="1:7">
      <c r="A113" s="16">
        <v>111</v>
      </c>
      <c r="B113" s="17" t="s">
        <v>492</v>
      </c>
      <c r="C113" s="28" t="s">
        <v>211</v>
      </c>
      <c r="D113" s="29">
        <v>9</v>
      </c>
      <c r="E113" s="30" t="s">
        <v>227</v>
      </c>
      <c r="F113" s="21">
        <f>人物卡!P5*4</f>
        <v>280</v>
      </c>
      <c r="G113" s="22" t="s">
        <v>493</v>
      </c>
    </row>
    <row r="114" spans="1:7">
      <c r="A114" s="13">
        <v>112</v>
      </c>
      <c r="B114" s="23" t="s">
        <v>494</v>
      </c>
      <c r="C114" s="24" t="s">
        <v>495</v>
      </c>
      <c r="D114" s="25">
        <v>20</v>
      </c>
      <c r="E114" s="26" t="s">
        <v>227</v>
      </c>
      <c r="F114" s="24">
        <f>人物卡!P5*4</f>
        <v>280</v>
      </c>
      <c r="G114" s="27" t="s">
        <v>496</v>
      </c>
    </row>
    <row r="115" customHeight="1" spans="1:7">
      <c r="A115" s="16">
        <v>113</v>
      </c>
      <c r="B115" s="17" t="s">
        <v>497</v>
      </c>
      <c r="C115" s="28" t="s">
        <v>411</v>
      </c>
      <c r="D115" s="29">
        <v>0</v>
      </c>
      <c r="E115" s="30" t="s">
        <v>231</v>
      </c>
      <c r="F115" s="21">
        <f>人物卡!P5*2+MAX(人物卡!M5,人物卡!P3)*2</f>
        <v>280</v>
      </c>
      <c r="G115" s="22" t="s">
        <v>498</v>
      </c>
    </row>
    <row r="116" ht="17.25" spans="1:7">
      <c r="A116" s="31">
        <v>114</v>
      </c>
      <c r="B116" s="32" t="s">
        <v>499</v>
      </c>
      <c r="C116" s="33" t="s">
        <v>215</v>
      </c>
      <c r="D116" s="34">
        <v>9</v>
      </c>
      <c r="E116" s="35" t="s">
        <v>227</v>
      </c>
      <c r="F116" s="33">
        <f>人物卡!P5*4</f>
        <v>280</v>
      </c>
      <c r="G116" s="36" t="s">
        <v>500</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艾米萨拉</cp:lastModifiedBy>
  <dcterms:created xsi:type="dcterms:W3CDTF">2015-07-06T01:28:00Z</dcterms:created>
  <dcterms:modified xsi:type="dcterms:W3CDTF">2019-04-25T15:28:29Z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