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分支技能" sheetId="2" r:id="rId2"/>
    <sheet name="职业列表" sheetId="3" r:id="rId3"/>
    <sheet name="属性和掷骰" sheetId="4" r:id="rId4"/>
    <sheet name="武器列表" sheetId="5" r:id="rId5"/>
    <sheet name="疯狂表" sheetId="6" r:id="rId6"/>
    <sheet name="信誉参照表" sheetId="7" r:id="rId7"/>
    <sheet name="附表" sheetId="8" state="hidden" r:id="rId8"/>
    <sheet name="疯狂附表" sheetId="9" state="hidden" r:id="rId9"/>
    <sheet name="更新说明" sheetId="10" r:id="rId10"/>
  </sheets>
  <definedNames>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 name="文学" localSheetId="1">分支技能!$B$8</definedName>
    <definedName name="文学">分支技能!$B$8</definedName>
  </definedNames>
  <calcPr calcId="144525"/>
</workbook>
</file>

<file path=xl/sharedStrings.xml><?xml version="1.0" encoding="utf-8"?>
<sst xmlns="http://schemas.openxmlformats.org/spreadsheetml/2006/main" count="2251" uniqueCount="1219">
  <si>
    <t>调查员信息</t>
  </si>
  <si>
    <t>属性</t>
  </si>
  <si>
    <t>姓名</t>
  </si>
  <si>
    <t>Kay·Scarlet</t>
  </si>
  <si>
    <r>
      <rPr>
        <sz val="11"/>
        <color rgb="FF000000"/>
        <rFont val="微软雅黑"/>
        <charset val="134"/>
      </rPr>
      <t xml:space="preserve">力量
</t>
    </r>
    <r>
      <rPr>
        <sz val="10"/>
        <color rgb="FF000000"/>
        <rFont val="微软雅黑"/>
        <charset val="134"/>
      </rPr>
      <t>STR</t>
    </r>
  </si>
  <si>
    <r>
      <rPr>
        <sz val="11"/>
        <color rgb="FF000000"/>
        <rFont val="微软雅黑"/>
        <charset val="134"/>
      </rPr>
      <t xml:space="preserve">敏捷
</t>
    </r>
    <r>
      <rPr>
        <sz val="10"/>
        <color rgb="FF000000"/>
        <rFont val="微软雅黑"/>
        <charset val="134"/>
      </rPr>
      <t>DEX</t>
    </r>
  </si>
  <si>
    <r>
      <rPr>
        <sz val="11"/>
        <color rgb="FF000000"/>
        <rFont val="微软雅黑"/>
        <charset val="134"/>
      </rPr>
      <t xml:space="preserve">意志
</t>
    </r>
    <r>
      <rPr>
        <sz val="10"/>
        <color rgb="FF000000"/>
        <rFont val="微软雅黑"/>
        <charset val="134"/>
      </rPr>
      <t>POW</t>
    </r>
  </si>
  <si>
    <t>玩家</t>
  </si>
  <si>
    <t>夜见冬岚</t>
  </si>
  <si>
    <t>时代</t>
  </si>
  <si>
    <t>职业</t>
  </si>
  <si>
    <t>侦探</t>
  </si>
  <si>
    <r>
      <rPr>
        <sz val="11"/>
        <color rgb="FF000000"/>
        <rFont val="微软雅黑"/>
        <charset val="134"/>
      </rPr>
      <t xml:space="preserve">体质
</t>
    </r>
    <r>
      <rPr>
        <sz val="10"/>
        <color rgb="FF000000"/>
        <rFont val="微软雅黑"/>
        <charset val="134"/>
      </rPr>
      <t>CON</t>
    </r>
  </si>
  <si>
    <r>
      <rPr>
        <sz val="11"/>
        <color rgb="FF000000"/>
        <rFont val="微软雅黑"/>
        <charset val="134"/>
      </rPr>
      <t xml:space="preserve">外貌
</t>
    </r>
    <r>
      <rPr>
        <sz val="10"/>
        <color rgb="FF000000"/>
        <rFont val="微软雅黑"/>
        <charset val="134"/>
      </rPr>
      <t>APP</t>
    </r>
  </si>
  <si>
    <r>
      <rPr>
        <sz val="11"/>
        <color rgb="FF000000"/>
        <rFont val="微软雅黑"/>
        <charset val="134"/>
      </rPr>
      <t xml:space="preserve">教育
</t>
    </r>
    <r>
      <rPr>
        <sz val="10"/>
        <color rgb="FF000000"/>
        <rFont val="微软雅黑"/>
        <charset val="134"/>
      </rPr>
      <t>EDU</t>
    </r>
  </si>
  <si>
    <t>年龄</t>
  </si>
  <si>
    <t>性别</t>
  </si>
  <si>
    <t>男</t>
  </si>
  <si>
    <t>住地</t>
  </si>
  <si>
    <t>一美国中部小城</t>
  </si>
  <si>
    <r>
      <rPr>
        <sz val="11"/>
        <color rgb="FF000000"/>
        <rFont val="微软雅黑"/>
        <charset val="134"/>
      </rPr>
      <t xml:space="preserve">体型
</t>
    </r>
    <r>
      <rPr>
        <sz val="10"/>
        <color rgb="FF000000"/>
        <rFont val="微软雅黑"/>
        <charset val="134"/>
      </rPr>
      <t>SIZ</t>
    </r>
  </si>
  <si>
    <r>
      <rPr>
        <sz val="11"/>
        <color rgb="FF000000"/>
        <rFont val="微软雅黑"/>
        <charset val="134"/>
      </rPr>
      <t>智力</t>
    </r>
    <r>
      <rPr>
        <sz val="10"/>
        <color rgb="FF000000"/>
        <rFont val="微软雅黑"/>
        <charset val="134"/>
      </rPr>
      <t>INT</t>
    </r>
    <r>
      <rPr>
        <sz val="11"/>
        <color rgb="FF000000"/>
        <rFont val="微软雅黑"/>
        <charset val="134"/>
      </rPr>
      <t xml:space="preserve">
灵感</t>
    </r>
    <r>
      <rPr>
        <sz val="10"/>
        <color rgb="FF000000"/>
        <rFont val="微软雅黑"/>
        <charset val="134"/>
      </rPr>
      <t>idea</t>
    </r>
  </si>
  <si>
    <r>
      <rPr>
        <sz val="11"/>
        <color rgb="FF000000"/>
        <rFont val="微软雅黑"/>
        <charset val="134"/>
      </rPr>
      <t xml:space="preserve">移动力
</t>
    </r>
    <r>
      <rPr>
        <sz val="10"/>
        <color rgb="FF000000"/>
        <rFont val="微软雅黑"/>
        <charset val="134"/>
      </rPr>
      <t>MOV</t>
    </r>
  </si>
  <si>
    <t>调整值</t>
  </si>
  <si>
    <t>故乡</t>
  </si>
  <si>
    <t>亚楠</t>
  </si>
  <si>
    <t>体力
Hit  Points</t>
  </si>
  <si>
    <t>理智
Sanity</t>
  </si>
  <si>
    <t>幸运
Luck</t>
  </si>
  <si>
    <t>魔法
Magic Points</t>
  </si>
  <si>
    <t>状态 State</t>
  </si>
  <si>
    <t>健康</t>
  </si>
  <si>
    <t>无特殊状态</t>
  </si>
  <si>
    <t>神志清醒</t>
  </si>
  <si>
    <t>技能表</t>
  </si>
  <si>
    <t>标记</t>
  </si>
  <si>
    <t>技能名称</t>
  </si>
  <si>
    <t>初始</t>
  </si>
  <si>
    <t>成长</t>
  </si>
  <si>
    <t>兴趣</t>
  </si>
  <si>
    <t>成功率</t>
  </si>
  <si>
    <t>会计</t>
  </si>
  <si>
    <t>☐</t>
  </si>
  <si>
    <t>法律</t>
  </si>
  <si>
    <t>人类学</t>
  </si>
  <si>
    <t>图书馆使用</t>
  </si>
  <si>
    <t>估价</t>
  </si>
  <si>
    <t>聆听</t>
  </si>
  <si>
    <t>考古学</t>
  </si>
  <si>
    <t>锁匠</t>
  </si>
  <si>
    <t>技艺:</t>
  </si>
  <si>
    <t>表演</t>
  </si>
  <si>
    <t>机械维修</t>
  </si>
  <si>
    <t>杂技</t>
  </si>
  <si>
    <t>医学</t>
  </si>
  <si>
    <t>自然学</t>
  </si>
  <si>
    <t>魅惑</t>
  </si>
  <si>
    <t>导航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</si>
  <si>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</si>
  <si>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</si>
  <si>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</si>
  <si>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</si>
  <si>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</si>
  <si>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</si>
  <si>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</si>
  <si>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</si>
  <si>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</si>
  <si>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</si>
  <si>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</si>
  <si>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</si>
  <si>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</si>
  <si>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</si>
  <si>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</si>
  <si>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</si>
  <si>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</si>
  <si>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密码学</t>
  </si>
  <si>
    <t>电子学 Ω</t>
  </si>
  <si>
    <t>司法科学</t>
  </si>
  <si>
    <t>话术</t>
  </si>
  <si>
    <t>生物学</t>
  </si>
  <si>
    <t>格斗:</t>
  </si>
  <si>
    <t>斗殴</t>
  </si>
  <si>
    <t>妙手</t>
  </si>
  <si>
    <t>剑</t>
  </si>
  <si>
    <t>侦查</t>
  </si>
  <si>
    <t>电锯</t>
  </si>
  <si>
    <t>潜行</t>
  </si>
  <si>
    <t>射击:</t>
  </si>
  <si>
    <t>手枪</t>
  </si>
  <si>
    <t>生存:</t>
  </si>
  <si>
    <t>游泳</t>
  </si>
  <si>
    <t>投掷</t>
  </si>
  <si>
    <t>急救</t>
  </si>
  <si>
    <t>追踪</t>
  </si>
  <si>
    <t>历史</t>
  </si>
  <si>
    <t>罕见:</t>
  </si>
  <si>
    <t>读唇</t>
  </si>
  <si>
    <t>恐吓</t>
  </si>
  <si>
    <t>跳跃</t>
  </si>
  <si>
    <t>语言:</t>
  </si>
  <si>
    <t>英语</t>
  </si>
  <si>
    <t>母语:</t>
  </si>
  <si>
    <t>武器</t>
  </si>
  <si>
    <t>格斗</t>
  </si>
  <si>
    <t>武器名称</t>
  </si>
  <si>
    <t>类型</t>
  </si>
  <si>
    <t>使用技能</t>
  </si>
  <si>
    <t>伤害</t>
  </si>
  <si>
    <t>射程</t>
  </si>
  <si>
    <t>穿刺</t>
  </si>
  <si>
    <t>次数</t>
  </si>
  <si>
    <t>装弹量</t>
  </si>
  <si>
    <t>故障值</t>
  </si>
  <si>
    <t>伤害加值
Damage Bonus</t>
  </si>
  <si>
    <t>肉搏</t>
  </si>
  <si>
    <t>1D3+DB</t>
  </si>
  <si>
    <t>-</t>
  </si>
  <si>
    <t>x</t>
  </si>
  <si>
    <t>.44 马格南左轮手枪</t>
  </si>
  <si>
    <t>体格
Build</t>
  </si>
  <si>
    <t>小型棍状物(警棍等)</t>
  </si>
  <si>
    <t>闪避
Dodge</t>
  </si>
  <si>
    <t>护甲 Armor</t>
  </si>
  <si>
    <t>Produced by Lost_Akiba   果园ID：秋叶EXODUS    群号：228689392  | 咕咕改 QQ：498073107   群号：658821553</t>
  </si>
  <si>
    <t>资产</t>
  </si>
  <si>
    <t>背景故事</t>
  </si>
  <si>
    <t>个人描述</t>
  </si>
  <si>
    <t>一位有点糟糕的侦探</t>
  </si>
  <si>
    <t>现金：</t>
  </si>
  <si>
    <t>50+100</t>
  </si>
  <si>
    <t>消费水平：</t>
  </si>
  <si>
    <t>思想与信念</t>
  </si>
  <si>
    <t>天主教</t>
  </si>
  <si>
    <t>重要之人</t>
  </si>
  <si>
    <t>他的女儿</t>
  </si>
  <si>
    <t>意义非凡之地</t>
  </si>
  <si>
    <t>亚楠的钟塔</t>
  </si>
  <si>
    <t>随身物品</t>
  </si>
  <si>
    <t>随身小皮箱</t>
  </si>
  <si>
    <t>宝贵之物</t>
  </si>
  <si>
    <t>银质怀表</t>
  </si>
  <si>
    <t>医学物品包</t>
  </si>
  <si>
    <t>一枚怀表</t>
  </si>
  <si>
    <t>特质</t>
  </si>
  <si>
    <t>健忘</t>
  </si>
  <si>
    <t>放着一些现金及驾照等的钱包</t>
  </si>
  <si>
    <t>手机电话</t>
  </si>
  <si>
    <t>伤口和疤痕</t>
  </si>
  <si>
    <t>无</t>
  </si>
  <si>
    <t>手枪与18枚子弹</t>
  </si>
  <si>
    <t>恐惧症和狂躁症</t>
  </si>
  <si>
    <t>畏惧流浪狗</t>
  </si>
  <si>
    <t>凯出生于亚楠，一个民风淳朴的乡间小镇。少时他被父母送到城市中进修学业，但他的学业成绩并不是很好。在结束学业后，他选择成为一名侦探并幻想着变得如同福尔摩斯一样有名，但因为他那糟糕的记性，他多次搞砸了本可以大出风头的任务。</t>
  </si>
  <si>
    <t>调查员经历</t>
  </si>
  <si>
    <t>调查员同伴</t>
  </si>
  <si>
    <t>角色名称[玩家]：关系描述</t>
  </si>
  <si>
    <t>古籍、咒文和魔法物品或其他</t>
  </si>
  <si>
    <t>示例 - 田宫真莉[秋叶]：比自己晚一年进入事务所的后辈，近藤的同期好友。</t>
  </si>
  <si>
    <t>快速参考规则</t>
  </si>
  <si>
    <t>技能和属性检定
成功等级</t>
  </si>
  <si>
    <t>大失败</t>
  </si>
  <si>
    <t>失败</t>
  </si>
  <si>
    <t>成功</t>
  </si>
  <si>
    <t>困难</t>
  </si>
  <si>
    <t>极难</t>
  </si>
  <si>
    <t>大成功</t>
  </si>
  <si>
    <t>96~100</t>
  </si>
  <si>
    <t>&gt;技能</t>
  </si>
  <si>
    <t>≤技能</t>
  </si>
  <si>
    <t>1/2值</t>
  </si>
  <si>
    <t>1/5值</t>
  </si>
  <si>
    <t>1~5</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</si>
  <si>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</si>
  <si>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</si>
  <si>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</si>
  <si>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</si>
  <si>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</si>
  <si>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</si>
  <si>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</si>
  <si>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</si>
  <si>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</si>
  <si>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</si>
  <si>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</si>
  <si>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咕咕改：1.7.8预发布</t>
  </si>
  <si>
    <t>艺术与手艺部分技能属于额外添加，是为更好的扮演而服务，目前属于试运行</t>
  </si>
  <si>
    <t>艺术与手艺</t>
  </si>
  <si>
    <t>科学</t>
  </si>
  <si>
    <t>射击</t>
  </si>
  <si>
    <t>特殊技能</t>
  </si>
  <si>
    <t>技能</t>
  </si>
  <si>
    <t>基础值</t>
  </si>
  <si>
    <t>地质学</t>
  </si>
  <si>
    <t>鞭子</t>
  </si>
  <si>
    <t>步枪/霰弹枪</t>
  </si>
  <si>
    <t>爆破</t>
  </si>
  <si>
    <t>作画</t>
  </si>
  <si>
    <t>化学</t>
  </si>
  <si>
    <t>冲锋枪</t>
  </si>
  <si>
    <t>催眠</t>
  </si>
  <si>
    <t>摄影</t>
  </si>
  <si>
    <t>弓术</t>
  </si>
  <si>
    <t>动物驯养</t>
  </si>
  <si>
    <t>伪造</t>
  </si>
  <si>
    <t>数学</t>
  </si>
  <si>
    <t>斧</t>
  </si>
  <si>
    <t>火焰喷射器</t>
  </si>
  <si>
    <t>文学</t>
  </si>
  <si>
    <t>天文学</t>
  </si>
  <si>
    <t>机关枪</t>
  </si>
  <si>
    <t>炮术</t>
  </si>
  <si>
    <t>书法</t>
  </si>
  <si>
    <t>物理学</t>
  </si>
  <si>
    <t>绞索</t>
  </si>
  <si>
    <t>潜水</t>
  </si>
  <si>
    <t>乐理</t>
  </si>
  <si>
    <t>药学</t>
  </si>
  <si>
    <t>链枷</t>
  </si>
  <si>
    <t>重武器</t>
  </si>
  <si>
    <t>厨艺</t>
  </si>
  <si>
    <t>植物学</t>
  </si>
  <si>
    <t>矛</t>
  </si>
  <si>
    <t>裁缝</t>
  </si>
  <si>
    <t>动物学</t>
  </si>
  <si>
    <t>理发</t>
  </si>
  <si>
    <t>建筑</t>
  </si>
  <si>
    <t>工程学</t>
  </si>
  <si>
    <t>舞蹈</t>
  </si>
  <si>
    <t>气象学</t>
  </si>
  <si>
    <t>酿酒</t>
  </si>
  <si>
    <t>捕鱼</t>
  </si>
  <si>
    <t>歌唱</t>
  </si>
  <si>
    <t>制陶</t>
  </si>
  <si>
    <t>雕塑</t>
  </si>
  <si>
    <t>风水</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</si>
  <si>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</si>
  <si>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</si>
  <si>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</si>
  <si>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</si>
  <si>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</si>
  <si>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</si>
  <si>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</si>
  <si>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</si>
  <si>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charset val="134"/>
      </rPr>
      <t>不多于8个本职技能。在职业属性中输入第二职业属性的</t>
    </r>
    <r>
      <rPr>
        <b/>
        <sz val="11"/>
        <color rgb="FFFF0000"/>
        <rFont val="微软雅黑 Light"/>
        <charset val="134"/>
      </rPr>
      <t>数值</t>
    </r>
    <r>
      <rPr>
        <sz val="11"/>
        <color rgb="FF000000"/>
        <rFont val="微软雅黑 Light"/>
        <charset val="134"/>
      </rPr>
      <t>（留空则视为EDU）并自行设置起始信誉。使用自定义职业前，请先咨询你的守秘人</t>
    </r>
  </si>
  <si>
    <t>会计师</t>
  </si>
  <si>
    <t>30-70</t>
  </si>
  <si>
    <r>
      <rPr>
        <sz val="11"/>
        <color rgb="FF000000"/>
        <rFont val="微软雅黑 Light"/>
        <charset val="134"/>
      </rPr>
      <t>教育×</t>
    </r>
    <r>
      <rPr>
        <sz val="10"/>
        <color rgb="FF000000"/>
        <rFont val="微软雅黑 Light"/>
        <charset val="134"/>
      </rPr>
      <t>4</t>
    </r>
  </si>
  <si>
    <t>会计，法律，图书馆，聆听，说服，侦查，任意其他两项个人或时代特长。</t>
  </si>
  <si>
    <t>杂技演员</t>
  </si>
  <si>
    <t>9-20</t>
  </si>
  <si>
    <r>
      <rPr>
        <sz val="11"/>
        <color rgb="FF000000"/>
        <rFont val="微软雅黑 Light"/>
        <charset val="134"/>
      </rPr>
      <t>教育×</t>
    </r>
    <r>
      <rPr>
        <sz val="10"/>
        <color rgb="FF000000"/>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</si>
  <si>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</si>
  <si>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</si>
  <si>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</si>
  <si>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</si>
  <si>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</si>
  <si>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</si>
  <si>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</si>
  <si>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</si>
  <si>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事务所侦探、保安</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</si>
  <si>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</si>
  <si>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</si>
  <si>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</si>
  <si>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</si>
  <si>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</si>
  <si>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</si>
  <si>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</si>
  <si>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</si>
  <si>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</si>
  <si>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</si>
  <si>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</si>
  <si>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</si>
  <si>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</si>
  <si>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</si>
  <si>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</si>
  <si>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</si>
  <si>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</si>
  <si>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</si>
  <si>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</si>
  <si>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</si>
  <si>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</si>
  <si>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</si>
  <si>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</si>
  <si>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</si>
  <si>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精神病院看护</t>
  </si>
  <si>
    <t>8-20</t>
  </si>
  <si>
    <r>
      <rPr>
        <sz val="11"/>
        <color rgb="FF000000"/>
        <rFont val="微软雅黑 Light"/>
        <charset val="134"/>
      </rPr>
      <t>教育×</t>
    </r>
    <r>
      <rPr>
        <sz val="10"/>
        <color rgb="FF000000"/>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</si>
  <si>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</si>
  <si>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</si>
  <si>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</si>
  <si>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</si>
  <si>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</si>
  <si>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</si>
  <si>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</si>
  <si>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</si>
  <si>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</si>
  <si>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</si>
  <si>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</si>
  <si>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</si>
  <si>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</si>
  <si>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</si>
  <si>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</si>
  <si>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</si>
  <si>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</si>
  <si>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</si>
  <si>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</si>
  <si>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</si>
  <si>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</si>
  <si>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</si>
  <si>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</si>
  <si>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</si>
  <si>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</si>
  <si>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</si>
  <si>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</si>
  <si>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程序员、电子工程师（现代）</t>
  </si>
  <si>
    <t>10-70</t>
  </si>
  <si>
    <t>计算机，电气维修，电子学、图书馆，科学（数学），侦查，任意两项其他个人或时代特长。</t>
  </si>
  <si>
    <t>黑客/骇客（现代）</t>
  </si>
  <si>
    <t>计算机，电气维修，电子学，图书馆，侦查，一项社交技能（魅惑、话术、恐吓、说服），任意两项其他技能。</t>
  </si>
  <si>
    <t>牛仔</t>
  </si>
  <si>
    <r>
      <rPr>
        <sz val="11"/>
        <color rgb="FF000000"/>
        <rFont val="微软雅黑 Light"/>
        <charset val="134"/>
      </rPr>
      <t>教育×</t>
    </r>
    <r>
      <rPr>
        <sz val="10"/>
        <color rgb="FF000000"/>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</si>
  <si>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</si>
  <si>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</si>
  <si>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</si>
  <si>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</si>
  <si>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</si>
  <si>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</si>
  <si>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rgb="FF000000"/>
        <rFont val="微软雅黑 Light"/>
        <charset val="134"/>
      </rPr>
      <t>教育×</t>
    </r>
    <r>
      <rPr>
        <sz val="10"/>
        <color rgb="FF000000"/>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</si>
  <si>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</si>
  <si>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</si>
  <si>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</si>
  <si>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</si>
  <si>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</si>
  <si>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</si>
  <si>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charset val="134"/>
      </rPr>
      <t>教育×</t>
    </r>
    <r>
      <rPr>
        <sz val="10"/>
        <color rgb="FF000000"/>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</si>
  <si>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</si>
  <si>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</si>
  <si>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</si>
  <si>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</si>
  <si>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</si>
  <si>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</si>
  <si>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charset val="134"/>
      </rPr>
      <t>教育×</t>
    </r>
    <r>
      <rPr>
        <sz val="10"/>
        <color rgb="FF000000"/>
        <rFont val="微软雅黑 Light"/>
        <charset val="134"/>
      </rPr>
      <t>2＋外貌×2</t>
    </r>
  </si>
  <si>
    <t>估价，技艺（表演），法律或外语，聆听，两项社交技能（魅惑、话术、恐吓、说服），心理学，妙手。</t>
  </si>
  <si>
    <t>罪犯-独行罪犯</t>
  </si>
  <si>
    <t>5-65</t>
  </si>
  <si>
    <r>
      <rPr>
        <sz val="11"/>
        <color rgb="FF000000"/>
        <rFont val="微软雅黑 Light"/>
        <charset val="134"/>
      </rPr>
      <t>教育×</t>
    </r>
    <r>
      <rPr>
        <sz val="10"/>
        <color rgb="FF000000"/>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</si>
  <si>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</si>
  <si>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</si>
  <si>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</si>
  <si>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</si>
  <si>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</si>
  <si>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</si>
  <si>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</si>
  <si>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</si>
  <si>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</si>
  <si>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</si>
  <si>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charset val="134"/>
      </rPr>
      <t>教育×</t>
    </r>
    <r>
      <rPr>
        <sz val="10"/>
        <color rgb="FF000000"/>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</si>
  <si>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</si>
  <si>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</si>
  <si>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</si>
  <si>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</si>
  <si>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</si>
  <si>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</si>
  <si>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</si>
  <si>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</si>
  <si>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</si>
  <si>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</si>
  <si>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</si>
  <si>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</si>
  <si>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</si>
  <si>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</si>
  <si>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</si>
  <si>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</si>
  <si>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</si>
  <si>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</si>
  <si>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</si>
  <si>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</si>
  <si>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</si>
  <si>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</si>
  <si>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</si>
  <si>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</si>
  <si>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</si>
  <si>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</si>
  <si>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</si>
  <si>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</si>
  <si>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</si>
  <si>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</si>
  <si>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</si>
  <si>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</si>
  <si>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</si>
  <si>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</si>
  <si>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</si>
  <si>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</si>
  <si>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</si>
  <si>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</si>
  <si>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</si>
  <si>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</si>
  <si>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</si>
  <si>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</si>
  <si>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</si>
  <si>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联邦探员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</si>
  <si>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</si>
  <si>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</si>
  <si>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</si>
  <si>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</si>
  <si>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</si>
  <si>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</si>
  <si>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</si>
  <si>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</si>
  <si>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</si>
  <si>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</si>
  <si>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</si>
  <si>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</si>
  <si>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</si>
  <si>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</si>
  <si>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</si>
  <si>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</si>
  <si>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</si>
  <si>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</si>
  <si>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</si>
  <si>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</si>
  <si>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</si>
  <si>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</si>
  <si>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</si>
  <si>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</si>
  <si>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</si>
  <si>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</si>
  <si>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</si>
  <si>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</si>
  <si>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</si>
  <si>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</si>
  <si>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</si>
  <si>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</si>
  <si>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</si>
  <si>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</si>
  <si>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</si>
  <si>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</si>
  <si>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</si>
  <si>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</si>
  <si>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</si>
  <si>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</si>
  <si>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</si>
  <si>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</si>
  <si>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</si>
  <si>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</si>
  <si>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</si>
  <si>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</si>
  <si>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</si>
  <si>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</si>
  <si>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</si>
  <si>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</si>
  <si>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</si>
  <si>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</si>
  <si>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</si>
  <si>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</si>
  <si>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</si>
  <si>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</si>
  <si>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</si>
  <si>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</si>
  <si>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</si>
  <si>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</si>
  <si>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</si>
  <si>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</si>
  <si>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</si>
  <si>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</si>
  <si>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</si>
  <si>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</si>
  <si>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</si>
  <si>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</si>
  <si>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</si>
  <si>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</si>
  <si>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</si>
  <si>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</si>
  <si>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</si>
  <si>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</si>
  <si>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</si>
  <si>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</si>
  <si>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</si>
  <si>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</si>
  <si>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</si>
  <si>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</si>
  <si>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</si>
  <si>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</si>
  <si>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</si>
  <si>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</si>
  <si>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</si>
  <si>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</si>
  <si>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</si>
  <si>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</si>
  <si>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</si>
  <si>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</si>
  <si>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</si>
  <si>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</si>
  <si>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</si>
  <si>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</si>
  <si>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</si>
  <si>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</si>
  <si>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</si>
  <si>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</si>
  <si>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</si>
  <si>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</si>
  <si>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</si>
  <si>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</si>
  <si>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</si>
  <si>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</si>
  <si>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</si>
  <si>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</si>
  <si>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</si>
  <si>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</si>
  <si>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</si>
  <si>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</si>
  <si>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</si>
  <si>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</si>
  <si>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</si>
  <si>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</si>
  <si>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</si>
  <si>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</si>
  <si>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</si>
  <si>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</si>
  <si>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</si>
  <si>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</si>
  <si>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</si>
  <si>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</si>
  <si>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</si>
  <si>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</si>
  <si>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</si>
  <si>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</si>
  <si>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</si>
  <si>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</si>
  <si>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</si>
  <si>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</si>
  <si>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</si>
  <si>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</si>
  <si>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</si>
  <si>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</si>
  <si>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</si>
  <si>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</si>
  <si>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</si>
  <si>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</si>
  <si>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驯兽，会计，闪避，急救，自然，医学，科学（制药，动物学）。</t>
  </si>
  <si>
    <t>默认幸运</t>
  </si>
  <si>
    <t>您的角色可能</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</si>
  <si>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</si>
  <si>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</si>
  <si>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</si>
  <si>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</si>
  <si>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</si>
  <si>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</si>
  <si>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</si>
  <si>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</si>
  <si>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</si>
  <si>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</si>
  <si>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</si>
  <si>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</si>
  <si>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</si>
  <si>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</si>
  <si>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</si>
  <si>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</si>
  <si>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</si>
  <si>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</si>
  <si>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名称</t>
  </si>
  <si>
    <t>利用技能</t>
  </si>
  <si>
    <t>常见时代</t>
  </si>
  <si>
    <t>价格20s/现代($)</t>
  </si>
  <si>
    <t>弓箭</t>
  </si>
  <si>
    <t>1D6+半DB</t>
  </si>
  <si>
    <t>30码</t>
  </si>
  <si>
    <t>×</t>
  </si>
  <si>
    <t>1</t>
  </si>
  <si>
    <t>97</t>
  </si>
  <si>
    <t>1920s,现代</t>
  </si>
  <si>
    <t>7/75</t>
  </si>
  <si>
    <t>黄铜指虎</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</si>
  <si>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</si>
  <si>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</si>
  <si>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</si>
  <si>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</si>
  <si>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</si>
  <si>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</si>
  <si>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</si>
  <si>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</si>
  <si>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</si>
  <si>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</si>
  <si>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</si>
  <si>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</si>
  <si>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</si>
  <si>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</si>
  <si>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</si>
  <si>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</si>
  <si>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</si>
  <si>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</si>
  <si>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</si>
  <si>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</si>
  <si>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</si>
  <si>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1D6+DB</t>
  </si>
  <si>
    <t>弩</t>
  </si>
  <si>
    <t>1D8+2</t>
  </si>
  <si>
    <t>50码</t>
  </si>
  <si>
    <t>1/2</t>
  </si>
  <si>
    <t>96</t>
  </si>
  <si>
    <t>10/100</t>
  </si>
  <si>
    <t>绞具</t>
  </si>
  <si>
    <t>0.5/3</t>
  </si>
  <si>
    <t>斧头/镰刀</t>
  </si>
  <si>
    <t>1D6+1+DB</t>
  </si>
  <si>
    <t>3/9</t>
  </si>
  <si>
    <t>大型刀具(大砍刀等)</t>
  </si>
  <si>
    <t>4/50</t>
  </si>
  <si>
    <t>中型刀具(切肉菜刀等)</t>
  </si>
  <si>
    <t>1D4+2+DB</t>
  </si>
  <si>
    <t>小型刀具(弹簧折叠刀等)</t>
  </si>
  <si>
    <t>1D4+DB</t>
  </si>
  <si>
    <t>2/6</t>
  </si>
  <si>
    <t>220v通电导线</t>
  </si>
  <si>
    <t>2D8+眩晕</t>
  </si>
  <si>
    <t>催泪瓦斯</t>
  </si>
  <si>
    <t>眩晕</t>
  </si>
  <si>
    <t>6步</t>
  </si>
  <si>
    <t>25次</t>
  </si>
  <si>
    <t>-/10</t>
  </si>
  <si>
    <t>双节棍</t>
  </si>
  <si>
    <t>投石</t>
  </si>
  <si>
    <t>1D4+半DB</t>
  </si>
  <si>
    <t>STR/5步</t>
  </si>
  <si>
    <t>手里剑</t>
  </si>
  <si>
    <t>20码</t>
  </si>
  <si>
    <t>2</t>
  </si>
  <si>
    <t>一次性</t>
  </si>
  <si>
    <t>100</t>
  </si>
  <si>
    <t>矛、骑士长枪</t>
  </si>
  <si>
    <t>1D8+1</t>
  </si>
  <si>
    <t>25/150</t>
  </si>
  <si>
    <t>掷矛</t>
  </si>
  <si>
    <t>1D8+半DB</t>
  </si>
  <si>
    <t>STR/5码</t>
  </si>
  <si>
    <t>罕见</t>
  </si>
  <si>
    <t>1/25</t>
  </si>
  <si>
    <t>大型剑(马刀)</t>
  </si>
  <si>
    <t>1D8+1+DB</t>
  </si>
  <si>
    <t>30/75</t>
  </si>
  <si>
    <t>中型剑(佩剑等)</t>
  </si>
  <si>
    <t>15/100</t>
  </si>
  <si>
    <t>轻剑(击剑、剑杖等)</t>
  </si>
  <si>
    <t>25/100</t>
  </si>
  <si>
    <t>电棍</t>
  </si>
  <si>
    <t>1D3+眩晕</t>
  </si>
  <si>
    <t>不定</t>
  </si>
  <si>
    <t>-/200</t>
  </si>
  <si>
    <t>电击枪(远程)</t>
  </si>
  <si>
    <t>15步</t>
  </si>
  <si>
    <t>3</t>
  </si>
  <si>
    <t>-/400</t>
  </si>
  <si>
    <t>利刃回旋镖</t>
  </si>
  <si>
    <t>2/4</t>
  </si>
  <si>
    <t>伐木斧</t>
  </si>
  <si>
    <t>1D8+2+DB</t>
  </si>
  <si>
    <t>5/10</t>
  </si>
  <si>
    <t>遂发枪</t>
  </si>
  <si>
    <t>1D6+1</t>
  </si>
  <si>
    <t>10</t>
  </si>
  <si>
    <t>1/4</t>
  </si>
  <si>
    <t>30/300</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</si>
  <si>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</si>
  <si>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</si>
  <si>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</si>
  <si>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</si>
  <si>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</si>
  <si>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</si>
  <si>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</si>
  <si>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</si>
  <si>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</si>
  <si>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</si>
  <si>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</si>
  <si>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</si>
  <si>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</si>
  <si>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</si>
  <si>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</si>
  <si>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</si>
  <si>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</si>
  <si>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1/425</t>
  </si>
  <si>
    <t>.38 or 9mm 左轮手枪</t>
  </si>
  <si>
    <t>1D10</t>
  </si>
  <si>
    <t>25/200</t>
  </si>
  <si>
    <t>.38 自动手枪</t>
  </si>
  <si>
    <t>30/375</t>
  </si>
  <si>
    <t>贝雷塔M9</t>
  </si>
  <si>
    <t>98</t>
  </si>
  <si>
    <t>-/500</t>
  </si>
  <si>
    <t>格洛克17 9mm 自动手枪</t>
  </si>
  <si>
    <t>17</t>
  </si>
  <si>
    <t>鲁格P08</t>
  </si>
  <si>
    <t>75/600</t>
  </si>
  <si>
    <t>.41 左轮手枪</t>
  </si>
  <si>
    <t>1920s,罕见</t>
  </si>
  <si>
    <t>30/-</t>
  </si>
  <si>
    <t>1D10+1D4+2</t>
  </si>
  <si>
    <t>1/475</t>
  </si>
  <si>
    <t>.45 左轮手枪</t>
  </si>
  <si>
    <t>1D10+2</t>
  </si>
  <si>
    <t>.45 自动手枪</t>
  </si>
  <si>
    <t>7</t>
  </si>
  <si>
    <t>40/375</t>
  </si>
  <si>
    <t>沙漠之鹰</t>
  </si>
  <si>
    <t>1D10+1D6+3</t>
  </si>
  <si>
    <t>94</t>
  </si>
  <si>
    <t>-/650</t>
  </si>
  <si>
    <t>.58 斯普林菲尔德步枪</t>
  </si>
  <si>
    <t>1D10+4</t>
  </si>
  <si>
    <t>60</t>
  </si>
  <si>
    <t>25/350</t>
  </si>
  <si>
    <t>.22 杠杆式枪机步枪</t>
  </si>
  <si>
    <t>30</t>
  </si>
  <si>
    <t>13/70</t>
  </si>
  <si>
    <t>.30 卡宾枪</t>
  </si>
  <si>
    <t>2D6</t>
  </si>
  <si>
    <t>50</t>
  </si>
  <si>
    <t>19/150</t>
  </si>
  <si>
    <t>.45 马提尼·亨利步枪</t>
  </si>
  <si>
    <t>1D8+1D6+3</t>
  </si>
  <si>
    <t>80</t>
  </si>
  <si>
    <t>1/3</t>
  </si>
  <si>
    <t>20/200</t>
  </si>
  <si>
    <t>莫兰上校的气动步枪</t>
  </si>
  <si>
    <t>2D6+1</t>
  </si>
  <si>
    <t>20</t>
  </si>
  <si>
    <t>88</t>
  </si>
  <si>
    <t>200</t>
  </si>
  <si>
    <t>加兰德M1、M2步枪</t>
  </si>
  <si>
    <t>2D6+4</t>
  </si>
  <si>
    <t>110</t>
  </si>
  <si>
    <t>二战晚期</t>
  </si>
  <si>
    <t>400</t>
  </si>
  <si>
    <t>SKS半自动步枪</t>
  </si>
  <si>
    <t>90</t>
  </si>
  <si>
    <t>1(2)</t>
  </si>
  <si>
    <t>500</t>
  </si>
  <si>
    <t>.303 (7.7mm) 李恩菲尔德</t>
  </si>
  <si>
    <t>5</t>
  </si>
  <si>
    <t>50/300</t>
  </si>
  <si>
    <t>.30-06 (7.62mm) 栓式枪机步枪</t>
  </si>
  <si>
    <t>75/175</t>
  </si>
  <si>
    <t>.30-06 (7.62mm) 半自动步枪</t>
  </si>
  <si>
    <t>275</t>
  </si>
  <si>
    <t>.444 (11.28mm) 马林步枪</t>
  </si>
  <si>
    <t>2D8+4</t>
  </si>
  <si>
    <t>猎象枪(双管)</t>
  </si>
  <si>
    <t>3D6+4</t>
  </si>
  <si>
    <t>1 or 2</t>
  </si>
  <si>
    <t>400/1800</t>
  </si>
  <si>
    <t>20号霰弹枪(双管)</t>
  </si>
  <si>
    <t>2D6/1D6/1D3</t>
  </si>
  <si>
    <t>10/20/50</t>
  </si>
  <si>
    <t>35/稀有</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</si>
  <si>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</si>
  <si>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</si>
  <si>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</si>
  <si>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</si>
  <si>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</si>
  <si>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</si>
  <si>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</si>
  <si>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</si>
  <si>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</si>
  <si>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</si>
  <si>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</si>
  <si>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</si>
  <si>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</si>
  <si>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</si>
  <si>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</si>
  <si>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</si>
  <si>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</si>
  <si>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</si>
  <si>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</si>
  <si>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</si>
  <si>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</si>
  <si>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</si>
  <si>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 xml:space="preserve">AK-74 </t>
  </si>
  <si>
    <t>-/1000</t>
  </si>
  <si>
    <t>巴雷特M82</t>
  </si>
  <si>
    <t>2D10+1D8+6</t>
  </si>
  <si>
    <t>250</t>
  </si>
  <si>
    <t>11</t>
  </si>
  <si>
    <t>-/3000</t>
  </si>
  <si>
    <t>FN FAL Light Automatic</t>
  </si>
  <si>
    <t>1(2)or3</t>
  </si>
  <si>
    <t>-/1500</t>
  </si>
  <si>
    <t>Galil Assault Rifle</t>
  </si>
  <si>
    <t>-/2000</t>
  </si>
  <si>
    <t>M16A2</t>
  </si>
  <si>
    <t>M4</t>
  </si>
  <si>
    <t xml:space="preserve">Steyr AUG </t>
  </si>
  <si>
    <t>-/1100</t>
  </si>
  <si>
    <t>巴雷特M70/90</t>
  </si>
  <si>
    <t>1(or全自动</t>
  </si>
  <si>
    <t>-/2800</t>
  </si>
  <si>
    <t>贝格曼MP181/ MP2811</t>
  </si>
  <si>
    <t>20/30/32</t>
  </si>
  <si>
    <t>1000/20000</t>
  </si>
  <si>
    <t>黑克勒-科赫MP5</t>
  </si>
  <si>
    <t>15/30</t>
  </si>
  <si>
    <t>MAC-11</t>
  </si>
  <si>
    <t>1(3)or全自动</t>
  </si>
  <si>
    <t>32</t>
  </si>
  <si>
    <t>-/750</t>
  </si>
  <si>
    <t>蝎式冲锋枪</t>
  </si>
  <si>
    <t>汤普森冲锋枪</t>
  </si>
  <si>
    <t>1or全自动</t>
  </si>
  <si>
    <t>20/30/50</t>
  </si>
  <si>
    <t>200/1600</t>
  </si>
  <si>
    <t>乌兹微型冲锋枪</t>
  </si>
  <si>
    <t>M1882加特林机枪</t>
  </si>
  <si>
    <t>全自动</t>
  </si>
  <si>
    <t>2000/14000</t>
  </si>
  <si>
    <t>M1918式勃朗宁自动步枪</t>
  </si>
  <si>
    <t>800/1500</t>
  </si>
  <si>
    <t>M1917A1式勃朗宁重机枪</t>
  </si>
  <si>
    <t>150</t>
  </si>
  <si>
    <t>3000/30000</t>
  </si>
  <si>
    <t>布伦式轻机枪</t>
  </si>
  <si>
    <t>30/100</t>
  </si>
  <si>
    <t>3000/50000</t>
  </si>
  <si>
    <t>刘易斯式轻机枪</t>
  </si>
  <si>
    <t>27/97</t>
  </si>
  <si>
    <t>3000/20000</t>
  </si>
  <si>
    <t>Minigun</t>
  </si>
  <si>
    <t>4000</t>
  </si>
  <si>
    <t>FNMinimi5.56mm轻机枪</t>
  </si>
  <si>
    <t>30/200</t>
  </si>
  <si>
    <t>维克斯MK1式机枪</t>
  </si>
  <si>
    <t>燃烧瓶</t>
  </si>
  <si>
    <t>2D6+燃烧</t>
  </si>
  <si>
    <t>信号枪</t>
  </si>
  <si>
    <t>1D10+1D3+燃烧</t>
  </si>
  <si>
    <t>15/75</t>
  </si>
  <si>
    <t>M79榴弹发射器</t>
  </si>
  <si>
    <t>3D10/2码</t>
  </si>
  <si>
    <t>土制炸药</t>
  </si>
  <si>
    <t>4D10/3码</t>
  </si>
  <si>
    <t>2/5</t>
  </si>
  <si>
    <t>雷管</t>
  </si>
  <si>
    <t>电器维修</t>
  </si>
  <si>
    <t>2D10/1码</t>
  </si>
  <si>
    <t>20/box</t>
  </si>
  <si>
    <t>管状炸弹</t>
  </si>
  <si>
    <t>1D10/3码</t>
  </si>
  <si>
    <t>布置</t>
  </si>
  <si>
    <t>一次使用</t>
  </si>
  <si>
    <t>塑胶炸弹(C4) 100克</t>
  </si>
  <si>
    <t>6D10/3码</t>
  </si>
  <si>
    <t>手榴弹*</t>
  </si>
  <si>
    <t>81mm迫击炮</t>
  </si>
  <si>
    <t>6D10/6码</t>
  </si>
  <si>
    <t>500码</t>
  </si>
  <si>
    <t>独立</t>
  </si>
  <si>
    <t>75mm野战炮</t>
  </si>
  <si>
    <t>10D10/2码</t>
  </si>
  <si>
    <t>1500</t>
  </si>
  <si>
    <t>120mm坦克炮(稳定)</t>
  </si>
  <si>
    <t>15D10/4码</t>
  </si>
  <si>
    <t>2000码</t>
  </si>
  <si>
    <t>5英寸舰载炮(稳定)</t>
  </si>
  <si>
    <t>12D10/4码</t>
  </si>
  <si>
    <t>3000码</t>
  </si>
  <si>
    <t>自动</t>
  </si>
  <si>
    <t>反步兵地雷</t>
  </si>
  <si>
    <t>4D10/5码</t>
  </si>
  <si>
    <t>阔剑地雷</t>
  </si>
  <si>
    <t>6D6/20码</t>
  </si>
  <si>
    <t>25码</t>
  </si>
  <si>
    <t>至少10</t>
  </si>
  <si>
    <t>93</t>
  </si>
  <si>
    <t>轻型反坦克武器*</t>
  </si>
  <si>
    <t>8d10/1码</t>
  </si>
  <si>
    <t>150码</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</si>
  <si>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</si>
  <si>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阔剑地雷：这种武器的弹道是密集的射束流，其杀伤范围为 120 度。</t>
  </si>
  <si>
    <t>莫兰上校的气动步枪：靠压缩空气发射，不需要火药，因而比较安静。</t>
  </si>
  <si>
    <t>炸药筒和手雷：每枚对 3 码之内的物体造成4D10 点伤害，（超过 3 码且在）6 码之内的造成 2D10点伤害，（超过 6 码且在）9 码之内的造成 1D10 点伤害。</t>
  </si>
  <si>
    <t>绞索：目标需要用一个战技摆脱，否则每轮受到 1D6 点伤害。只对人类和相近的对手有效。</t>
  </si>
  <si>
    <t>速射机枪：装在直升机上的加特林机枪。要不经过安装直接使用，使用者必须达到体格 2。</t>
  </si>
  <si>
    <t>催泪瓦斯：至近攻击规则无效；目标须通过一个 DEX 五分之一的检定否则暂时目盲。只对人类和相近的对手有效。</t>
  </si>
  <si>
    <t>电击枪：仅对体格 2 及以下的目标有效，目标在 1D6 回合内不能行动（或 KP 决定)</t>
  </si>
  <si>
    <t>疯狂发作—即时症状</t>
  </si>
  <si>
    <t>疯狂发作—总结症状</t>
  </si>
  <si>
    <t>症状表现</t>
  </si>
  <si>
    <t>失忆 ：调查员会发现自己只记得最后身处的安全地点，却没有任何来到这里的记忆。例如，调查员前一刻还在家中吃着早饭，下一刻就已经直面着不知名的怪物。这将会持续 1D10 轮。</t>
  </si>
  <si>
    <t>失忆：回过神来，调查员们发现自己身处一个陌生的地方，并忘记了自己是谁。记忆会随时间恢复。</t>
  </si>
  <si>
    <t>假性残疾 ：调查员陷入了心理性的失明，失聪以及躯体缺失感中，持续 1D10 轮。</t>
  </si>
  <si>
    <t>被窃：调查员在 1D10 小时后恢复清醒，发觉自己被盗，身体毫发无损。如果调查员携带着宝贵之物（见调查员背景），做幸运检定来决定其是否被盗。所有有价值的东西无需检定自动消失。</t>
  </si>
  <si>
    <t>暴力倾向 ：调查员陷入了六亲不认的暴力行为中，对周围的敌人与友方进行着无差别的攻击，持续 1D10 轮。</t>
  </si>
  <si>
    <t>遍体鳞伤：调查员在 1D10 小时后恢复清醒，发现自己身上满是拳痕和瘀伤。生命值减少到疯狂前的一半，但这不会造成重伤。调查员没有被窃。这种伤害如何持续到现在由守秘人决定。</t>
  </si>
  <si>
    <t>偏执 ：调查员陷入了严重的偏执妄想之中，持续１Ｄ１０轮。有人在暗中窥视着他们，同伴中有人背叛了他们，没有人可以信任，万事皆虚。</t>
  </si>
  <si>
    <t>暴力倾向：调查员陷入强烈的暴力与破坏欲之中。调查员回过神来可能会理解自己做了什么也可能毫无印象。调查员对谁或何物施以暴力，他们是杀人还是仅仅造成了伤害，由守秘人决定。</t>
  </si>
  <si>
    <t>人际依赖 ：守秘人适当参考调查员的背景中重要之人的条目，调查员因为一些原因而降他人误认为了他重要的人并且努力的会与那个人保持那种关系，持续 1D10 轮</t>
  </si>
  <si>
    <t>极端信念：查看调查员背景中的思想信念，调查员会采取极端和疯狂的表现手段展示他们的思想信念之一。比如一个信教者会在地铁上高声布道。</t>
  </si>
  <si>
    <t>昏厥 ：调查员当场昏倒，并需要 1D10 轮才能苏醒。</t>
  </si>
  <si>
    <t>重要之人：考虑调查员背景中的重要之人，及其重要的原因。在 1D10 小时或更久的时间中，调查员将不顾一切地接近那个人，并为他们之间的关系做出行动。</t>
  </si>
  <si>
    <t>逃避行为 ：调查员会用任何的手段试图逃离现在所处的位置，即使这意味着开走唯一一辆交通工具并将其它人抛诸脑后，调查员会试图逃离 1D10轮。</t>
  </si>
  <si>
    <t>被收容：调查员在精神病院病房或警察局牢房中回过神来，他们可能会慢慢回想起导致自己被关在这里的事情。</t>
  </si>
  <si>
    <t>竭嘶底里 ：调查员表现出大笑，哭泣，嘶吼，害怕等的极端情绪表现，持续 1D10 轮。</t>
  </si>
  <si>
    <t>逃避行为：调查员恢复清醒时发现自己在很远的地方，也许迷失在荒郊野岭，或是在驶向远方的列车或长途汽车上。</t>
  </si>
  <si>
    <t>恐惧：调查员通过一次 D100 或者由守秘人选择，来从恐惧症状表中选择一个恐惧源，就算这一恐惧的事物是并不存在的，调查员的症状会持续1D10 轮。</t>
  </si>
  <si>
    <t>恐惧：调查员患上一个新的恐惧症状。在表Ⅸ：恐惧症状表上骰 1 个 D100 来决定症状，或由守秘人选择一个。调查员在 1D10 小时后回过神来，并开始为避开恐惧源而采取任何措施。</t>
  </si>
  <si>
    <t>躁狂 ：调查员通过一次 D100 或者由守秘人选择，来从躁狂症状表中选择一个躁狂的诱因，这个症状将会持续 1D10 轮。</t>
  </si>
  <si>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</si>
  <si>
    <t>恐惧症状表</t>
  </si>
  <si>
    <t>狂躁症状表</t>
  </si>
  <si>
    <t>具体症状</t>
  </si>
  <si>
    <t>想复制文字请先粘贴到txt内</t>
  </si>
  <si>
    <t>信誉作为一个特殊属性，本职技能点也可以分配给信用评级，但要记住信用评级的范围由你的职业决定。</t>
  </si>
  <si>
    <t>调查员的信用评级初始为０。每个职业都有它特定的信用评级起始点数和增长范围，而玩家在信用评级上的分配也会展现出该调查员不同的风范。</t>
  </si>
  <si>
    <t>1920S 现金和其他资产</t>
  </si>
  <si>
    <t>生活水平</t>
  </si>
  <si>
    <t>现金</t>
  </si>
  <si>
    <t>其他资产</t>
  </si>
  <si>
    <t>消费水平</t>
  </si>
  <si>
    <t>身无分文</t>
  </si>
  <si>
    <t xml:space="preserve">0 或更低  </t>
  </si>
  <si>
    <t>没有</t>
  </si>
  <si>
    <t xml:space="preserve">贫穷 </t>
  </si>
  <si>
    <t xml:space="preserve"> 1-9</t>
  </si>
  <si>
    <t>$1-9
CR x 1</t>
  </si>
  <si>
    <t>$10-90
CR x 10</t>
  </si>
  <si>
    <t>标准</t>
  </si>
  <si>
    <t xml:space="preserve">  10-49</t>
  </si>
  <si>
    <t>$20-98
CR × 2</t>
  </si>
  <si>
    <t>$500-2450
CR × 50</t>
  </si>
  <si>
    <t>小康</t>
  </si>
  <si>
    <t>50-89</t>
  </si>
  <si>
    <t>$250-445
CR × 5</t>
  </si>
  <si>
    <t>$25000-44500
CR × 500</t>
  </si>
  <si>
    <t>富裕</t>
  </si>
  <si>
    <t>90-98</t>
  </si>
  <si>
    <t>$1800-
1960
CR × 20</t>
  </si>
  <si>
    <t>$180000-
196000
CR × 2000</t>
  </si>
  <si>
    <t>富豪</t>
  </si>
  <si>
    <t>$5M+</t>
  </si>
  <si>
    <t>现代 现金和其他资产</t>
  </si>
  <si>
    <t>$20-180
CR x 20</t>
  </si>
  <si>
    <t>$200-1800
CR x 200</t>
  </si>
  <si>
    <t>$400-1960
CR × 40</t>
  </si>
  <si>
    <t>$10000-49000
CR × 1000</t>
  </si>
  <si>
    <t>$5000-8900
CR × 100</t>
  </si>
  <si>
    <t>$500000-890000
CR × 10000</t>
  </si>
  <si>
    <t>$36000-
39200
CR × 400</t>
  </si>
  <si>
    <t>$3.6M-
3.92M
CR × 40000</t>
  </si>
  <si>
    <t>1M</t>
  </si>
  <si>
    <t>$100M+</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</si>
  <si>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</si>
  <si>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</si>
  <si>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</si>
  <si>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</si>
  <si>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</si>
  <si>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</si>
  <si>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</si>
  <si>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</si>
  <si>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STR+SIZ</t>
  </si>
  <si>
    <t>DB</t>
  </si>
  <si>
    <t>Build</t>
  </si>
  <si>
    <t>MOV减值</t>
  </si>
  <si>
    <t>0</t>
  </si>
  <si>
    <t>+1D4</t>
  </si>
  <si>
    <t>+1D6</t>
  </si>
  <si>
    <t>+2D6</t>
  </si>
  <si>
    <t>+3D6</t>
  </si>
  <si>
    <t>判断MOV</t>
  </si>
  <si>
    <t>+4D6</t>
  </si>
  <si>
    <t>STR</t>
  </si>
  <si>
    <t>+5D6</t>
  </si>
  <si>
    <t>DEX</t>
  </si>
  <si>
    <t>+6D6</t>
  </si>
  <si>
    <t>SIZ</t>
  </si>
  <si>
    <t>+7D6</t>
  </si>
  <si>
    <t>STR&gt;SIZ?</t>
  </si>
  <si>
    <t>+8D6</t>
  </si>
  <si>
    <t>DEX&gt;SIZ?</t>
  </si>
  <si>
    <t>+9D6</t>
  </si>
  <si>
    <t>STR=SIZ?</t>
  </si>
  <si>
    <t>+10D6</t>
  </si>
  <si>
    <t>DEX=SIZ?</t>
  </si>
  <si>
    <t>+11D6</t>
  </si>
  <si>
    <t>STR&lt;SIZ?</t>
  </si>
  <si>
    <t>+12D6</t>
  </si>
  <si>
    <t>DEX&lt;SIZ?</t>
  </si>
  <si>
    <t>+13D6</t>
  </si>
  <si>
    <t>二者皆&lt;体</t>
  </si>
  <si>
    <t>+14D6</t>
  </si>
  <si>
    <t>二者皆&gt;体</t>
  </si>
  <si>
    <t>+15D6</t>
  </si>
  <si>
    <t>三者相等</t>
  </si>
  <si>
    <t>+16D6</t>
  </si>
  <si>
    <t>一者＞体</t>
  </si>
  <si>
    <t>+17D6</t>
  </si>
  <si>
    <t>MOV=8？</t>
  </si>
  <si>
    <t>+18D6</t>
  </si>
  <si>
    <t>MOV=7？</t>
  </si>
  <si>
    <t>+19D6</t>
  </si>
  <si>
    <t>MOV=9？</t>
  </si>
  <si>
    <t>+20D6</t>
  </si>
  <si>
    <t>+21D6</t>
  </si>
  <si>
    <t>最终结果</t>
  </si>
  <si>
    <t>+22D6</t>
  </si>
  <si>
    <t>+23D6</t>
  </si>
  <si>
    <t>+24D6</t>
  </si>
  <si>
    <t>+25D6</t>
  </si>
  <si>
    <t>+26D6</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</si>
  <si>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</si>
  <si>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</si>
  <si>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</si>
  <si>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</si>
  <si>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</si>
  <si>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</si>
  <si>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</si>
  <si>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</si>
  <si>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</si>
  <si>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</si>
  <si>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</si>
  <si>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</si>
  <si>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</si>
  <si>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</si>
  <si>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</si>
  <si>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</si>
  <si>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</si>
  <si>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</si>
  <si>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</si>
  <si>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</si>
  <si>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</si>
  <si>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</si>
  <si>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</si>
  <si>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</si>
  <si>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</si>
  <si>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</si>
  <si>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</si>
  <si>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</si>
  <si>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</si>
  <si>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</si>
  <si>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</si>
  <si>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</si>
  <si>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</si>
  <si>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</si>
  <si>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</si>
  <si>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</si>
  <si>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</si>
  <si>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</si>
  <si>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</si>
  <si>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</si>
  <si>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</si>
  <si>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</si>
  <si>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</si>
  <si>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</si>
  <si>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</si>
  <si>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</si>
  <si>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</si>
  <si>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</si>
  <si>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</si>
  <si>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</si>
  <si>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</si>
  <si>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</si>
  <si>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</si>
  <si>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</si>
  <si>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</si>
  <si>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</si>
  <si>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</si>
  <si>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</si>
  <si>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</si>
  <si>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</si>
  <si>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</si>
  <si>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</si>
  <si>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</si>
  <si>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</si>
  <si>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</si>
  <si>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</si>
  <si>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</si>
  <si>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</si>
  <si>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</si>
  <si>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</si>
  <si>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</si>
  <si>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</si>
  <si>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</si>
  <si>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</si>
  <si>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</si>
  <si>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</si>
  <si>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</si>
  <si>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</si>
  <si>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</si>
  <si>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</si>
  <si>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</si>
  <si>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</si>
  <si>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</si>
  <si>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</si>
  <si>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</si>
  <si>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</si>
  <si>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</si>
  <si>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</si>
  <si>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</si>
  <si>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</si>
  <si>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</si>
  <si>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</si>
  <si>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</si>
  <si>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</si>
  <si>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</si>
  <si>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</si>
  <si>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</si>
  <si>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</si>
  <si>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</si>
  <si>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</si>
  <si>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</si>
  <si>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</si>
  <si>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</si>
  <si>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</si>
  <si>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</si>
  <si>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</si>
  <si>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</si>
  <si>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</si>
  <si>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</si>
  <si>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</si>
  <si>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</si>
  <si>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</si>
  <si>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</si>
  <si>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</si>
  <si>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</si>
  <si>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</si>
  <si>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</si>
  <si>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</si>
  <si>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</si>
  <si>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</si>
  <si>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</si>
  <si>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</si>
  <si>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</si>
  <si>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</si>
  <si>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</si>
  <si>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</si>
  <si>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</si>
  <si>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</si>
  <si>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</si>
  <si>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</si>
  <si>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</si>
  <si>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</si>
  <si>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</si>
  <si>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</si>
  <si>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</si>
  <si>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</si>
  <si>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</si>
  <si>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</si>
  <si>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</si>
  <si>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</si>
  <si>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</si>
  <si>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</si>
  <si>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</si>
  <si>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</si>
  <si>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</si>
  <si>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</si>
  <si>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</si>
  <si>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</si>
  <si>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</si>
  <si>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</si>
  <si>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</si>
  <si>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</si>
  <si>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</si>
  <si>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</si>
  <si>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</si>
  <si>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</si>
  <si>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</si>
  <si>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</si>
  <si>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</si>
  <si>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</si>
  <si>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</si>
  <si>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</si>
  <si>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</si>
  <si>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</si>
  <si>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</si>
  <si>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</si>
  <si>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</si>
  <si>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</si>
  <si>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</si>
  <si>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</si>
  <si>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</si>
  <si>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</si>
  <si>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</si>
  <si>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</si>
  <si>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</si>
  <si>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</si>
  <si>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</si>
  <si>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</si>
  <si>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</si>
  <si>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</si>
  <si>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</si>
  <si>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</si>
  <si>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</si>
  <si>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</si>
  <si>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</si>
  <si>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</si>
  <si>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</si>
  <si>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</si>
  <si>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</si>
  <si>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</si>
  <si>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</si>
  <si>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</si>
  <si>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</si>
  <si>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</si>
  <si>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</si>
  <si>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</si>
  <si>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</si>
  <si>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</si>
  <si>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</si>
  <si>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</si>
  <si>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</si>
  <si>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</si>
  <si>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</si>
  <si>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</si>
  <si>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版本号前两位代表年，第三位代表月</t>
  </si>
  <si>
    <t>1.6.4.1（1.7.8）</t>
  </si>
  <si>
    <t>1.修改可成长标记说明
2.添加疯狂表-即时症状和总结症状说明</t>
  </si>
  <si>
    <t>1.6.4（1.7.8）</t>
  </si>
  <si>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</si>
  <si>
    <t>1.6.3</t>
  </si>
  <si>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</si>
  <si>
    <t>1.6.2</t>
  </si>
  <si>
    <t xml:space="preserve">1.可插入头像
2.删除txt导出
3.添加初始理智值,当填写意志属性值后，初始理智值会随之变动
4.添加输入自定义武器名称栏
5.原武器栏变更为类型栏，可进行选择
</t>
  </si>
  <si>
    <t>1.6.1.1</t>
  </si>
  <si>
    <t>添加信誉参照表，信用评级去除兴趣点加点</t>
  </si>
</sst>
</file>

<file path=xl/styles.xml><?xml version="1.0" encoding="utf-8"?>
<styleSheet xmlns="http://schemas.openxmlformats.org/spreadsheetml/2006/main">
  <numFmts count="10">
    <numFmt numFmtId="24" formatCode="\$#,##0_);[Red]\(\$#,##0\)"/>
    <numFmt numFmtId="26" formatCode="\$#,##0.00_);[Red]\(\$#,##0.0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_ "/>
    <numFmt numFmtId="177" formatCode="0_);[Red]\(0\)"/>
    <numFmt numFmtId="178" formatCode="0_ "/>
    <numFmt numFmtId="179" formatCode="\+0;\-0;&quot;±&quot;0"/>
  </numFmts>
  <fonts count="48">
    <font>
      <sz val="11"/>
      <name val="等线"/>
      <charset val="134"/>
    </font>
    <font>
      <sz val="11"/>
      <color rgb="FF000000"/>
      <name val="等线"/>
      <charset val="134"/>
    </font>
    <font>
      <b/>
      <sz val="11"/>
      <color rgb="FF000000"/>
      <name val="等线"/>
      <charset val="134"/>
    </font>
    <font>
      <b/>
      <sz val="12"/>
      <color rgb="FF000000"/>
      <name val="微软雅黑 Light"/>
      <charset val="134"/>
    </font>
    <font>
      <sz val="11"/>
      <color rgb="FF000000"/>
      <name val="微软雅黑 Light"/>
      <charset val="134"/>
    </font>
    <font>
      <sz val="12"/>
      <color rgb="FF000000"/>
      <name val="微软雅黑 Light"/>
      <charset val="134"/>
    </font>
    <font>
      <sz val="12"/>
      <color rgb="FFFFFFFF"/>
      <name val="微软雅黑 Light"/>
      <charset val="134"/>
    </font>
    <font>
      <sz val="11"/>
      <color rgb="FFFFFFFF"/>
      <name val="微软雅黑"/>
      <charset val="134"/>
    </font>
    <font>
      <sz val="11"/>
      <color rgb="FF000000"/>
      <name val="微软雅黑"/>
      <charset val="134"/>
    </font>
    <font>
      <sz val="11"/>
      <color rgb="FF435369"/>
      <name val="等线"/>
      <charset val="134"/>
    </font>
    <font>
      <sz val="10"/>
      <name val="等线"/>
      <charset val="134"/>
    </font>
    <font>
      <sz val="10"/>
      <color rgb="FF000000"/>
      <name val="微软雅黑 Light"/>
      <charset val="134"/>
    </font>
    <font>
      <b/>
      <sz val="10"/>
      <color rgb="FF000000"/>
      <name val="微软雅黑 Light"/>
      <charset val="134"/>
    </font>
    <font>
      <sz val="10"/>
      <color rgb="FF000000"/>
      <name val="微软雅黑"/>
      <charset val="134"/>
    </font>
    <font>
      <sz val="11"/>
      <color rgb="FFFFFFFF"/>
      <name val="微软雅黑 Light"/>
      <charset val="134"/>
    </font>
    <font>
      <sz val="11"/>
      <color rgb="FFC00000"/>
      <name val="微软雅黑 Light"/>
      <charset val="134"/>
    </font>
    <font>
      <sz val="10"/>
      <color rgb="FF7F7F7F"/>
      <name val="微软雅黑"/>
      <charset val="134"/>
    </font>
    <font>
      <sz val="8"/>
      <color rgb="FF000000"/>
      <name val="微软雅黑"/>
      <charset val="134"/>
    </font>
    <font>
      <sz val="10"/>
      <color rgb="FFFFFFFF"/>
      <name val="微软雅黑"/>
      <charset val="134"/>
    </font>
    <font>
      <sz val="11"/>
      <color rgb="FF7F7F7F"/>
      <name val="微软雅黑"/>
      <charset val="134"/>
    </font>
    <font>
      <sz val="10"/>
      <name val="微软雅黑"/>
      <charset val="134"/>
    </font>
    <font>
      <sz val="12"/>
      <color rgb="FF000000"/>
      <name val="微软雅黑"/>
      <charset val="134"/>
    </font>
    <font>
      <sz val="11"/>
      <name val="微软雅黑"/>
      <charset val="134"/>
    </font>
    <font>
      <sz val="11"/>
      <color rgb="FF000000"/>
      <name val="黑体"/>
      <charset val="134"/>
    </font>
    <font>
      <sz val="11"/>
      <color rgb="FFADAAAA"/>
      <name val="微软雅黑"/>
      <charset val="134"/>
    </font>
    <font>
      <sz val="11"/>
      <color rgb="FFBFBFBF"/>
      <name val="微软雅黑"/>
      <charset val="134"/>
    </font>
    <font>
      <sz val="9"/>
      <color rgb="FF7F7F7F"/>
      <name val="微软雅黑"/>
      <charset val="134"/>
    </font>
    <font>
      <sz val="11"/>
      <color theme="0"/>
      <name val="等线"/>
      <charset val="0"/>
      <scheme val="minor"/>
    </font>
    <font>
      <b/>
      <sz val="11"/>
      <color theme="1"/>
      <name val="等线"/>
      <charset val="0"/>
      <scheme val="minor"/>
    </font>
    <font>
      <b/>
      <sz val="15"/>
      <color theme="3"/>
      <name val="等线"/>
      <charset val="134"/>
      <scheme val="minor"/>
    </font>
    <font>
      <sz val="11"/>
      <color rgb="FF3F3F76"/>
      <name val="等线"/>
      <charset val="0"/>
      <scheme val="minor"/>
    </font>
    <font>
      <sz val="11"/>
      <color theme="1"/>
      <name val="等线"/>
      <charset val="134"/>
      <scheme val="minor"/>
    </font>
    <font>
      <sz val="11"/>
      <color theme="1"/>
      <name val="等线"/>
      <charset val="0"/>
      <scheme val="minor"/>
    </font>
    <font>
      <b/>
      <sz val="18"/>
      <color theme="3"/>
      <name val="等线"/>
      <charset val="134"/>
      <scheme val="minor"/>
    </font>
    <font>
      <u/>
      <sz val="11"/>
      <color rgb="FF0000FF"/>
      <name val="等线"/>
      <charset val="0"/>
      <scheme val="minor"/>
    </font>
    <font>
      <sz val="11"/>
      <color rgb="FF9C0006"/>
      <name val="等线"/>
      <charset val="0"/>
      <scheme val="minor"/>
    </font>
    <font>
      <sz val="11"/>
      <color rgb="FFFA7D00"/>
      <name val="等线"/>
      <charset val="0"/>
      <scheme val="minor"/>
    </font>
    <font>
      <b/>
      <sz val="11"/>
      <color theme="3"/>
      <name val="等线"/>
      <charset val="134"/>
      <scheme val="minor"/>
    </font>
    <font>
      <sz val="11"/>
      <color rgb="FF9C65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006100"/>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b/>
      <sz val="11"/>
      <color rgb="FF3F3F3F"/>
      <name val="等线"/>
      <charset val="0"/>
      <scheme val="minor"/>
    </font>
    <font>
      <b/>
      <sz val="11"/>
      <color rgb="FFFF0000"/>
      <name val="微软雅黑 Light"/>
      <charset val="134"/>
    </font>
  </fonts>
  <fills count="40">
    <fill>
      <patternFill patternType="none"/>
    </fill>
    <fill>
      <patternFill patternType="gray125"/>
    </fill>
    <fill>
      <patternFill patternType="solid">
        <fgColor rgb="FF5C9BD5"/>
        <bgColor rgb="FF5C9BD5"/>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rgb="FFBED7EE"/>
        <bgColor indexed="64"/>
      </patternFill>
    </fill>
    <fill>
      <patternFill patternType="solid">
        <fgColor rgb="FFD9E3F3"/>
        <bgColor indexed="64"/>
      </patternFill>
    </fill>
    <fill>
      <patternFill patternType="solid">
        <fgColor theme="8" tint="0.399975585192419"/>
        <bgColor indexed="64"/>
      </patternFill>
    </fill>
    <fill>
      <patternFill patternType="solid">
        <fgColor theme="7"/>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FFFFCC"/>
        <bgColor indexed="64"/>
      </patternFill>
    </fill>
  </fills>
  <borders count="82">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rgb="FF5C9BD5"/>
      </right>
      <top style="medium">
        <color rgb="FF5C9BD5"/>
      </top>
      <bottom style="medium">
        <color auto="1"/>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medium">
        <color auto="1"/>
      </left>
      <right style="thin">
        <color rgb="FFBFBFBF"/>
      </right>
      <top style="medium">
        <color auto="1"/>
      </top>
      <bottom style="medium">
        <color auto="1"/>
      </bottom>
      <diagonal/>
    </border>
    <border>
      <left style="thin">
        <color rgb="FFBFBFBF"/>
      </left>
      <right style="thin">
        <color rgb="FFBFBFBF"/>
      </right>
      <top style="medium">
        <color auto="1"/>
      </top>
      <bottom style="medium">
        <color auto="1"/>
      </bottom>
      <diagonal/>
    </border>
    <border>
      <left style="thin">
        <color rgb="FFBFBFBF"/>
      </left>
      <right/>
      <top style="thin">
        <color rgb="FFBFBFBF"/>
      </top>
      <bottom/>
      <diagonal/>
    </border>
    <border>
      <left/>
      <right/>
      <top style="thin">
        <color rgb="FFBFBFBF"/>
      </top>
      <bottom/>
      <diagonal/>
    </border>
    <border>
      <left style="thin">
        <color rgb="FFBFBFBF"/>
      </left>
      <right/>
      <top/>
      <bottom style="medium">
        <color auto="1"/>
      </bottom>
      <diagonal/>
    </border>
    <border>
      <left style="thin">
        <color rgb="FFBFBFBF"/>
      </left>
      <right style="medium">
        <color auto="1"/>
      </right>
      <top style="medium">
        <color auto="1"/>
      </top>
      <bottom style="thin">
        <color rgb="FFBFBFBF"/>
      </bottom>
      <diagonal/>
    </border>
    <border>
      <left style="thin">
        <color rgb="FFBFBFBF"/>
      </left>
      <right style="medium">
        <color auto="1"/>
      </right>
      <top style="thin">
        <color rgb="FFBFBFBF"/>
      </top>
      <bottom style="thin">
        <color rgb="FFBFBFBF"/>
      </bottom>
      <diagonal/>
    </border>
    <border>
      <left/>
      <right style="medium">
        <color auto="1"/>
      </right>
      <top style="thin">
        <color rgb="FFBFBFBF"/>
      </top>
      <bottom/>
      <diagonal/>
    </border>
    <border>
      <left style="thin">
        <color rgb="FFBFBFBF"/>
      </left>
      <right style="medium">
        <color auto="1"/>
      </right>
      <top style="medium">
        <color auto="1"/>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right/>
      <top style="thin">
        <color rgb="FFBFBFBF"/>
      </top>
      <bottom style="thin">
        <color rgb="FFBFBFBF"/>
      </bottom>
      <diagonal/>
    </border>
    <border>
      <left style="thin">
        <color rgb="FFBFBFBF"/>
      </left>
      <right/>
      <top style="thin">
        <color rgb="FFBFBFBF"/>
      </top>
      <bottom style="medium">
        <color auto="1"/>
      </bottom>
      <diagonal/>
    </border>
    <border>
      <left/>
      <right/>
      <top style="thin">
        <color rgb="FFBFBFBF"/>
      </top>
      <bottom style="medium">
        <color auto="1"/>
      </bottom>
      <diagonal/>
    </border>
    <border>
      <left style="thin">
        <color rgb="FFBFBFBF"/>
      </left>
      <right/>
      <top style="medium">
        <color auto="1"/>
      </top>
      <bottom style="thin">
        <color rgb="FFBFBFBF"/>
      </bottom>
      <diagonal/>
    </border>
    <border>
      <left/>
      <right style="thin">
        <color rgb="FFBFBFBF"/>
      </right>
      <top style="medium">
        <color auto="1"/>
      </top>
      <bottom style="thin">
        <color rgb="FFBFBFBF"/>
      </bottom>
      <diagonal/>
    </border>
    <border>
      <left/>
      <right style="thin">
        <color rgb="FFBFBFBF"/>
      </right>
      <top style="thin">
        <color rgb="FFBFBFBF"/>
      </top>
      <bottom style="medium">
        <color auto="1"/>
      </bottom>
      <diagonal/>
    </border>
    <border>
      <left/>
      <right/>
      <top style="medium">
        <color auto="1"/>
      </top>
      <bottom style="medium">
        <color auto="1"/>
      </bottom>
      <diagonal/>
    </border>
    <border>
      <left style="medium">
        <color rgb="FF000000"/>
      </left>
      <right/>
      <top style="thin">
        <color rgb="FFBFBFBF"/>
      </top>
      <bottom style="thin">
        <color rgb="FFBFBFBF"/>
      </bottom>
      <diagonal/>
    </border>
    <border>
      <left style="medium">
        <color rgb="FF000000"/>
      </left>
      <right style="thin">
        <color rgb="FFBFBFBF"/>
      </right>
      <top style="thin">
        <color rgb="FFBFBFBF"/>
      </top>
      <bottom style="thin">
        <color rgb="FFBFBFBF"/>
      </bottom>
      <diagonal/>
    </border>
    <border>
      <left style="medium">
        <color rgb="FF000000"/>
      </left>
      <right style="thin">
        <color rgb="FFBFBFBF"/>
      </right>
      <top style="thin">
        <color rgb="FFBFBFBF"/>
      </top>
      <bottom style="medium">
        <color rgb="FF000000"/>
      </bottom>
      <diagonal/>
    </border>
    <border>
      <left style="thin">
        <color rgb="FFBFBFBF"/>
      </left>
      <right style="thin">
        <color rgb="FFBFBFBF"/>
      </right>
      <top style="thin">
        <color rgb="FFBFBFBF"/>
      </top>
      <bottom style="medium">
        <color rgb="FF000000"/>
      </bottom>
      <diagonal/>
    </border>
    <border>
      <left style="medium">
        <color auto="1"/>
      </left>
      <right/>
      <top style="thin">
        <color rgb="FFBFBFBF"/>
      </top>
      <bottom style="thin">
        <color rgb="FFBFBFBF"/>
      </bottom>
      <diagonal/>
    </border>
    <border>
      <left style="medium">
        <color auto="1"/>
      </left>
      <right/>
      <top style="thin">
        <color rgb="FFBFBFBF"/>
      </top>
      <bottom/>
      <diagonal/>
    </border>
    <border>
      <left/>
      <right style="medium">
        <color auto="1"/>
      </right>
      <top style="medium">
        <color auto="1"/>
      </top>
      <bottom style="thin">
        <color rgb="FFBFBFBF"/>
      </bottom>
      <diagonal/>
    </border>
    <border>
      <left/>
      <right style="medium">
        <color auto="1"/>
      </right>
      <top style="thin">
        <color rgb="FFBFBFBF"/>
      </top>
      <bottom style="thin">
        <color rgb="FFBFBFBF"/>
      </bottom>
      <diagonal/>
    </border>
    <border>
      <left/>
      <right style="medium">
        <color auto="1"/>
      </right>
      <top style="thin">
        <color rgb="FFBFBFBF"/>
      </top>
      <bottom style="medium">
        <color auto="1"/>
      </bottom>
      <diagonal/>
    </border>
    <border>
      <left style="thin">
        <color rgb="FFBFBFBF"/>
      </left>
      <right style="double">
        <color auto="1"/>
      </right>
      <top style="medium">
        <color auto="1"/>
      </top>
      <bottom style="thin">
        <color rgb="FFBFBFBF"/>
      </bottom>
      <diagonal/>
    </border>
    <border>
      <left style="double">
        <color auto="1"/>
      </left>
      <right style="thin">
        <color rgb="FFBFBFBF"/>
      </right>
      <top style="medium">
        <color auto="1"/>
      </top>
      <bottom style="thin">
        <color rgb="FFBFBFBF"/>
      </bottom>
      <diagonal/>
    </border>
    <border>
      <left style="thin">
        <color rgb="FFBFBFBF"/>
      </left>
      <right style="double">
        <color auto="1"/>
      </right>
      <top style="thin">
        <color rgb="FFBFBFBF"/>
      </top>
      <bottom style="medium">
        <color auto="1"/>
      </bottom>
      <diagonal/>
    </border>
    <border>
      <left style="double">
        <color auto="1"/>
      </left>
      <right style="thin">
        <color rgb="FFBFBFBF"/>
      </right>
      <top style="thin">
        <color rgb="FFBFBFBF"/>
      </top>
      <bottom style="medium">
        <color auto="1"/>
      </bottom>
      <diagonal/>
    </border>
    <border>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style="double">
        <color rgb="FF7F7F7F"/>
      </right>
      <top style="thin">
        <color rgb="FFBFBFBF"/>
      </top>
      <bottom style="thin">
        <color rgb="FFBFBFBF"/>
      </bottom>
      <diagonal/>
    </border>
    <border>
      <left style="thin">
        <color rgb="FFBFBFBF"/>
      </left>
      <right style="double">
        <color rgb="FF7F7F7F"/>
      </right>
      <top style="thin">
        <color rgb="FFBFBFBF"/>
      </top>
      <bottom style="medium">
        <color auto="1"/>
      </bottom>
      <diagonal/>
    </border>
    <border>
      <left/>
      <right/>
      <top/>
      <bottom style="thin">
        <color rgb="FFBFBFBF"/>
      </bottom>
      <diagonal/>
    </border>
    <border>
      <left style="double">
        <color auto="1"/>
      </left>
      <right/>
      <top style="medium">
        <color auto="1"/>
      </top>
      <bottom style="thin">
        <color rgb="FFBFBFBF"/>
      </bottom>
      <diagonal/>
    </border>
    <border>
      <left style="double">
        <color auto="1"/>
      </left>
      <right/>
      <top/>
      <bottom style="medium">
        <color auto="1"/>
      </bottom>
      <diagonal/>
    </border>
    <border>
      <left/>
      <right style="thin">
        <color rgb="FFBFBFBF"/>
      </right>
      <top/>
      <bottom style="medium">
        <color auto="1"/>
      </bottom>
      <diagonal/>
    </border>
    <border>
      <left/>
      <right style="medium">
        <color auto="1"/>
      </right>
      <top/>
      <bottom style="thin">
        <color rgb="FFBFBFBF"/>
      </bottom>
      <diagonal/>
    </border>
    <border>
      <left style="medium">
        <color auto="1"/>
      </left>
      <right/>
      <top/>
      <bottom style="thin">
        <color rgb="FFBFBFB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pplyBorder="0">
      <alignment vertical="center"/>
    </xf>
    <xf numFmtId="42" fontId="31" fillId="0" borderId="0" applyFont="0" applyFill="0" applyBorder="0" applyAlignment="0" applyProtection="0">
      <alignment vertical="center"/>
    </xf>
    <xf numFmtId="0" fontId="32" fillId="18" borderId="0" applyNumberFormat="0" applyBorder="0" applyAlignment="0" applyProtection="0">
      <alignment vertical="center"/>
    </xf>
    <xf numFmtId="0" fontId="30" fillId="11" borderId="76" applyNumberFormat="0" applyAlignment="0" applyProtection="0">
      <alignment vertical="center"/>
    </xf>
    <xf numFmtId="44" fontId="31" fillId="0" borderId="0" applyFont="0" applyFill="0" applyBorder="0" applyAlignment="0" applyProtection="0">
      <alignment vertical="center"/>
    </xf>
    <xf numFmtId="41" fontId="31" fillId="0" borderId="0" applyFont="0" applyFill="0" applyBorder="0" applyAlignment="0" applyProtection="0">
      <alignment vertical="center"/>
    </xf>
    <xf numFmtId="0" fontId="32" fillId="19" borderId="0" applyNumberFormat="0" applyBorder="0" applyAlignment="0" applyProtection="0">
      <alignment vertical="center"/>
    </xf>
    <xf numFmtId="0" fontId="35" fillId="15" borderId="0" applyNumberFormat="0" applyBorder="0" applyAlignment="0" applyProtection="0">
      <alignment vertical="center"/>
    </xf>
    <xf numFmtId="43" fontId="31" fillId="0" borderId="0" applyFont="0" applyFill="0" applyBorder="0" applyAlignment="0" applyProtection="0">
      <alignment vertical="center"/>
    </xf>
    <xf numFmtId="0" fontId="27" fillId="30" borderId="0" applyNumberFormat="0" applyBorder="0" applyAlignment="0" applyProtection="0">
      <alignment vertical="center"/>
    </xf>
    <xf numFmtId="0" fontId="34" fillId="0" borderId="0" applyNumberFormat="0" applyFill="0" applyBorder="0" applyAlignment="0" applyProtection="0">
      <alignment vertical="center"/>
    </xf>
    <xf numFmtId="9" fontId="31" fillId="0" borderId="0" applyFont="0" applyFill="0" applyBorder="0" applyAlignment="0" applyProtection="0">
      <alignment vertical="center"/>
    </xf>
    <xf numFmtId="0" fontId="45" fillId="0" borderId="0" applyNumberFormat="0" applyFill="0" applyBorder="0" applyAlignment="0" applyProtection="0">
      <alignment vertical="center"/>
    </xf>
    <xf numFmtId="0" fontId="31" fillId="39" borderId="81" applyNumberFormat="0" applyFont="0" applyAlignment="0" applyProtection="0">
      <alignment vertical="center"/>
    </xf>
    <xf numFmtId="0" fontId="27" fillId="14" borderId="0" applyNumberFormat="0" applyBorder="0" applyAlignment="0" applyProtection="0">
      <alignment vertical="center"/>
    </xf>
    <xf numFmtId="0" fontId="37"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29" fillId="0" borderId="75" applyNumberFormat="0" applyFill="0" applyAlignment="0" applyProtection="0">
      <alignment vertical="center"/>
    </xf>
    <xf numFmtId="0" fontId="40" fillId="0" borderId="75" applyNumberFormat="0" applyFill="0" applyAlignment="0" applyProtection="0">
      <alignment vertical="center"/>
    </xf>
    <xf numFmtId="0" fontId="27" fillId="17" borderId="0" applyNumberFormat="0" applyBorder="0" applyAlignment="0" applyProtection="0">
      <alignment vertical="center"/>
    </xf>
    <xf numFmtId="0" fontId="37" fillId="0" borderId="78" applyNumberFormat="0" applyFill="0" applyAlignment="0" applyProtection="0">
      <alignment vertical="center"/>
    </xf>
    <xf numFmtId="0" fontId="27" fillId="26" borderId="0" applyNumberFormat="0" applyBorder="0" applyAlignment="0" applyProtection="0">
      <alignment vertical="center"/>
    </xf>
    <xf numFmtId="0" fontId="46" fillId="35" borderId="80" applyNumberFormat="0" applyAlignment="0" applyProtection="0">
      <alignment vertical="center"/>
    </xf>
    <xf numFmtId="0" fontId="43" fillId="35" borderId="76" applyNumberFormat="0" applyAlignment="0" applyProtection="0">
      <alignment vertical="center"/>
    </xf>
    <xf numFmtId="0" fontId="39" fillId="25" borderId="79" applyNumberFormat="0" applyAlignment="0" applyProtection="0">
      <alignment vertical="center"/>
    </xf>
    <xf numFmtId="0" fontId="32" fillId="34" borderId="0" applyNumberFormat="0" applyBorder="0" applyAlignment="0" applyProtection="0">
      <alignment vertical="center"/>
    </xf>
    <xf numFmtId="0" fontId="27" fillId="16" borderId="0" applyNumberFormat="0" applyBorder="0" applyAlignment="0" applyProtection="0">
      <alignment vertical="center"/>
    </xf>
    <xf numFmtId="0" fontId="36" fillId="0" borderId="77" applyNumberFormat="0" applyFill="0" applyAlignment="0" applyProtection="0">
      <alignment vertical="center"/>
    </xf>
    <xf numFmtId="0" fontId="28" fillId="0" borderId="74" applyNumberFormat="0" applyFill="0" applyAlignment="0" applyProtection="0">
      <alignment vertical="center"/>
    </xf>
    <xf numFmtId="0" fontId="42" fillId="33" borderId="0" applyNumberFormat="0" applyBorder="0" applyAlignment="0" applyProtection="0">
      <alignment vertical="center"/>
    </xf>
    <xf numFmtId="0" fontId="38" fillId="22" borderId="0" applyNumberFormat="0" applyBorder="0" applyAlignment="0" applyProtection="0">
      <alignment vertical="center"/>
    </xf>
    <xf numFmtId="0" fontId="32" fillId="21" borderId="0" applyNumberFormat="0" applyBorder="0" applyAlignment="0" applyProtection="0">
      <alignment vertical="center"/>
    </xf>
    <xf numFmtId="0" fontId="27" fillId="29" borderId="0" applyNumberFormat="0" applyBorder="0" applyAlignment="0" applyProtection="0">
      <alignment vertical="center"/>
    </xf>
    <xf numFmtId="0" fontId="32" fillId="24" borderId="0" applyNumberFormat="0" applyBorder="0" applyAlignment="0" applyProtection="0">
      <alignment vertical="center"/>
    </xf>
    <xf numFmtId="0" fontId="32" fillId="38" borderId="0" applyNumberFormat="0" applyBorder="0" applyAlignment="0" applyProtection="0">
      <alignment vertical="center"/>
    </xf>
    <xf numFmtId="0" fontId="32" fillId="28" borderId="0" applyNumberFormat="0" applyBorder="0" applyAlignment="0" applyProtection="0">
      <alignment vertical="center"/>
    </xf>
    <xf numFmtId="0" fontId="32" fillId="32" borderId="0" applyNumberFormat="0" applyBorder="0" applyAlignment="0" applyProtection="0">
      <alignment vertical="center"/>
    </xf>
    <xf numFmtId="0" fontId="27" fillId="20" borderId="0" applyNumberFormat="0" applyBorder="0" applyAlignment="0" applyProtection="0">
      <alignment vertical="center"/>
    </xf>
    <xf numFmtId="0" fontId="27" fillId="10" borderId="0" applyNumberFormat="0" applyBorder="0" applyAlignment="0" applyProtection="0">
      <alignment vertical="center"/>
    </xf>
    <xf numFmtId="0" fontId="32" fillId="31" borderId="0" applyNumberFormat="0" applyBorder="0" applyAlignment="0" applyProtection="0">
      <alignment vertical="center"/>
    </xf>
    <xf numFmtId="0" fontId="32" fillId="13" borderId="0" applyNumberFormat="0" applyBorder="0" applyAlignment="0" applyProtection="0">
      <alignment vertical="center"/>
    </xf>
    <xf numFmtId="0" fontId="27" fillId="12" borderId="0" applyNumberFormat="0" applyBorder="0" applyAlignment="0" applyProtection="0">
      <alignment vertical="center"/>
    </xf>
    <xf numFmtId="0" fontId="32" fillId="37" borderId="0" applyNumberFormat="0" applyBorder="0" applyAlignment="0" applyProtection="0">
      <alignment vertical="center"/>
    </xf>
    <xf numFmtId="0" fontId="27" fillId="9" borderId="0" applyNumberFormat="0" applyBorder="0" applyAlignment="0" applyProtection="0">
      <alignment vertical="center"/>
    </xf>
    <xf numFmtId="0" fontId="27" fillId="23" borderId="0" applyNumberFormat="0" applyBorder="0" applyAlignment="0" applyProtection="0">
      <alignment vertical="center"/>
    </xf>
    <xf numFmtId="0" fontId="32" fillId="36" borderId="0" applyNumberFormat="0" applyBorder="0" applyAlignment="0" applyProtection="0">
      <alignment vertical="center"/>
    </xf>
    <xf numFmtId="0" fontId="27" fillId="27" borderId="0" applyNumberFormat="0" applyBorder="0" applyAlignment="0" applyProtection="0">
      <alignment vertical="center"/>
    </xf>
    <xf numFmtId="0" fontId="0" fillId="0" borderId="0" applyBorder="0">
      <protection locked="0"/>
    </xf>
  </cellStyleXfs>
  <cellXfs count="513">
    <xf numFmtId="0" fontId="0" fillId="0" borderId="0" xfId="0">
      <alignment vertical="center"/>
    </xf>
    <xf numFmtId="0" fontId="1" fillId="0" borderId="0" xfId="0" applyFont="1" applyAlignment="1">
      <alignment horizontal="left" vertical="center" wrapText="1"/>
    </xf>
    <xf numFmtId="0" fontId="1" fillId="0" borderId="0" xfId="0" applyFont="1" applyAlignment="1">
      <alignment horizontal="center" vertical="top" wrapText="1"/>
    </xf>
    <xf numFmtId="0" fontId="1" fillId="0" borderId="0" xfId="0" applyFont="1">
      <alignment vertical="center"/>
    </xf>
    <xf numFmtId="0" fontId="1" fillId="0" borderId="0" xfId="0" applyFont="1" applyAlignment="1">
      <alignment vertical="center" wrapText="1"/>
    </xf>
    <xf numFmtId="0" fontId="1" fillId="0" borderId="0" xfId="0" applyFont="1" applyProtection="1">
      <alignment vertical="center"/>
      <protection locked="0"/>
    </xf>
    <xf numFmtId="0" fontId="2" fillId="0" borderId="0" xfId="0" applyFont="1">
      <alignment vertical="center"/>
    </xf>
    <xf numFmtId="14" fontId="1" fillId="0" borderId="0" xfId="0" applyNumberFormat="1" applyFont="1" applyAlignment="1">
      <alignment vertical="center" wrapText="1"/>
    </xf>
    <xf numFmtId="0" fontId="1" fillId="0" borderId="0" xfId="0" applyFont="1" applyAlignment="1" applyProtection="1">
      <alignment horizontal="left" vertical="center" wrapText="1"/>
      <protection locked="0"/>
    </xf>
    <xf numFmtId="0" fontId="1" fillId="0" borderId="0" xfId="0" applyFont="1" applyAlignment="1">
      <alignment horizontal="left" vertical="top" wrapText="1"/>
    </xf>
    <xf numFmtId="49" fontId="3" fillId="2" borderId="1" xfId="49" applyNumberFormat="1" applyFont="1" applyFill="1" applyBorder="1" applyAlignment="1" applyProtection="1">
      <alignment horizontal="center" vertical="top" wrapText="1"/>
    </xf>
    <xf numFmtId="49" fontId="4" fillId="0" borderId="2" xfId="49" applyNumberFormat="1" applyFont="1" applyBorder="1" applyAlignment="1" applyProtection="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xf>
    <xf numFmtId="0" fontId="6" fillId="3" borderId="3"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49" fontId="5" fillId="4" borderId="3" xfId="0" applyNumberFormat="1" applyFont="1" applyFill="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center" vertical="center"/>
      <protection locked="0"/>
    </xf>
    <xf numFmtId="0" fontId="5" fillId="0" borderId="0" xfId="0" applyFont="1">
      <alignment vertical="center"/>
    </xf>
    <xf numFmtId="0" fontId="7"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0" borderId="8" xfId="0" applyFont="1" applyBorder="1" applyAlignment="1">
      <alignment horizontal="center" vertical="center"/>
    </xf>
    <xf numFmtId="26" fontId="8" fillId="0" borderId="0" xfId="0" applyNumberFormat="1" applyFont="1" applyAlignment="1">
      <alignment horizontal="center" vertical="center"/>
    </xf>
    <xf numFmtId="0" fontId="8" fillId="4" borderId="8" xfId="0" applyFont="1" applyFill="1" applyBorder="1" applyAlignment="1">
      <alignment horizontal="center" vertical="center"/>
    </xf>
    <xf numFmtId="0" fontId="8" fillId="4" borderId="0" xfId="0" applyFont="1" applyFill="1" applyAlignment="1">
      <alignment horizontal="center" vertical="center"/>
    </xf>
    <xf numFmtId="0" fontId="8" fillId="4" borderId="0" xfId="0" applyFont="1" applyFill="1" applyAlignment="1">
      <alignment horizontal="center" vertical="center" wrapText="1"/>
    </xf>
    <xf numFmtId="0" fontId="8" fillId="4" borderId="9" xfId="0" applyFont="1" applyFill="1" applyBorder="1" applyAlignment="1">
      <alignment horizontal="center" vertical="center"/>
    </xf>
    <xf numFmtId="0" fontId="8" fillId="4" borderId="10" xfId="0" applyFont="1" applyFill="1" applyBorder="1" applyAlignment="1">
      <alignment horizontal="center" vertical="center"/>
    </xf>
    <xf numFmtId="24" fontId="8" fillId="4" borderId="10" xfId="0" applyNumberFormat="1" applyFont="1" applyFill="1" applyBorder="1" applyAlignment="1">
      <alignment horizontal="center" vertical="center"/>
    </xf>
    <xf numFmtId="24" fontId="8" fillId="0" borderId="0" xfId="0" applyNumberFormat="1" applyFont="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0" borderId="8" xfId="0" applyFont="1" applyBorder="1" applyAlignment="1">
      <alignment horizontal="left" vertical="center" wrapText="1"/>
    </xf>
    <xf numFmtId="0" fontId="8" fillId="0" borderId="0" xfId="0" applyFont="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0" xfId="0" applyFont="1">
      <alignment vertical="center"/>
    </xf>
    <xf numFmtId="0" fontId="7" fillId="3" borderId="11" xfId="0" applyFont="1" applyFill="1" applyBorder="1" applyAlignment="1">
      <alignment horizontal="center" vertical="center"/>
    </xf>
    <xf numFmtId="0" fontId="8" fillId="5" borderId="12" xfId="0" applyFont="1" applyFill="1" applyBorder="1" applyAlignment="1">
      <alignment horizontal="center" vertical="center"/>
    </xf>
    <xf numFmtId="26" fontId="8" fillId="0" borderId="12" xfId="0" applyNumberFormat="1" applyFont="1" applyBorder="1" applyAlignment="1">
      <alignment horizontal="center" vertical="center"/>
    </xf>
    <xf numFmtId="24" fontId="8" fillId="4" borderId="12" xfId="0" applyNumberFormat="1" applyFont="1" applyFill="1" applyBorder="1" applyAlignment="1">
      <alignment horizontal="center" vertical="center"/>
    </xf>
    <xf numFmtId="24" fontId="8" fillId="0" borderId="12" xfId="0" applyNumberFormat="1" applyFont="1" applyBorder="1" applyAlignment="1">
      <alignment horizontal="center" vertical="center"/>
    </xf>
    <xf numFmtId="24" fontId="8" fillId="4" borderId="13" xfId="0" applyNumberFormat="1" applyFont="1" applyFill="1" applyBorder="1" applyAlignment="1">
      <alignment horizontal="center" vertical="center"/>
    </xf>
    <xf numFmtId="0" fontId="8" fillId="5" borderId="11" xfId="0" applyFont="1" applyFill="1" applyBorder="1" applyAlignment="1">
      <alignment horizontal="center" vertical="center"/>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1" fillId="0" borderId="0" xfId="0" applyFont="1" applyAlignment="1">
      <alignment horizontal="center" vertical="center" wrapText="1"/>
    </xf>
    <xf numFmtId="0" fontId="7" fillId="3" borderId="6" xfId="0" applyFont="1" applyFill="1" applyBorder="1" applyAlignment="1" applyProtection="1">
      <alignment horizontal="center" vertical="center" wrapText="1"/>
      <protection locked="0"/>
    </xf>
    <xf numFmtId="0" fontId="7" fillId="3" borderId="11"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protection locked="0"/>
    </xf>
    <xf numFmtId="0" fontId="7" fillId="3" borderId="11" xfId="0" applyFont="1" applyFill="1" applyBorder="1" applyAlignment="1" applyProtection="1">
      <alignment horizontal="center" vertical="center"/>
      <protection locked="0"/>
    </xf>
    <xf numFmtId="0" fontId="8" fillId="5" borderId="8" xfId="0" applyFont="1" applyFill="1" applyBorder="1" applyAlignment="1">
      <alignment horizontal="center" vertical="center" wrapText="1"/>
    </xf>
    <xf numFmtId="0" fontId="8" fillId="5" borderId="12"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4" borderId="8" xfId="0" applyFont="1" applyFill="1" applyBorder="1" applyAlignment="1">
      <alignment horizontal="center" vertical="center" wrapText="1"/>
    </xf>
    <xf numFmtId="0" fontId="8" fillId="4" borderId="12" xfId="0" applyFont="1" applyFill="1" applyBorder="1" applyAlignment="1">
      <alignment horizontal="left" vertical="center" wrapText="1"/>
    </xf>
    <xf numFmtId="0" fontId="8" fillId="4" borderId="9" xfId="0" applyFont="1" applyFill="1" applyBorder="1" applyAlignment="1">
      <alignment horizontal="center" vertical="center" wrapText="1"/>
    </xf>
    <xf numFmtId="0" fontId="8" fillId="4" borderId="13" xfId="0" applyFont="1" applyFill="1" applyBorder="1" applyAlignment="1">
      <alignment horizontal="left" vertical="center" wrapText="1"/>
    </xf>
    <xf numFmtId="0" fontId="1" fillId="0" borderId="0" xfId="0" applyFont="1" applyAlignment="1" applyProtection="1">
      <alignment horizontal="center" vertical="center" wrapText="1"/>
      <protection hidden="1"/>
    </xf>
    <xf numFmtId="0" fontId="1" fillId="0" borderId="0" xfId="0" applyFont="1" applyAlignment="1" applyProtection="1">
      <alignment horizontal="left" vertical="center" wrapText="1"/>
      <protection hidden="1"/>
    </xf>
    <xf numFmtId="0" fontId="7" fillId="3" borderId="6" xfId="0" applyFont="1" applyFill="1" applyBorder="1" applyAlignment="1" applyProtection="1">
      <alignment horizontal="center" vertical="center"/>
      <protection hidden="1"/>
    </xf>
    <xf numFmtId="0" fontId="7" fillId="3" borderId="11" xfId="0" applyFont="1" applyFill="1" applyBorder="1" applyAlignment="1" applyProtection="1">
      <alignment horizontal="center" vertical="center"/>
      <protection hidden="1"/>
    </xf>
    <xf numFmtId="0" fontId="8" fillId="5" borderId="8" xfId="0" applyFont="1" applyFill="1" applyBorder="1" applyAlignment="1" applyProtection="1">
      <alignment horizontal="center" vertical="center"/>
      <protection hidden="1"/>
    </xf>
    <xf numFmtId="0" fontId="8" fillId="5" borderId="12" xfId="0" applyFont="1" applyFill="1" applyBorder="1" applyAlignment="1" applyProtection="1">
      <alignment horizontal="center" vertical="center" wrapText="1"/>
      <protection hidden="1"/>
    </xf>
    <xf numFmtId="0" fontId="8" fillId="0" borderId="9" xfId="0" applyFont="1" applyBorder="1" applyAlignment="1" applyProtection="1">
      <alignment horizontal="center" vertical="center"/>
      <protection locked="0" hidden="1"/>
    </xf>
    <xf numFmtId="0" fontId="8" fillId="0" borderId="13" xfId="0" applyFont="1" applyBorder="1" applyAlignment="1" applyProtection="1">
      <alignment horizontal="left" vertical="center" wrapText="1"/>
      <protection locked="0" hidden="1"/>
    </xf>
    <xf numFmtId="0" fontId="1" fillId="6" borderId="0" xfId="0" applyFont="1" applyFill="1">
      <alignment vertical="center"/>
    </xf>
    <xf numFmtId="0" fontId="1" fillId="6" borderId="0" xfId="0" applyFont="1" applyFill="1" applyAlignment="1">
      <alignment horizontal="left" vertical="center" wrapText="1"/>
    </xf>
    <xf numFmtId="0" fontId="9" fillId="6" borderId="0" xfId="0" applyFont="1" applyFill="1" applyAlignment="1">
      <alignment horizontal="center" vertical="center" wrapText="1"/>
    </xf>
    <xf numFmtId="0" fontId="1" fillId="6" borderId="0" xfId="0" applyFont="1" applyFill="1" applyAlignment="1">
      <alignment horizontal="center" vertical="center" wrapText="1"/>
    </xf>
    <xf numFmtId="0" fontId="10" fillId="0" borderId="0" xfId="49" applyFont="1" applyAlignment="1" applyProtection="1">
      <alignment vertical="center"/>
    </xf>
    <xf numFmtId="0" fontId="0" fillId="0" borderId="0" xfId="49" applyAlignment="1" applyProtection="1">
      <alignment vertical="center"/>
    </xf>
    <xf numFmtId="49" fontId="11" fillId="0" borderId="1" xfId="49" applyNumberFormat="1" applyFont="1" applyBorder="1" applyAlignment="1">
      <alignment horizontal="center" vertical="top" wrapText="1"/>
      <protection locked="0"/>
    </xf>
    <xf numFmtId="49" fontId="11" fillId="0" borderId="14" xfId="49" applyNumberFormat="1" applyFont="1" applyBorder="1" applyAlignment="1">
      <alignment horizontal="center" vertical="top" wrapText="1"/>
      <protection locked="0"/>
    </xf>
    <xf numFmtId="49" fontId="11" fillId="0" borderId="15" xfId="49" applyNumberFormat="1" applyFont="1" applyBorder="1" applyAlignment="1">
      <alignment horizontal="center" vertical="top" wrapText="1"/>
      <protection locked="0"/>
    </xf>
    <xf numFmtId="49" fontId="11" fillId="0" borderId="13" xfId="49" applyNumberFormat="1" applyFont="1" applyBorder="1" applyAlignment="1">
      <alignment horizontal="center" vertical="top" wrapText="1"/>
      <protection locked="0"/>
    </xf>
    <xf numFmtId="49" fontId="12" fillId="2" borderId="16" xfId="49" applyNumberFormat="1" applyFont="1" applyFill="1" applyBorder="1" applyAlignment="1">
      <alignment horizontal="center" vertical="top" wrapText="1"/>
      <protection locked="0"/>
    </xf>
    <xf numFmtId="49" fontId="10" fillId="0" borderId="0" xfId="49" applyNumberFormat="1" applyFont="1" applyAlignment="1" applyProtection="1">
      <alignment vertical="center"/>
    </xf>
    <xf numFmtId="0" fontId="6" fillId="0" borderId="0" xfId="0" applyFont="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5" fillId="4" borderId="19"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 xfId="0" applyFont="1" applyFill="1" applyBorder="1" applyAlignment="1" applyProtection="1">
      <alignment horizontal="center" vertical="center"/>
      <protection locked="0" hidden="1"/>
    </xf>
    <xf numFmtId="1" fontId="5" fillId="4" borderId="3" xfId="0" applyNumberFormat="1" applyFont="1" applyFill="1" applyBorder="1" applyAlignment="1">
      <alignment horizontal="center" vertical="center"/>
    </xf>
    <xf numFmtId="0" fontId="5" fillId="0" borderId="3" xfId="0" applyFont="1" applyBorder="1" applyAlignment="1">
      <alignment horizontal="center" vertical="center" wrapText="1"/>
    </xf>
    <xf numFmtId="0" fontId="5" fillId="4" borderId="3" xfId="0" applyFont="1" applyFill="1" applyBorder="1" applyAlignment="1">
      <alignment horizontal="center" vertical="center"/>
    </xf>
    <xf numFmtId="0" fontId="5" fillId="0" borderId="19" xfId="0" applyFont="1" applyBorder="1" applyAlignment="1">
      <alignment horizontal="center" vertical="center" wrapText="1"/>
    </xf>
    <xf numFmtId="0" fontId="5" fillId="0" borderId="3" xfId="0" applyFont="1" applyBorder="1" applyAlignment="1" applyProtection="1">
      <alignment horizontal="center" vertical="center"/>
      <protection locked="0" hidden="1"/>
    </xf>
    <xf numFmtId="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1" xfId="0" applyFont="1" applyFill="1" applyBorder="1" applyAlignment="1" applyProtection="1">
      <alignment horizontal="center" vertical="center"/>
      <protection locked="0" hidden="1"/>
    </xf>
    <xf numFmtId="0" fontId="5" fillId="4" borderId="21" xfId="0" applyFont="1" applyFill="1" applyBorder="1" applyAlignment="1">
      <alignment horizontal="center" vertical="center"/>
    </xf>
    <xf numFmtId="0" fontId="5" fillId="0" borderId="21" xfId="0" applyFont="1" applyBorder="1" applyAlignment="1">
      <alignment horizontal="center" vertical="center" wrapText="1"/>
    </xf>
    <xf numFmtId="0" fontId="5" fillId="4" borderId="22" xfId="0" applyFont="1" applyFill="1" applyBorder="1" applyAlignment="1">
      <alignment horizontal="center" vertical="center"/>
    </xf>
    <xf numFmtId="0" fontId="5" fillId="4" borderId="23" xfId="0" applyFont="1" applyFill="1" applyBorder="1" applyAlignment="1">
      <alignment horizontal="center" vertical="center"/>
    </xf>
    <xf numFmtId="0" fontId="13" fillId="7" borderId="19" xfId="0" applyFont="1" applyFill="1" applyBorder="1" applyAlignment="1">
      <alignment horizontal="center" vertical="center"/>
    </xf>
    <xf numFmtId="0" fontId="13" fillId="7" borderId="3" xfId="0" applyFont="1" applyFill="1" applyBorder="1" applyAlignment="1">
      <alignment horizontal="center" vertical="center"/>
    </xf>
    <xf numFmtId="0" fontId="5" fillId="0" borderId="19" xfId="0" applyFont="1" applyBorder="1" applyAlignment="1" applyProtection="1">
      <alignment horizontal="center" vertical="center"/>
      <protection locked="0" hidden="1"/>
    </xf>
    <xf numFmtId="0" fontId="5" fillId="0" borderId="20" xfId="0" applyFont="1" applyBorder="1" applyAlignment="1" applyProtection="1">
      <alignment horizontal="center" vertical="center"/>
      <protection locked="0" hidden="1"/>
    </xf>
    <xf numFmtId="0" fontId="5" fillId="0" borderId="21" xfId="0" applyFont="1" applyBorder="1" applyAlignment="1" applyProtection="1">
      <alignment horizontal="center" vertical="center"/>
      <protection locked="0" hidden="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1" fontId="5" fillId="0" borderId="21" xfId="0" applyNumberFormat="1" applyFont="1" applyBorder="1" applyAlignment="1">
      <alignment horizontal="center" vertical="center"/>
    </xf>
    <xf numFmtId="0" fontId="5" fillId="4" borderId="26"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0" borderId="0" xfId="0" applyFont="1" applyAlignment="1" applyProtection="1">
      <alignment horizontal="center" vertical="center"/>
      <protection locked="0"/>
    </xf>
    <xf numFmtId="0" fontId="6" fillId="3" borderId="27"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11" xfId="0" applyFont="1" applyFill="1" applyBorder="1" applyAlignment="1">
      <alignment horizontal="center" vertical="center"/>
    </xf>
    <xf numFmtId="1" fontId="5" fillId="4" borderId="28" xfId="0" applyNumberFormat="1" applyFont="1" applyFill="1" applyBorder="1" applyAlignment="1">
      <alignment horizontal="center" vertical="center"/>
    </xf>
    <xf numFmtId="0" fontId="5" fillId="0" borderId="8" xfId="0" applyFont="1" applyBorder="1" applyAlignment="1" applyProtection="1">
      <alignment horizontal="center" vertical="center"/>
      <protection locked="0" hidden="1"/>
    </xf>
    <xf numFmtId="0" fontId="5" fillId="0" borderId="12" xfId="0" applyFont="1" applyBorder="1" applyAlignment="1" applyProtection="1">
      <alignment horizontal="center" vertical="center"/>
      <protection locked="0" hidden="1"/>
    </xf>
    <xf numFmtId="0" fontId="5" fillId="0" borderId="9" xfId="0" applyFont="1" applyBorder="1" applyAlignment="1" applyProtection="1">
      <alignment horizontal="center" vertical="center"/>
      <protection locked="0" hidden="1"/>
    </xf>
    <xf numFmtId="0" fontId="5" fillId="0" borderId="13" xfId="0" applyFont="1" applyBorder="1" applyAlignment="1" applyProtection="1">
      <alignment horizontal="center" vertical="center"/>
      <protection locked="0" hidden="1"/>
    </xf>
    <xf numFmtId="1" fontId="5" fillId="0" borderId="28" xfId="0" applyNumberFormat="1" applyFont="1" applyBorder="1" applyAlignment="1">
      <alignment horizontal="center" vertical="center"/>
    </xf>
    <xf numFmtId="0" fontId="5" fillId="4" borderId="29"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30" xfId="0" applyFont="1" applyFill="1" applyBorder="1" applyAlignment="1">
      <alignment horizontal="center" vertical="center"/>
    </xf>
    <xf numFmtId="0" fontId="13" fillId="7" borderId="28" xfId="0" applyFont="1" applyFill="1" applyBorder="1" applyAlignment="1">
      <alignment horizontal="center" vertical="center"/>
    </xf>
    <xf numFmtId="0" fontId="5" fillId="0" borderId="28" xfId="0" applyFont="1" applyBorder="1" applyAlignment="1" applyProtection="1">
      <alignment horizontal="center" vertical="center"/>
      <protection locked="0" hidden="1"/>
    </xf>
    <xf numFmtId="0" fontId="5" fillId="0" borderId="31" xfId="0" applyFont="1" applyBorder="1" applyAlignment="1" applyProtection="1">
      <alignment horizontal="center" vertical="center"/>
      <protection locked="0" hidden="1"/>
    </xf>
    <xf numFmtId="0" fontId="7" fillId="3" borderId="32" xfId="0" applyFont="1" applyFill="1" applyBorder="1" applyAlignment="1">
      <alignment horizontal="center" vertical="center"/>
    </xf>
    <xf numFmtId="0" fontId="7" fillId="3" borderId="33" xfId="0" applyFont="1" applyFill="1" applyBorder="1" applyAlignment="1">
      <alignment horizontal="center" vertical="center"/>
    </xf>
    <xf numFmtId="0" fontId="8" fillId="4" borderId="34" xfId="0" applyFont="1" applyFill="1" applyBorder="1" applyAlignment="1">
      <alignment horizontal="center" vertical="center" wrapText="1"/>
    </xf>
    <xf numFmtId="0" fontId="8" fillId="4" borderId="35" xfId="0" applyFont="1" applyFill="1" applyBorder="1" applyAlignment="1">
      <alignment horizontal="center" vertical="center" wrapText="1"/>
    </xf>
    <xf numFmtId="0" fontId="8" fillId="0" borderId="34" xfId="0" applyFont="1" applyBorder="1" applyAlignment="1">
      <alignment horizontal="center" vertical="center" wrapText="1"/>
    </xf>
    <xf numFmtId="0" fontId="8" fillId="0" borderId="35" xfId="0" applyFont="1" applyBorder="1" applyAlignment="1">
      <alignment horizontal="center" vertical="center" wrapText="1"/>
    </xf>
    <xf numFmtId="0" fontId="8" fillId="4" borderId="36" xfId="0" applyFont="1" applyFill="1" applyBorder="1" applyAlignment="1">
      <alignment horizontal="center" vertical="center" wrapText="1"/>
    </xf>
    <xf numFmtId="0" fontId="8" fillId="4" borderId="37" xfId="0" applyFont="1" applyFill="1" applyBorder="1" applyAlignment="1">
      <alignment horizontal="center" vertical="center" wrapText="1"/>
    </xf>
    <xf numFmtId="0" fontId="8" fillId="4" borderId="35" xfId="0" applyNumberFormat="1" applyFont="1" applyFill="1" applyBorder="1" applyAlignment="1">
      <alignment horizontal="center" vertical="center" wrapText="1"/>
    </xf>
    <xf numFmtId="0" fontId="8" fillId="0" borderId="37" xfId="0" applyFont="1" applyBorder="1" applyAlignment="1">
      <alignment horizontal="center" vertical="center" wrapText="1"/>
    </xf>
    <xf numFmtId="0" fontId="8" fillId="4" borderId="37" xfId="0" applyNumberFormat="1" applyFont="1" applyFill="1" applyBorder="1" applyAlignment="1">
      <alignment horizontal="center" vertical="center" wrapText="1"/>
    </xf>
    <xf numFmtId="0" fontId="7" fillId="3" borderId="38" xfId="0" applyFont="1" applyFill="1" applyBorder="1" applyAlignment="1">
      <alignment horizontal="center" vertical="center"/>
    </xf>
    <xf numFmtId="0" fontId="8" fillId="4" borderId="39" xfId="0" applyFont="1" applyFill="1" applyBorder="1" applyAlignment="1">
      <alignment horizontal="center" vertical="center" wrapText="1"/>
    </xf>
    <xf numFmtId="0" fontId="8" fillId="0" borderId="39" xfId="0" applyFont="1" applyBorder="1" applyAlignment="1">
      <alignment horizontal="center" vertical="center" wrapText="1"/>
    </xf>
    <xf numFmtId="0" fontId="8" fillId="4" borderId="39" xfId="0" applyNumberFormat="1" applyFont="1" applyFill="1" applyBorder="1" applyAlignment="1">
      <alignment horizontal="center" vertical="center" wrapText="1"/>
    </xf>
    <xf numFmtId="0" fontId="8" fillId="4" borderId="40" xfId="0"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xf>
    <xf numFmtId="49" fontId="4" fillId="0" borderId="0" xfId="0" applyNumberFormat="1"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pplyProtection="1">
      <alignment horizontal="center" vertical="center"/>
      <protection locked="0"/>
    </xf>
    <xf numFmtId="0" fontId="14" fillId="3" borderId="7" xfId="0" applyFont="1" applyFill="1" applyBorder="1" applyAlignment="1">
      <alignment horizontal="center" vertical="center"/>
    </xf>
    <xf numFmtId="49" fontId="14" fillId="3" borderId="7" xfId="0" applyNumberFormat="1" applyFont="1" applyFill="1" applyBorder="1" applyAlignment="1">
      <alignment horizontal="center" vertical="center"/>
    </xf>
    <xf numFmtId="0" fontId="14" fillId="3" borderId="7"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4" fillId="0" borderId="8" xfId="0" applyFont="1" applyBorder="1" applyAlignment="1">
      <alignment horizontal="center" vertical="center"/>
    </xf>
    <xf numFmtId="0" fontId="15" fillId="0" borderId="0" xfId="0" applyFont="1" applyAlignment="1">
      <alignment horizontal="center" vertical="center"/>
    </xf>
    <xf numFmtId="0" fontId="15" fillId="0" borderId="12" xfId="0" applyFont="1" applyBorder="1" applyAlignment="1">
      <alignment horizontal="center" vertical="center"/>
    </xf>
    <xf numFmtId="0" fontId="4" fillId="4" borderId="8" xfId="0" applyFont="1" applyFill="1" applyBorder="1" applyAlignment="1">
      <alignment horizontal="center" vertical="center"/>
    </xf>
    <xf numFmtId="0" fontId="4" fillId="4" borderId="0" xfId="0" applyFont="1" applyFill="1" applyAlignment="1">
      <alignment horizontal="left" vertical="center"/>
    </xf>
    <xf numFmtId="49"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vertical="center"/>
    </xf>
    <xf numFmtId="0" fontId="4" fillId="4" borderId="12" xfId="0" applyFont="1" applyFill="1" applyBorder="1" applyAlignment="1">
      <alignment horizontal="left" vertical="center" wrapText="1"/>
    </xf>
    <xf numFmtId="0" fontId="4" fillId="0" borderId="12" xfId="0" applyFont="1" applyBorder="1" applyAlignment="1">
      <alignment horizontal="left" vertical="center"/>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0" xfId="0" applyFont="1" applyBorder="1" applyAlignment="1">
      <alignment horizontal="center" vertical="center"/>
    </xf>
    <xf numFmtId="0" fontId="4" fillId="0" borderId="10" xfId="0" applyFont="1" applyBorder="1" applyAlignment="1">
      <alignment horizontal="center" vertical="center" wrapText="1"/>
    </xf>
    <xf numFmtId="0" fontId="4" fillId="0" borderId="13" xfId="0" applyFont="1" applyBorder="1" applyAlignment="1">
      <alignment horizontal="left" vertical="center"/>
    </xf>
    <xf numFmtId="0" fontId="8" fillId="0" borderId="12" xfId="0" applyFont="1" applyBorder="1" applyAlignment="1">
      <alignment horizontal="center" vertical="center"/>
    </xf>
    <xf numFmtId="0" fontId="8" fillId="4" borderId="12" xfId="0" applyFont="1" applyFill="1" applyBorder="1" applyAlignment="1">
      <alignment horizontal="center" vertical="center"/>
    </xf>
    <xf numFmtId="0" fontId="8" fillId="0" borderId="9" xfId="0" applyFont="1" applyBorder="1" applyAlignment="1">
      <alignment horizontal="center" vertical="center"/>
    </xf>
    <xf numFmtId="0" fontId="8" fillId="0" borderId="13" xfId="0" applyFont="1" applyBorder="1" applyAlignment="1">
      <alignment horizontal="center" vertical="center"/>
    </xf>
    <xf numFmtId="0" fontId="8" fillId="4" borderId="13" xfId="0" applyFont="1" applyFill="1" applyBorder="1" applyAlignment="1">
      <alignment horizontal="center" vertical="center"/>
    </xf>
    <xf numFmtId="0" fontId="13" fillId="0" borderId="0" xfId="0" applyFont="1" applyAlignment="1" applyProtection="1">
      <alignment horizontal="center" vertical="center"/>
      <protection locked="0"/>
    </xf>
    <xf numFmtId="0" fontId="13" fillId="0" borderId="0" xfId="0" applyFont="1" applyAlignment="1">
      <alignment horizontal="center" vertical="center"/>
    </xf>
    <xf numFmtId="0" fontId="7" fillId="3" borderId="41" xfId="0" applyFont="1" applyFill="1" applyBorder="1" applyAlignment="1">
      <alignment horizontal="center" vertical="center"/>
    </xf>
    <xf numFmtId="0" fontId="7" fillId="3" borderId="42" xfId="0" applyFont="1" applyFill="1" applyBorder="1" applyAlignment="1">
      <alignment horizontal="center" vertical="center"/>
    </xf>
    <xf numFmtId="0" fontId="8" fillId="0" borderId="19" xfId="0" applyFont="1" applyBorder="1" applyAlignment="1">
      <alignment horizontal="center" vertical="center"/>
    </xf>
    <xf numFmtId="0" fontId="8" fillId="0" borderId="3" xfId="0" applyFont="1" applyBorder="1" applyAlignment="1">
      <alignment horizontal="center" vertical="center"/>
    </xf>
    <xf numFmtId="0" fontId="8" fillId="0" borderId="4" xfId="0" applyNumberFormat="1" applyFont="1" applyBorder="1" applyAlignment="1" applyProtection="1">
      <alignment horizontal="left" vertical="center" indent="1"/>
      <protection locked="0"/>
    </xf>
    <xf numFmtId="0" fontId="8" fillId="0" borderId="43" xfId="0" applyNumberFormat="1" applyFont="1" applyBorder="1" applyAlignment="1" applyProtection="1">
      <alignment horizontal="left" vertical="center" indent="1"/>
      <protection locked="0"/>
    </xf>
    <xf numFmtId="0" fontId="8" fillId="4" borderId="19" xfId="0" applyFont="1" applyFill="1" applyBorder="1" applyAlignment="1">
      <alignment horizontal="center" vertical="center"/>
    </xf>
    <xf numFmtId="0" fontId="8" fillId="4" borderId="3" xfId="0" applyFont="1" applyFill="1" applyBorder="1" applyAlignment="1">
      <alignment horizontal="center" vertical="center"/>
    </xf>
    <xf numFmtId="0" fontId="8" fillId="4" borderId="4" xfId="0" applyNumberFormat="1" applyFont="1" applyFill="1" applyBorder="1" applyAlignment="1" applyProtection="1">
      <alignment horizontal="left" vertical="center" indent="1"/>
      <protection locked="0"/>
    </xf>
    <xf numFmtId="0" fontId="8" fillId="4" borderId="43" xfId="0" applyNumberFormat="1" applyFont="1" applyFill="1" applyBorder="1" applyAlignment="1" applyProtection="1">
      <alignment horizontal="left" vertical="center" indent="1"/>
      <protection locked="0"/>
    </xf>
    <xf numFmtId="0" fontId="8" fillId="0" borderId="4" xfId="0" applyNumberFormat="1" applyFont="1" applyBorder="1" applyAlignment="1" applyProtection="1">
      <alignment horizontal="center" vertical="center"/>
      <protection locked="0"/>
    </xf>
    <xf numFmtId="0" fontId="8" fillId="0" borderId="43" xfId="0" applyNumberFormat="1" applyFont="1" applyBorder="1" applyAlignment="1" applyProtection="1">
      <alignment horizontal="center" vertical="center"/>
      <protection locked="0"/>
    </xf>
    <xf numFmtId="0" fontId="8" fillId="4" borderId="20" xfId="0" applyFont="1" applyFill="1" applyBorder="1" applyAlignment="1">
      <alignment horizontal="center" vertical="center"/>
    </xf>
    <xf numFmtId="0" fontId="8" fillId="4" borderId="21" xfId="0" applyFont="1" applyFill="1" applyBorder="1" applyAlignment="1">
      <alignment horizontal="center" vertical="center"/>
    </xf>
    <xf numFmtId="0" fontId="8" fillId="4" borderId="44" xfId="0" applyNumberFormat="1" applyFont="1" applyFill="1" applyBorder="1" applyAlignment="1" applyProtection="1">
      <alignment horizontal="left" vertical="center" indent="1"/>
      <protection locked="0"/>
    </xf>
    <xf numFmtId="0" fontId="8" fillId="4" borderId="45" xfId="0" applyNumberFormat="1" applyFont="1" applyFill="1" applyBorder="1" applyAlignment="1" applyProtection="1">
      <alignment horizontal="left" vertical="center" indent="1"/>
      <protection locked="0"/>
    </xf>
    <xf numFmtId="0" fontId="8" fillId="4" borderId="17"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46" xfId="0" applyFont="1" applyFill="1" applyBorder="1" applyAlignment="1">
      <alignment horizontal="center" vertical="center" wrapText="1"/>
    </xf>
    <xf numFmtId="0" fontId="8" fillId="4" borderId="47" xfId="0" applyFont="1" applyFill="1" applyBorder="1" applyAlignment="1" applyProtection="1">
      <alignment horizontal="right" vertical="center"/>
      <protection locked="0"/>
    </xf>
    <xf numFmtId="0" fontId="8" fillId="4" borderId="46" xfId="0" applyFont="1" applyFill="1" applyBorder="1" applyAlignment="1" applyProtection="1">
      <alignment horizontal="right" vertical="center"/>
      <protection locked="0"/>
    </xf>
    <xf numFmtId="176" fontId="8" fillId="4" borderId="47" xfId="0" applyNumberFormat="1" applyFont="1" applyFill="1" applyBorder="1" applyAlignment="1">
      <alignment horizontal="left" vertical="center"/>
    </xf>
    <xf numFmtId="0" fontId="8" fillId="4" borderId="20"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44" xfId="0" applyFont="1" applyFill="1" applyBorder="1" applyAlignment="1">
      <alignment horizontal="center" vertical="center" wrapText="1"/>
    </xf>
    <xf numFmtId="0" fontId="8" fillId="4" borderId="48" xfId="0" applyFont="1" applyFill="1" applyBorder="1" applyAlignment="1" applyProtection="1">
      <alignment horizontal="right" vertical="center"/>
      <protection locked="0"/>
    </xf>
    <xf numFmtId="0" fontId="8" fillId="4" borderId="44" xfId="0" applyFont="1" applyFill="1" applyBorder="1" applyAlignment="1" applyProtection="1">
      <alignment horizontal="right" vertical="center"/>
      <protection locked="0"/>
    </xf>
    <xf numFmtId="176" fontId="8" fillId="4" borderId="48" xfId="0" applyNumberFormat="1" applyFont="1" applyFill="1" applyBorder="1" applyAlignment="1">
      <alignment horizontal="left" vertical="center"/>
    </xf>
    <xf numFmtId="0" fontId="16" fillId="0" borderId="49" xfId="0" applyFont="1" applyBorder="1" applyAlignment="1">
      <alignment horizontal="left"/>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17" fillId="7" borderId="19"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43" xfId="0" applyFont="1" applyFill="1" applyBorder="1" applyAlignment="1">
      <alignment horizontal="center" vertical="center"/>
    </xf>
    <xf numFmtId="0" fontId="8" fillId="7" borderId="5" xfId="0" applyFont="1" applyFill="1" applyBorder="1" applyAlignment="1">
      <alignment horizontal="center" vertical="center"/>
    </xf>
    <xf numFmtId="0" fontId="8" fillId="7" borderId="3" xfId="0" applyFont="1" applyFill="1" applyBorder="1" applyAlignment="1">
      <alignment horizontal="center" vertical="center"/>
    </xf>
    <xf numFmtId="49" fontId="8" fillId="0" borderId="19" xfId="0" applyNumberFormat="1" applyFont="1" applyBorder="1" applyAlignment="1" applyProtection="1">
      <alignment horizontal="center" vertical="center"/>
      <protection locked="0"/>
    </xf>
    <xf numFmtId="49" fontId="8" fillId="0" borderId="3" xfId="0" applyNumberFormat="1" applyFont="1" applyBorder="1" applyAlignment="1" applyProtection="1">
      <alignment horizontal="center" vertical="center"/>
      <protection locked="0"/>
    </xf>
    <xf numFmtId="177" fontId="8" fillId="0" borderId="3" xfId="0" applyNumberFormat="1" applyFont="1" applyBorder="1" applyAlignment="1">
      <alignment horizontal="center" vertical="center"/>
    </xf>
    <xf numFmtId="49" fontId="8" fillId="4" borderId="19" xfId="0" applyNumberFormat="1" applyFont="1" applyFill="1" applyBorder="1" applyAlignment="1" applyProtection="1">
      <alignment horizontal="center" vertical="center"/>
      <protection locked="0"/>
    </xf>
    <xf numFmtId="49" fontId="8" fillId="4" borderId="3" xfId="0" applyNumberFormat="1" applyFont="1" applyFill="1" applyBorder="1" applyAlignment="1" applyProtection="1">
      <alignment horizontal="center" vertical="center"/>
      <protection locked="0"/>
    </xf>
    <xf numFmtId="177" fontId="8" fillId="4" borderId="3" xfId="0" applyNumberFormat="1" applyFont="1" applyFill="1" applyBorder="1" applyAlignment="1">
      <alignment horizontal="center" vertical="center"/>
    </xf>
    <xf numFmtId="49" fontId="8" fillId="0" borderId="4" xfId="0" applyNumberFormat="1" applyFont="1" applyBorder="1" applyAlignment="1" applyProtection="1">
      <alignment horizontal="right" vertical="center" wrapText="1"/>
      <protection locked="0"/>
    </xf>
    <xf numFmtId="49" fontId="8" fillId="0" borderId="43" xfId="0" applyNumberFormat="1" applyFont="1" applyBorder="1" applyAlignment="1" applyProtection="1">
      <alignment horizontal="right" vertical="center" wrapText="1"/>
      <protection locked="0"/>
    </xf>
    <xf numFmtId="0" fontId="8" fillId="0" borderId="43" xfId="0" applyFont="1" applyBorder="1" applyAlignment="1" applyProtection="1">
      <alignment horizontal="left" vertical="center"/>
      <protection locked="0"/>
    </xf>
    <xf numFmtId="0" fontId="8" fillId="0" borderId="5" xfId="0" applyFont="1" applyBorder="1" applyAlignment="1" applyProtection="1">
      <alignment horizontal="left" vertical="center"/>
      <protection locked="0"/>
    </xf>
    <xf numFmtId="0" fontId="8" fillId="4" borderId="4" xfId="0" applyFont="1" applyFill="1" applyBorder="1" applyAlignment="1" applyProtection="1">
      <alignment horizontal="right" vertical="center"/>
      <protection locked="0"/>
    </xf>
    <xf numFmtId="0" fontId="8" fillId="4" borderId="43" xfId="0" applyFont="1" applyFill="1" applyBorder="1" applyAlignment="1" applyProtection="1">
      <alignment horizontal="right" vertical="center"/>
      <protection locked="0"/>
    </xf>
    <xf numFmtId="49" fontId="8" fillId="4" borderId="43" xfId="0" applyNumberFormat="1" applyFont="1" applyFill="1" applyBorder="1" applyAlignment="1" applyProtection="1">
      <alignment horizontal="left" vertical="center"/>
      <protection locked="0"/>
    </xf>
    <xf numFmtId="49" fontId="8" fillId="4" borderId="5" xfId="0" applyNumberFormat="1" applyFont="1" applyFill="1" applyBorder="1" applyAlignment="1" applyProtection="1">
      <alignment horizontal="left" vertical="center"/>
      <protection locked="0"/>
    </xf>
    <xf numFmtId="177" fontId="18" fillId="0" borderId="0" xfId="0" applyNumberFormat="1" applyFont="1" applyAlignment="1" applyProtection="1">
      <alignment horizontal="center" vertical="center"/>
      <protection locked="0"/>
    </xf>
    <xf numFmtId="49" fontId="8" fillId="6" borderId="24" xfId="0" applyNumberFormat="1" applyFont="1" applyFill="1" applyBorder="1" applyAlignment="1" applyProtection="1">
      <alignment horizontal="right" vertical="center"/>
      <protection locked="0"/>
    </xf>
    <xf numFmtId="49" fontId="8" fillId="6" borderId="25" xfId="0" applyNumberFormat="1" applyFont="1" applyFill="1" applyBorder="1" applyAlignment="1" applyProtection="1">
      <alignment horizontal="right" vertical="center"/>
      <protection locked="0"/>
    </xf>
    <xf numFmtId="49" fontId="8" fillId="6" borderId="43" xfId="0" applyNumberFormat="1" applyFont="1" applyFill="1" applyBorder="1" applyAlignment="1" applyProtection="1">
      <alignment horizontal="left" vertical="center"/>
      <protection locked="0"/>
    </xf>
    <xf numFmtId="49" fontId="8" fillId="6" borderId="5" xfId="0" applyNumberFormat="1" applyFont="1" applyFill="1" applyBorder="1" applyAlignment="1" applyProtection="1">
      <alignment horizontal="left" vertical="center"/>
      <protection locked="0"/>
    </xf>
    <xf numFmtId="177" fontId="8" fillId="6" borderId="3" xfId="0" applyNumberFormat="1" applyFont="1" applyFill="1" applyBorder="1" applyAlignment="1">
      <alignment horizontal="center" vertical="center"/>
    </xf>
    <xf numFmtId="177" fontId="8" fillId="4" borderId="3" xfId="0" applyNumberFormat="1" applyFont="1" applyFill="1" applyBorder="1" applyAlignment="1" applyProtection="1">
      <alignment horizontal="right" vertical="center"/>
      <protection locked="0"/>
    </xf>
    <xf numFmtId="177" fontId="8" fillId="4" borderId="4" xfId="0" applyNumberFormat="1" applyFont="1" applyFill="1" applyBorder="1" applyAlignment="1" applyProtection="1">
      <alignment horizontal="right" vertical="center"/>
      <protection locked="0"/>
    </xf>
    <xf numFmtId="177" fontId="8" fillId="4" borderId="4" xfId="0" applyNumberFormat="1" applyFont="1" applyFill="1" applyBorder="1" applyAlignment="1">
      <alignment horizontal="center" vertical="center"/>
    </xf>
    <xf numFmtId="49" fontId="8" fillId="6" borderId="4" xfId="0" applyNumberFormat="1" applyFont="1" applyFill="1" applyBorder="1" applyAlignment="1" applyProtection="1">
      <alignment horizontal="right" vertical="center"/>
      <protection locked="0"/>
    </xf>
    <xf numFmtId="49" fontId="8" fillId="6" borderId="43" xfId="0" applyNumberFormat="1" applyFont="1" applyFill="1" applyBorder="1" applyAlignment="1" applyProtection="1">
      <alignment horizontal="right" vertical="center"/>
      <protection locked="0"/>
    </xf>
    <xf numFmtId="49" fontId="8" fillId="4" borderId="4" xfId="0" applyNumberFormat="1" applyFont="1" applyFill="1" applyBorder="1" applyAlignment="1" applyProtection="1">
      <alignment horizontal="right" vertical="center" wrapText="1"/>
      <protection locked="0"/>
    </xf>
    <xf numFmtId="49" fontId="8" fillId="4" borderId="43" xfId="0" applyNumberFormat="1" applyFont="1" applyFill="1" applyBorder="1" applyAlignment="1" applyProtection="1">
      <alignment horizontal="right" vertical="center" wrapText="1"/>
      <protection locked="0"/>
    </xf>
    <xf numFmtId="0" fontId="8" fillId="4" borderId="5" xfId="0" applyNumberFormat="1" applyFont="1" applyFill="1" applyBorder="1" applyAlignment="1" applyProtection="1">
      <alignment horizontal="left" vertical="center"/>
      <protection locked="0"/>
    </xf>
    <xf numFmtId="0" fontId="8" fillId="4" borderId="3" xfId="0" applyNumberFormat="1" applyFont="1" applyFill="1" applyBorder="1" applyAlignment="1" applyProtection="1">
      <alignment horizontal="left" vertical="center"/>
      <protection locked="0"/>
    </xf>
    <xf numFmtId="177" fontId="8" fillId="0" borderId="3" xfId="0" applyNumberFormat="1" applyFont="1" applyBorder="1" applyAlignment="1" applyProtection="1">
      <alignment horizontal="right" vertical="center"/>
      <protection locked="0"/>
    </xf>
    <xf numFmtId="177" fontId="8" fillId="0" borderId="4" xfId="0" applyNumberFormat="1" applyFont="1" applyBorder="1" applyAlignment="1" applyProtection="1">
      <alignment horizontal="right" vertical="center"/>
      <protection locked="0"/>
    </xf>
    <xf numFmtId="0" fontId="8" fillId="6" borderId="43" xfId="0" applyNumberFormat="1" applyFont="1" applyFill="1" applyBorder="1" applyAlignment="1" applyProtection="1">
      <alignment horizontal="left" vertical="center"/>
      <protection locked="0"/>
    </xf>
    <xf numFmtId="0" fontId="8" fillId="6" borderId="5" xfId="0" applyNumberFormat="1" applyFont="1" applyFill="1" applyBorder="1" applyAlignment="1" applyProtection="1">
      <alignment horizontal="left" vertical="center"/>
      <protection locked="0"/>
    </xf>
    <xf numFmtId="177" fontId="8" fillId="0" borderId="4" xfId="0" applyNumberFormat="1" applyFont="1" applyBorder="1" applyAlignment="1">
      <alignment horizontal="center" vertical="center"/>
    </xf>
    <xf numFmtId="49" fontId="8" fillId="6" borderId="24" xfId="0" applyNumberFormat="1" applyFont="1" applyFill="1" applyBorder="1" applyAlignment="1" applyProtection="1">
      <alignment horizontal="right" vertical="center" wrapText="1"/>
      <protection locked="0"/>
    </xf>
    <xf numFmtId="49" fontId="8" fillId="6" borderId="25" xfId="0" applyNumberFormat="1" applyFont="1" applyFill="1" applyBorder="1" applyAlignment="1" applyProtection="1">
      <alignment horizontal="right" vertical="center" wrapText="1"/>
      <protection locked="0"/>
    </xf>
    <xf numFmtId="49" fontId="8" fillId="4" borderId="44" xfId="0" applyNumberFormat="1" applyFont="1" applyFill="1" applyBorder="1" applyAlignment="1" applyProtection="1">
      <alignment horizontal="right" vertical="center"/>
      <protection locked="0"/>
    </xf>
    <xf numFmtId="49" fontId="8" fillId="4" borderId="45" xfId="0" applyNumberFormat="1" applyFont="1" applyFill="1" applyBorder="1" applyAlignment="1" applyProtection="1">
      <alignment horizontal="right" vertical="center"/>
      <protection locked="0"/>
    </xf>
    <xf numFmtId="49" fontId="8" fillId="4" borderId="45" xfId="0" applyNumberFormat="1" applyFont="1" applyFill="1" applyBorder="1" applyAlignment="1" applyProtection="1">
      <alignment horizontal="left" vertical="center"/>
      <protection locked="0"/>
    </xf>
    <xf numFmtId="49" fontId="8" fillId="4" borderId="48" xfId="0" applyNumberFormat="1" applyFont="1" applyFill="1" applyBorder="1" applyAlignment="1" applyProtection="1">
      <alignment horizontal="left" vertical="center"/>
      <protection locked="0"/>
    </xf>
    <xf numFmtId="177" fontId="8" fillId="4" borderId="21" xfId="0" applyNumberFormat="1" applyFont="1" applyFill="1" applyBorder="1" applyAlignment="1">
      <alignment horizontal="center" vertical="center"/>
    </xf>
    <xf numFmtId="0" fontId="19" fillId="0" borderId="49" xfId="0" applyFont="1" applyBorder="1" applyAlignment="1">
      <alignment horizontal="left" vertical="top"/>
    </xf>
    <xf numFmtId="0" fontId="8" fillId="5" borderId="50" xfId="0" applyNumberFormat="1" applyFont="1" applyFill="1" applyBorder="1" applyAlignment="1">
      <alignment horizontal="center" vertical="center"/>
    </xf>
    <xf numFmtId="0" fontId="8" fillId="5" borderId="43" xfId="0" applyNumberFormat="1" applyFont="1" applyFill="1" applyBorder="1" applyAlignment="1">
      <alignment horizontal="center" vertical="center"/>
    </xf>
    <xf numFmtId="0" fontId="8" fillId="5" borderId="5"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8" fillId="4" borderId="51" xfId="0" applyNumberFormat="1" applyFont="1" applyFill="1" applyBorder="1" applyAlignment="1" applyProtection="1">
      <alignment horizontal="center" vertical="center"/>
      <protection locked="0"/>
    </xf>
    <xf numFmtId="0" fontId="8" fillId="4" borderId="3" xfId="0" applyNumberFormat="1" applyFont="1" applyFill="1" applyBorder="1" applyAlignment="1" applyProtection="1">
      <alignment horizontal="center" vertical="center"/>
      <protection locked="0"/>
    </xf>
    <xf numFmtId="0" fontId="8" fillId="4" borderId="43" xfId="0" applyNumberFormat="1" applyFont="1" applyFill="1" applyBorder="1" applyAlignment="1">
      <alignment horizontal="center" vertical="center"/>
    </xf>
    <xf numFmtId="0" fontId="8" fillId="4" borderId="5"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8" fillId="0" borderId="50" xfId="0" applyNumberFormat="1" applyFont="1" applyBorder="1" applyAlignment="1" applyProtection="1">
      <alignment horizontal="center" vertical="center"/>
      <protection locked="0"/>
    </xf>
    <xf numFmtId="0" fontId="8" fillId="0" borderId="5" xfId="0" applyNumberFormat="1" applyFont="1" applyBorder="1" applyAlignment="1" applyProtection="1">
      <alignment horizontal="center" vertical="center"/>
      <protection locked="0"/>
    </xf>
    <xf numFmtId="0" fontId="8" fillId="6" borderId="4" xfId="0" applyFont="1" applyFill="1" applyBorder="1" applyAlignment="1">
      <alignment horizontal="center" vertical="center"/>
    </xf>
    <xf numFmtId="0" fontId="8" fillId="6" borderId="43" xfId="0" applyFont="1" applyFill="1" applyBorder="1" applyAlignment="1">
      <alignment horizontal="center" vertical="center"/>
    </xf>
    <xf numFmtId="0" fontId="8" fillId="8" borderId="51" xfId="0" applyNumberFormat="1" applyFont="1" applyFill="1" applyBorder="1" applyAlignment="1" applyProtection="1">
      <alignment horizontal="center" vertical="center"/>
      <protection locked="0"/>
    </xf>
    <xf numFmtId="0" fontId="8" fillId="8" borderId="3" xfId="0" applyNumberFormat="1" applyFont="1" applyFill="1" applyBorder="1" applyAlignment="1" applyProtection="1">
      <alignment horizontal="center" vertical="center"/>
      <protection locked="0"/>
    </xf>
    <xf numFmtId="0" fontId="8" fillId="8" borderId="43" xfId="0" applyNumberFormat="1" applyFont="1" applyFill="1" applyBorder="1" applyAlignment="1" applyProtection="1">
      <alignment horizontal="center" vertical="center"/>
      <protection locked="0"/>
    </xf>
    <xf numFmtId="0" fontId="8" fillId="8" borderId="5" xfId="0" applyNumberFormat="1" applyFont="1" applyFill="1" applyBorder="1" applyAlignment="1" applyProtection="1">
      <alignment horizontal="center" vertical="center"/>
      <protection locked="0"/>
    </xf>
    <xf numFmtId="0" fontId="8" fillId="8" borderId="4" xfId="0" applyNumberFormat="1" applyFont="1" applyFill="1" applyBorder="1" applyAlignment="1">
      <alignment horizontal="center" vertical="center"/>
    </xf>
    <xf numFmtId="0" fontId="8" fillId="8" borderId="43" xfId="0" applyNumberFormat="1" applyFont="1" applyFill="1" applyBorder="1" applyAlignment="1">
      <alignment horizontal="center" vertical="center"/>
    </xf>
    <xf numFmtId="0" fontId="8" fillId="8" borderId="50" xfId="0" applyNumberFormat="1" applyFont="1" applyFill="1" applyBorder="1" applyAlignment="1" applyProtection="1">
      <alignment horizontal="center" vertical="center"/>
      <protection locked="0"/>
    </xf>
    <xf numFmtId="0" fontId="8" fillId="8" borderId="4" xfId="0" applyNumberFormat="1" applyFont="1" applyFill="1" applyBorder="1" applyAlignment="1" applyProtection="1">
      <alignment horizontal="center" vertical="center"/>
      <protection locked="0"/>
    </xf>
    <xf numFmtId="0" fontId="8" fillId="0" borderId="52" xfId="0" applyNumberFormat="1" applyFont="1" applyBorder="1" applyAlignment="1" applyProtection="1">
      <alignment horizontal="center" vertical="center"/>
      <protection locked="0"/>
    </xf>
    <xf numFmtId="0" fontId="8" fillId="0" borderId="53" xfId="0" applyNumberFormat="1" applyFont="1" applyBorder="1" applyAlignment="1" applyProtection="1">
      <alignment horizontal="center" vertical="center"/>
      <protection locked="0"/>
    </xf>
    <xf numFmtId="0" fontId="8" fillId="0" borderId="45" xfId="0" applyNumberFormat="1" applyFont="1" applyBorder="1" applyAlignment="1" applyProtection="1">
      <alignment horizontal="center" vertical="center"/>
      <protection locked="0"/>
    </xf>
    <xf numFmtId="0" fontId="8" fillId="0" borderId="48" xfId="0" applyNumberFormat="1" applyFont="1" applyBorder="1" applyAlignment="1" applyProtection="1">
      <alignment horizontal="center" vertical="center"/>
      <protection locked="0"/>
    </xf>
    <xf numFmtId="0" fontId="8" fillId="0" borderId="21" xfId="0" applyNumberFormat="1"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8" fillId="6" borderId="54" xfId="0" applyFont="1" applyFill="1" applyBorder="1" applyAlignment="1">
      <alignment horizontal="center" vertical="center"/>
    </xf>
    <xf numFmtId="0" fontId="8" fillId="4" borderId="19" xfId="0" applyFont="1" applyFill="1" applyBorder="1" applyAlignment="1" applyProtection="1">
      <alignment horizontal="right" vertical="center"/>
      <protection locked="0"/>
    </xf>
    <xf numFmtId="24" fontId="8" fillId="4" borderId="43" xfId="0" applyNumberFormat="1" applyFont="1" applyFill="1" applyBorder="1" applyAlignment="1" applyProtection="1">
      <alignment horizontal="left" vertical="center"/>
      <protection locked="0"/>
    </xf>
    <xf numFmtId="0" fontId="8" fillId="4" borderId="43" xfId="0" applyFont="1" applyFill="1" applyBorder="1" applyAlignment="1" applyProtection="1">
      <alignment horizontal="left" vertical="center"/>
      <protection locked="0"/>
    </xf>
    <xf numFmtId="0" fontId="8" fillId="6" borderId="55" xfId="0" applyFont="1" applyFill="1" applyBorder="1" applyAlignment="1" applyProtection="1">
      <alignment horizontal="left" vertical="top"/>
      <protection locked="0"/>
    </xf>
    <xf numFmtId="0" fontId="8" fillId="6" borderId="25" xfId="0" applyFont="1" applyFill="1" applyBorder="1" applyAlignment="1" applyProtection="1">
      <alignment horizontal="left" vertical="top"/>
      <protection locked="0"/>
    </xf>
    <xf numFmtId="0" fontId="8" fillId="6" borderId="8" xfId="0" applyFont="1" applyFill="1" applyBorder="1" applyAlignment="1" applyProtection="1">
      <alignment horizontal="left" vertical="top"/>
      <protection locked="0"/>
    </xf>
    <xf numFmtId="0" fontId="8" fillId="6" borderId="0" xfId="0" applyFont="1" applyFill="1" applyAlignment="1" applyProtection="1">
      <alignment horizontal="left" vertical="top"/>
      <protection locked="0"/>
    </xf>
    <xf numFmtId="0" fontId="8" fillId="6" borderId="9" xfId="0" applyFont="1" applyFill="1" applyBorder="1" applyAlignment="1" applyProtection="1">
      <alignment horizontal="left" vertical="top"/>
      <protection locked="0"/>
    </xf>
    <xf numFmtId="0" fontId="8" fillId="6" borderId="10" xfId="0" applyFont="1" applyFill="1" applyBorder="1" applyAlignment="1" applyProtection="1">
      <alignment horizontal="left" vertical="top"/>
      <protection locked="0"/>
    </xf>
    <xf numFmtId="0" fontId="20" fillId="0" borderId="0" xfId="0" applyFont="1" applyAlignment="1" applyProtection="1">
      <alignment horizontal="center" vertical="center"/>
      <protection locked="0"/>
    </xf>
    <xf numFmtId="178" fontId="20" fillId="0" borderId="0" xfId="0" applyNumberFormat="1" applyFont="1" applyAlignment="1" applyProtection="1">
      <alignment horizontal="center" vertical="center"/>
      <protection locked="0"/>
    </xf>
    <xf numFmtId="0" fontId="7" fillId="3" borderId="56" xfId="0" applyFont="1" applyFill="1" applyBorder="1" applyAlignment="1">
      <alignment horizontal="center" vertical="center"/>
    </xf>
    <xf numFmtId="0" fontId="8" fillId="0" borderId="57" xfId="0" applyNumberFormat="1" applyFont="1" applyBorder="1" applyAlignment="1" applyProtection="1">
      <alignment horizontal="left" vertical="center" indent="1"/>
      <protection locked="0"/>
    </xf>
    <xf numFmtId="0" fontId="8" fillId="4" borderId="5" xfId="0" applyNumberFormat="1" applyFont="1" applyFill="1" applyBorder="1" applyAlignment="1" applyProtection="1">
      <alignment horizontal="left" vertical="center" indent="1"/>
      <protection locked="0"/>
    </xf>
    <xf numFmtId="0" fontId="8" fillId="4" borderId="4" xfId="0" applyNumberFormat="1" applyFont="1" applyFill="1" applyBorder="1" applyAlignment="1">
      <alignment horizontal="center" vertical="center"/>
    </xf>
    <xf numFmtId="0" fontId="8" fillId="4" borderId="4" xfId="0" applyNumberFormat="1" applyFont="1" applyFill="1" applyBorder="1" applyAlignment="1" applyProtection="1">
      <alignment horizontal="center" vertical="center"/>
      <protection locked="0"/>
    </xf>
    <xf numFmtId="0" fontId="8" fillId="4" borderId="43" xfId="0" applyNumberFormat="1" applyFont="1" applyFill="1" applyBorder="1" applyAlignment="1" applyProtection="1">
      <alignment horizontal="center" vertical="center"/>
      <protection locked="0"/>
    </xf>
    <xf numFmtId="0" fontId="8" fillId="4" borderId="57" xfId="0" applyNumberFormat="1" applyFont="1" applyFill="1" applyBorder="1" applyAlignment="1" applyProtection="1">
      <alignment horizontal="center" vertical="center"/>
      <protection locked="0"/>
    </xf>
    <xf numFmtId="0" fontId="8" fillId="0" borderId="4" xfId="0" applyNumberFormat="1" applyFont="1" applyBorder="1" applyAlignment="1">
      <alignment horizontal="center" vertical="center"/>
    </xf>
    <xf numFmtId="0" fontId="8" fillId="0" borderId="43" xfId="0" applyNumberFormat="1" applyFont="1" applyBorder="1" applyAlignment="1">
      <alignment horizontal="center" vertical="center"/>
    </xf>
    <xf numFmtId="0" fontId="21" fillId="0" borderId="4" xfId="0" applyNumberFormat="1" applyFont="1" applyBorder="1" applyAlignment="1" applyProtection="1">
      <alignment horizontal="center"/>
      <protection locked="0"/>
    </xf>
    <xf numFmtId="0" fontId="21" fillId="0" borderId="43" xfId="0" applyNumberFormat="1" applyFont="1" applyBorder="1" applyAlignment="1" applyProtection="1">
      <alignment horizontal="center"/>
      <protection locked="0"/>
    </xf>
    <xf numFmtId="0" fontId="21" fillId="0" borderId="57" xfId="0" applyNumberFormat="1" applyFont="1" applyBorder="1" applyAlignment="1" applyProtection="1">
      <alignment horizontal="center"/>
      <protection locked="0"/>
    </xf>
    <xf numFmtId="0" fontId="8" fillId="4" borderId="58" xfId="0" applyNumberFormat="1" applyFont="1" applyFill="1" applyBorder="1" applyAlignment="1" applyProtection="1">
      <alignment horizontal="left" vertical="center" indent="1"/>
      <protection locked="0"/>
    </xf>
    <xf numFmtId="176" fontId="8" fillId="4" borderId="59" xfId="0" applyNumberFormat="1" applyFont="1" applyFill="1" applyBorder="1" applyAlignment="1">
      <alignment horizontal="left" vertical="center"/>
    </xf>
    <xf numFmtId="0" fontId="8" fillId="7" borderId="60" xfId="0" applyFont="1" applyFill="1" applyBorder="1" applyAlignment="1">
      <alignment horizontal="center" vertical="center" wrapText="1"/>
    </xf>
    <xf numFmtId="0" fontId="8" fillId="7" borderId="18" xfId="0" applyFont="1" applyFill="1" applyBorder="1" applyAlignment="1">
      <alignment horizontal="center" vertical="center" wrapText="1"/>
    </xf>
    <xf numFmtId="0" fontId="8" fillId="7" borderId="46" xfId="0" applyFont="1" applyFill="1" applyBorder="1" applyAlignment="1">
      <alignment horizontal="center" vertical="center" wrapText="1"/>
    </xf>
    <xf numFmtId="0" fontId="8" fillId="7" borderId="47" xfId="0" applyFont="1" applyFill="1" applyBorder="1" applyAlignment="1" applyProtection="1">
      <alignment horizontal="right" vertical="center"/>
      <protection locked="0"/>
    </xf>
    <xf numFmtId="0" fontId="8" fillId="7" borderId="46" xfId="0" applyFont="1" applyFill="1" applyBorder="1" applyAlignment="1" applyProtection="1">
      <alignment horizontal="right" vertical="center"/>
      <protection locked="0"/>
    </xf>
    <xf numFmtId="176" fontId="8" fillId="7" borderId="47" xfId="0" applyNumberFormat="1" applyFont="1" applyFill="1" applyBorder="1" applyAlignment="1">
      <alignment horizontal="left" vertical="center"/>
    </xf>
    <xf numFmtId="176" fontId="8" fillId="4" borderId="61" xfId="0" applyNumberFormat="1" applyFont="1" applyFill="1" applyBorder="1" applyAlignment="1">
      <alignment horizontal="left" vertical="center"/>
    </xf>
    <xf numFmtId="0" fontId="8" fillId="7" borderId="62" xfId="0" applyFont="1" applyFill="1" applyBorder="1" applyAlignment="1">
      <alignment horizontal="center" vertical="center" wrapText="1"/>
    </xf>
    <xf numFmtId="0" fontId="8" fillId="7" borderId="21" xfId="0" applyFont="1" applyFill="1" applyBorder="1" applyAlignment="1">
      <alignment horizontal="center" vertical="center" wrapText="1"/>
    </xf>
    <xf numFmtId="0" fontId="8" fillId="7" borderId="44" xfId="0" applyFont="1" applyFill="1" applyBorder="1" applyAlignment="1">
      <alignment horizontal="center" vertical="center" wrapText="1"/>
    </xf>
    <xf numFmtId="0" fontId="8" fillId="7" borderId="48" xfId="0" applyFont="1" applyFill="1" applyBorder="1" applyAlignment="1" applyProtection="1">
      <alignment horizontal="right" vertical="center"/>
      <protection locked="0"/>
    </xf>
    <xf numFmtId="0" fontId="8" fillId="7" borderId="44" xfId="0" applyFont="1" applyFill="1" applyBorder="1" applyAlignment="1" applyProtection="1">
      <alignment horizontal="right" vertical="center"/>
      <protection locked="0"/>
    </xf>
    <xf numFmtId="176" fontId="8" fillId="7" borderId="48" xfId="0" applyNumberFormat="1" applyFont="1" applyFill="1" applyBorder="1" applyAlignment="1">
      <alignment horizontal="left" vertical="center"/>
    </xf>
    <xf numFmtId="177" fontId="8" fillId="0" borderId="3" xfId="0" applyNumberFormat="1" applyFont="1" applyBorder="1" applyAlignment="1" applyProtection="1">
      <alignment horizontal="center" vertical="center"/>
      <protection locked="0"/>
    </xf>
    <xf numFmtId="177" fontId="8" fillId="4" borderId="3" xfId="0" applyNumberFormat="1" applyFont="1" applyFill="1" applyBorder="1" applyAlignment="1" applyProtection="1">
      <alignment horizontal="center" vertical="center"/>
      <protection locked="0"/>
    </xf>
    <xf numFmtId="177" fontId="8" fillId="0" borderId="4" xfId="0" applyNumberFormat="1" applyFont="1" applyBorder="1" applyAlignment="1" applyProtection="1">
      <alignment horizontal="center" vertical="center"/>
      <protection locked="0"/>
    </xf>
    <xf numFmtId="177" fontId="8" fillId="0" borderId="5" xfId="0" applyNumberFormat="1" applyFont="1" applyBorder="1" applyAlignment="1" applyProtection="1">
      <alignment horizontal="center" vertical="center"/>
      <protection locked="0"/>
    </xf>
    <xf numFmtId="177" fontId="8" fillId="4" borderId="4" xfId="0" applyNumberFormat="1" applyFont="1" applyFill="1" applyBorder="1" applyAlignment="1" applyProtection="1">
      <alignment horizontal="center" vertical="center"/>
      <protection locked="0"/>
    </xf>
    <xf numFmtId="177" fontId="8" fillId="4" borderId="5" xfId="0" applyNumberFormat="1" applyFont="1" applyFill="1" applyBorder="1" applyAlignment="1" applyProtection="1">
      <alignment horizontal="center" vertical="center"/>
      <protection locked="0"/>
    </xf>
    <xf numFmtId="177" fontId="8" fillId="4" borderId="4" xfId="0" applyNumberFormat="1" applyFont="1" applyFill="1" applyBorder="1" applyAlignment="1" applyProtection="1">
      <alignment horizontal="center" vertical="center" wrapText="1"/>
      <protection locked="0"/>
    </xf>
    <xf numFmtId="177" fontId="8" fillId="4" borderId="5" xfId="0" applyNumberFormat="1" applyFont="1" applyFill="1" applyBorder="1" applyAlignment="1" applyProtection="1">
      <alignment horizontal="center" vertical="center" wrapText="1"/>
      <protection locked="0"/>
    </xf>
    <xf numFmtId="177" fontId="8" fillId="4" borderId="5" xfId="0" applyNumberFormat="1" applyFont="1" applyFill="1" applyBorder="1" applyAlignment="1">
      <alignment horizontal="center" vertical="center"/>
    </xf>
    <xf numFmtId="177" fontId="8" fillId="0" borderId="5" xfId="0" applyNumberFormat="1" applyFont="1" applyBorder="1" applyAlignment="1">
      <alignment horizontal="center" vertical="center"/>
    </xf>
    <xf numFmtId="177" fontId="8" fillId="4" borderId="44" xfId="0" applyNumberFormat="1" applyFont="1" applyFill="1" applyBorder="1" applyAlignment="1" applyProtection="1">
      <alignment horizontal="center" vertical="center"/>
      <protection locked="0"/>
    </xf>
    <xf numFmtId="177" fontId="8" fillId="4" borderId="48" xfId="0" applyNumberFormat="1" applyFont="1" applyFill="1" applyBorder="1" applyAlignment="1" applyProtection="1">
      <alignment horizontal="center" vertical="center"/>
      <protection locked="0"/>
    </xf>
    <xf numFmtId="177" fontId="8" fillId="4" borderId="21" xfId="0" applyNumberFormat="1" applyFont="1" applyFill="1" applyBorder="1" applyAlignment="1" applyProtection="1">
      <alignment horizontal="center" vertical="center"/>
      <protection locked="0"/>
    </xf>
    <xf numFmtId="0" fontId="19" fillId="0" borderId="0" xfId="0" applyFont="1" applyAlignment="1">
      <alignment horizontal="center" vertical="top"/>
    </xf>
    <xf numFmtId="0" fontId="8" fillId="6" borderId="5" xfId="0" applyFont="1" applyFill="1" applyBorder="1" applyAlignment="1">
      <alignment horizontal="center" vertical="center"/>
    </xf>
    <xf numFmtId="0" fontId="8" fillId="6" borderId="3" xfId="0" applyFont="1" applyFill="1" applyBorder="1" applyAlignment="1" applyProtection="1">
      <alignment horizontal="center" vertical="center"/>
      <protection locked="0"/>
    </xf>
    <xf numFmtId="0" fontId="8" fillId="6" borderId="3" xfId="0" applyFont="1" applyFill="1" applyBorder="1" applyAlignment="1">
      <alignment horizontal="center" vertical="center"/>
    </xf>
    <xf numFmtId="0" fontId="8" fillId="0" borderId="3" xfId="0" applyNumberFormat="1" applyFont="1" applyBorder="1" applyAlignment="1">
      <alignment horizontal="center" vertical="center"/>
    </xf>
    <xf numFmtId="0" fontId="8" fillId="8" borderId="5" xfId="0" applyNumberFormat="1" applyFont="1" applyFill="1" applyBorder="1" applyAlignment="1">
      <alignment horizontal="center" vertical="center"/>
    </xf>
    <xf numFmtId="0" fontId="8" fillId="0" borderId="21" xfId="0" applyNumberFormat="1" applyFont="1" applyBorder="1" applyAlignment="1">
      <alignment horizontal="center" vertical="center"/>
    </xf>
    <xf numFmtId="0" fontId="8" fillId="4" borderId="5" xfId="0" applyFont="1" applyFill="1" applyBorder="1" applyAlignment="1" applyProtection="1">
      <alignment horizontal="left" vertical="center"/>
      <protection locked="0"/>
    </xf>
    <xf numFmtId="0" fontId="8" fillId="4" borderId="19"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24" xfId="0" applyFont="1" applyFill="1" applyBorder="1" applyAlignment="1" applyProtection="1">
      <alignment horizontal="center" vertical="center"/>
      <protection locked="0"/>
    </xf>
    <xf numFmtId="0" fontId="8" fillId="4" borderId="63" xfId="0" applyFont="1" applyFill="1" applyBorder="1" applyAlignment="1" applyProtection="1">
      <alignment horizontal="center" vertical="center"/>
      <protection locked="0"/>
    </xf>
    <xf numFmtId="1" fontId="8" fillId="4" borderId="3" xfId="0" applyNumberFormat="1" applyFont="1" applyFill="1" applyBorder="1" applyAlignment="1">
      <alignment horizontal="center" vertical="center"/>
    </xf>
    <xf numFmtId="0" fontId="8" fillId="0" borderId="3" xfId="0" applyFont="1" applyBorder="1" applyAlignment="1">
      <alignment horizontal="center" vertical="center" wrapText="1"/>
    </xf>
    <xf numFmtId="0" fontId="8" fillId="4" borderId="64" xfId="0" applyFont="1" applyFill="1" applyBorder="1" applyAlignment="1" applyProtection="1">
      <alignment horizontal="center" vertical="center"/>
      <protection locked="0"/>
    </xf>
    <xf numFmtId="0" fontId="8" fillId="4" borderId="65" xfId="0" applyFont="1" applyFill="1" applyBorder="1" applyAlignment="1" applyProtection="1">
      <alignment horizontal="center" vertical="center"/>
      <protection locked="0"/>
    </xf>
    <xf numFmtId="0" fontId="8" fillId="0" borderId="19" xfId="0" applyFont="1" applyBorder="1" applyAlignment="1">
      <alignment horizontal="center" vertical="center" wrapText="1"/>
    </xf>
    <xf numFmtId="0" fontId="8" fillId="0" borderId="3" xfId="0" applyFont="1" applyBorder="1" applyAlignment="1" applyProtection="1">
      <alignment horizontal="center" vertical="center"/>
      <protection locked="0"/>
    </xf>
    <xf numFmtId="1" fontId="8" fillId="0" borderId="3" xfId="0" applyNumberFormat="1" applyFont="1" applyBorder="1" applyAlignment="1">
      <alignment horizontal="center" vertical="center"/>
    </xf>
    <xf numFmtId="0" fontId="8" fillId="4" borderId="3" xfId="0" applyFont="1" applyFill="1" applyBorder="1" applyAlignment="1" applyProtection="1">
      <alignment horizontal="center" vertical="center"/>
      <protection locked="0"/>
    </xf>
    <xf numFmtId="0" fontId="8" fillId="4" borderId="21" xfId="0" applyFont="1" applyFill="1" applyBorder="1" applyAlignment="1" applyProtection="1">
      <alignment horizontal="center" vertical="center"/>
      <protection locked="0"/>
    </xf>
    <xf numFmtId="0" fontId="8" fillId="0" borderId="21" xfId="0" applyFont="1" applyBorder="1" applyAlignment="1">
      <alignment horizontal="center" vertical="center" wrapText="1"/>
    </xf>
    <xf numFmtId="176" fontId="8" fillId="7" borderId="59" xfId="0" applyNumberFormat="1" applyFont="1" applyFill="1" applyBorder="1" applyAlignment="1">
      <alignment horizontal="left" vertical="center"/>
    </xf>
    <xf numFmtId="0" fontId="8" fillId="4" borderId="47" xfId="0" applyFont="1" applyFill="1" applyBorder="1" applyAlignment="1">
      <alignment horizontal="center" vertical="center" wrapText="1"/>
    </xf>
    <xf numFmtId="176" fontId="22" fillId="4" borderId="47" xfId="0" applyNumberFormat="1" applyFont="1" applyFill="1" applyBorder="1" applyAlignment="1">
      <alignment horizontal="left" vertical="center"/>
    </xf>
    <xf numFmtId="176" fontId="8" fillId="7" borderId="61" xfId="0" applyNumberFormat="1" applyFont="1" applyFill="1" applyBorder="1" applyAlignment="1">
      <alignment horizontal="left" vertical="center"/>
    </xf>
    <xf numFmtId="0" fontId="8" fillId="4" borderId="48" xfId="0" applyFont="1" applyFill="1" applyBorder="1" applyAlignment="1">
      <alignment horizontal="center" vertical="center" wrapText="1"/>
    </xf>
    <xf numFmtId="176" fontId="22" fillId="4" borderId="48" xfId="0" applyNumberFormat="1" applyFont="1" applyFill="1" applyBorder="1" applyAlignment="1">
      <alignment horizontal="left" vertical="center"/>
    </xf>
    <xf numFmtId="0" fontId="8" fillId="7" borderId="66" xfId="0" applyFont="1" applyFill="1" applyBorder="1" applyAlignment="1">
      <alignment horizontal="center" vertical="center"/>
    </xf>
    <xf numFmtId="177" fontId="8" fillId="0" borderId="66" xfId="0" applyNumberFormat="1" applyFont="1" applyBorder="1" applyAlignment="1">
      <alignment horizontal="center" vertical="center"/>
    </xf>
    <xf numFmtId="49" fontId="8" fillId="6" borderId="3" xfId="0" applyNumberFormat="1" applyFont="1" applyFill="1" applyBorder="1" applyAlignment="1" applyProtection="1">
      <alignment horizontal="center" vertical="center"/>
      <protection locked="0"/>
    </xf>
    <xf numFmtId="177" fontId="8" fillId="4" borderId="66" xfId="0" applyNumberFormat="1" applyFont="1" applyFill="1" applyBorder="1" applyAlignment="1">
      <alignment horizontal="center" vertical="center"/>
    </xf>
    <xf numFmtId="49" fontId="8" fillId="0" borderId="5" xfId="0" applyNumberFormat="1" applyFont="1" applyBorder="1" applyAlignment="1" applyProtection="1">
      <alignment horizontal="center" vertical="center"/>
      <protection locked="0"/>
    </xf>
    <xf numFmtId="49" fontId="8" fillId="4" borderId="5" xfId="0" applyNumberFormat="1" applyFont="1" applyFill="1" applyBorder="1" applyAlignment="1" applyProtection="1">
      <alignment horizontal="center" vertical="center"/>
      <protection locked="0"/>
    </xf>
    <xf numFmtId="49" fontId="8" fillId="4" borderId="4" xfId="0" applyNumberFormat="1" applyFont="1" applyFill="1" applyBorder="1" applyAlignment="1" applyProtection="1">
      <alignment horizontal="right" vertical="center"/>
      <protection locked="0"/>
    </xf>
    <xf numFmtId="49" fontId="8" fillId="4" borderId="43" xfId="0" applyNumberFormat="1" applyFont="1" applyFill="1" applyBorder="1" applyAlignment="1" applyProtection="1">
      <alignment horizontal="right" vertical="center"/>
      <protection locked="0"/>
    </xf>
    <xf numFmtId="49" fontId="8" fillId="4" borderId="24" xfId="0" applyNumberFormat="1" applyFont="1" applyFill="1" applyBorder="1" applyAlignment="1" applyProtection="1">
      <alignment horizontal="right" vertical="center"/>
      <protection locked="0"/>
    </xf>
    <xf numFmtId="49" fontId="8" fillId="4" borderId="25" xfId="0" applyNumberFormat="1" applyFont="1" applyFill="1" applyBorder="1" applyAlignment="1" applyProtection="1">
      <alignment horizontal="right" vertical="center"/>
      <protection locked="0"/>
    </xf>
    <xf numFmtId="49" fontId="8" fillId="0" borderId="24" xfId="0" applyNumberFormat="1" applyFont="1" applyFill="1" applyBorder="1" applyAlignment="1" applyProtection="1">
      <alignment horizontal="right" vertical="center"/>
      <protection locked="0"/>
    </xf>
    <xf numFmtId="49" fontId="8" fillId="0" borderId="25" xfId="0" applyNumberFormat="1" applyFont="1" applyFill="1" applyBorder="1" applyAlignment="1" applyProtection="1">
      <alignment horizontal="right" vertical="center"/>
      <protection locked="0"/>
    </xf>
    <xf numFmtId="49" fontId="8" fillId="4" borderId="3" xfId="0" applyNumberFormat="1" applyFont="1" applyFill="1" applyBorder="1" applyAlignment="1" applyProtection="1">
      <alignment horizontal="right" vertical="center"/>
      <protection locked="0"/>
    </xf>
    <xf numFmtId="49" fontId="8" fillId="6" borderId="4" xfId="0" applyNumberFormat="1" applyFont="1" applyFill="1" applyBorder="1" applyAlignment="1" applyProtection="1">
      <alignment horizontal="center" vertical="center"/>
      <protection locked="0"/>
    </xf>
    <xf numFmtId="49" fontId="8" fillId="6" borderId="43" xfId="0" applyNumberFormat="1" applyFont="1" applyFill="1" applyBorder="1" applyAlignment="1" applyProtection="1">
      <alignment horizontal="center" vertical="center"/>
      <protection locked="0"/>
    </xf>
    <xf numFmtId="177" fontId="8" fillId="4" borderId="67" xfId="0" applyNumberFormat="1" applyFont="1" applyFill="1" applyBorder="1" applyAlignment="1">
      <alignment horizontal="center" vertical="center"/>
    </xf>
    <xf numFmtId="49" fontId="8" fillId="4" borderId="48" xfId="0" applyNumberFormat="1" applyFont="1" applyFill="1" applyBorder="1" applyAlignment="1" applyProtection="1">
      <alignment horizontal="center" vertical="center"/>
      <protection locked="0"/>
    </xf>
    <xf numFmtId="49" fontId="8" fillId="4" borderId="44" xfId="0" applyNumberFormat="1" applyFont="1" applyFill="1" applyBorder="1" applyAlignment="1" applyProtection="1">
      <alignment horizontal="center" vertical="center"/>
      <protection locked="0"/>
    </xf>
    <xf numFmtId="49" fontId="8" fillId="4" borderId="45" xfId="0" applyNumberFormat="1" applyFont="1" applyFill="1" applyBorder="1" applyAlignment="1" applyProtection="1">
      <alignment horizontal="center" vertical="center"/>
      <protection locked="0"/>
    </xf>
    <xf numFmtId="0" fontId="19" fillId="0" borderId="0" xfId="0" applyFont="1" applyAlignment="1" applyProtection="1">
      <alignment horizontal="center" vertical="top"/>
      <protection locked="0"/>
    </xf>
    <xf numFmtId="0" fontId="19" fillId="0" borderId="0" xfId="0" applyFont="1" applyProtection="1">
      <alignment vertical="center"/>
      <protection locked="0"/>
    </xf>
    <xf numFmtId="0" fontId="8" fillId="5" borderId="3" xfId="0" applyFont="1" applyFill="1" applyBorder="1" applyAlignment="1">
      <alignment horizontal="center" vertical="center"/>
    </xf>
    <xf numFmtId="0" fontId="7" fillId="3" borderId="27" xfId="0" applyFont="1" applyFill="1" applyBorder="1" applyAlignment="1">
      <alignment horizontal="center" vertical="center"/>
    </xf>
    <xf numFmtId="0" fontId="8" fillId="6" borderId="57" xfId="0" applyFont="1" applyFill="1" applyBorder="1" applyAlignment="1">
      <alignment horizontal="center" vertical="center"/>
    </xf>
    <xf numFmtId="0" fontId="8" fillId="0" borderId="24" xfId="0" applyFont="1" applyBorder="1" applyAlignment="1" applyProtection="1">
      <alignment horizontal="left" vertical="center" wrapText="1"/>
      <protection locked="0"/>
    </xf>
    <xf numFmtId="0" fontId="8" fillId="0" borderId="25" xfId="0" applyFont="1" applyBorder="1" applyAlignment="1" applyProtection="1">
      <alignment horizontal="left" vertical="center" wrapText="1"/>
      <protection locked="0"/>
    </xf>
    <xf numFmtId="0" fontId="8" fillId="4" borderId="57" xfId="0" applyFont="1" applyFill="1" applyBorder="1" applyAlignment="1" applyProtection="1">
      <alignment horizontal="left" vertical="center"/>
      <protection locked="0"/>
    </xf>
    <xf numFmtId="0" fontId="8" fillId="0" borderId="64" xfId="0" applyFont="1" applyBorder="1" applyAlignment="1" applyProtection="1">
      <alignment horizontal="left" vertical="center" wrapText="1"/>
      <protection locked="0"/>
    </xf>
    <xf numFmtId="0" fontId="8" fillId="0" borderId="68" xfId="0" applyFont="1" applyBorder="1" applyAlignment="1" applyProtection="1">
      <alignment horizontal="left" vertical="center" wrapText="1"/>
      <protection locked="0"/>
    </xf>
    <xf numFmtId="0" fontId="8" fillId="6" borderId="29" xfId="0" applyFont="1" applyFill="1" applyBorder="1" applyAlignment="1" applyProtection="1">
      <alignment horizontal="left" vertical="top"/>
      <protection locked="0"/>
    </xf>
    <xf numFmtId="0" fontId="23" fillId="4" borderId="19" xfId="0" applyFont="1" applyFill="1" applyBorder="1" applyAlignment="1">
      <alignment horizontal="center" vertical="center"/>
    </xf>
    <xf numFmtId="0" fontId="23" fillId="4" borderId="3" xfId="0" applyFont="1" applyFill="1" applyBorder="1" applyAlignment="1">
      <alignment horizontal="center" vertical="center"/>
    </xf>
    <xf numFmtId="0" fontId="8" fillId="4" borderId="24" xfId="0" applyFont="1" applyFill="1" applyBorder="1" applyAlignment="1" applyProtection="1">
      <alignment horizontal="left" vertical="center" wrapText="1"/>
      <protection locked="0"/>
    </xf>
    <xf numFmtId="0" fontId="8" fillId="4" borderId="25" xfId="0" applyFont="1" applyFill="1" applyBorder="1" applyAlignment="1" applyProtection="1">
      <alignment horizontal="left" vertical="center" wrapText="1"/>
      <protection locked="0"/>
    </xf>
    <xf numFmtId="0" fontId="8" fillId="6" borderId="12" xfId="0" applyFont="1" applyFill="1" applyBorder="1" applyAlignment="1" applyProtection="1">
      <alignment horizontal="left" vertical="top"/>
      <protection locked="0"/>
    </xf>
    <xf numFmtId="0" fontId="8" fillId="4" borderId="64" xfId="0" applyFont="1" applyFill="1" applyBorder="1" applyAlignment="1" applyProtection="1">
      <alignment horizontal="left" vertical="center" wrapText="1"/>
      <protection locked="0"/>
    </xf>
    <xf numFmtId="0" fontId="8" fillId="4" borderId="68" xfId="0" applyFont="1" applyFill="1" applyBorder="1" applyAlignment="1" applyProtection="1">
      <alignment horizontal="left" vertical="center" wrapText="1"/>
      <protection locked="0"/>
    </xf>
    <xf numFmtId="0" fontId="23" fillId="0" borderId="19" xfId="0" applyFont="1" applyBorder="1" applyAlignment="1">
      <alignment horizontal="center" vertical="center"/>
    </xf>
    <xf numFmtId="0" fontId="23" fillId="0" borderId="3" xfId="0" applyFont="1" applyBorder="1" applyAlignment="1">
      <alignment horizontal="center" vertical="center"/>
    </xf>
    <xf numFmtId="0" fontId="8" fillId="6" borderId="13" xfId="0" applyFont="1" applyFill="1" applyBorder="1" applyAlignment="1" applyProtection="1">
      <alignment horizontal="left" vertical="top"/>
      <protection locked="0"/>
    </xf>
    <xf numFmtId="178" fontId="8" fillId="4" borderId="3" xfId="0" applyNumberFormat="1" applyFont="1" applyFill="1" applyBorder="1" applyAlignment="1">
      <alignment horizontal="center" vertical="center"/>
    </xf>
    <xf numFmtId="0" fontId="8" fillId="0" borderId="21" xfId="0" applyFont="1" applyBorder="1" applyAlignment="1" applyProtection="1">
      <alignment horizontal="center" vertical="center"/>
      <protection locked="0"/>
    </xf>
    <xf numFmtId="1" fontId="8" fillId="0" borderId="21" xfId="0" applyNumberFormat="1" applyFont="1" applyBorder="1" applyAlignment="1">
      <alignment horizontal="center" vertical="center"/>
    </xf>
    <xf numFmtId="178" fontId="8" fillId="4" borderId="21" xfId="0" applyNumberFormat="1" applyFont="1" applyFill="1" applyBorder="1" applyAlignment="1">
      <alignment horizontal="center" vertical="center"/>
    </xf>
    <xf numFmtId="176" fontId="22" fillId="4" borderId="59" xfId="0" applyNumberFormat="1" applyFont="1" applyFill="1" applyBorder="1" applyAlignment="1">
      <alignment horizontal="left" vertical="center"/>
    </xf>
    <xf numFmtId="0" fontId="8" fillId="7" borderId="47" xfId="0" applyFont="1" applyFill="1" applyBorder="1" applyAlignment="1">
      <alignment horizontal="center" vertical="center" wrapText="1"/>
    </xf>
    <xf numFmtId="176" fontId="22" fillId="4" borderId="61" xfId="0" applyNumberFormat="1" applyFont="1" applyFill="1" applyBorder="1" applyAlignment="1">
      <alignment horizontal="left" vertical="center"/>
    </xf>
    <xf numFmtId="0" fontId="8" fillId="7" borderId="48" xfId="0" applyFont="1" applyFill="1" applyBorder="1" applyAlignment="1">
      <alignment horizontal="center" vertical="center" wrapText="1"/>
    </xf>
    <xf numFmtId="49" fontId="8" fillId="6" borderId="5" xfId="0" applyNumberFormat="1" applyFont="1" applyFill="1" applyBorder="1" applyAlignment="1" applyProtection="1">
      <alignment horizontal="center" vertical="center"/>
      <protection locked="0"/>
    </xf>
    <xf numFmtId="0" fontId="24" fillId="0" borderId="0" xfId="0" applyFont="1" applyAlignment="1" applyProtection="1">
      <alignment horizontal="center" vertical="center"/>
      <protection locked="0"/>
    </xf>
    <xf numFmtId="0" fontId="8" fillId="5" borderId="28" xfId="0" applyFont="1" applyFill="1" applyBorder="1" applyAlignment="1">
      <alignment horizontal="center" vertical="center"/>
    </xf>
    <xf numFmtId="0" fontId="8" fillId="4" borderId="28" xfId="0" applyNumberFormat="1" applyFont="1" applyFill="1" applyBorder="1" applyAlignment="1">
      <alignment horizontal="center" vertical="center"/>
    </xf>
    <xf numFmtId="0" fontId="8" fillId="0" borderId="28" xfId="0" applyNumberFormat="1" applyFont="1" applyBorder="1" applyAlignment="1">
      <alignment horizontal="center" vertical="center"/>
    </xf>
    <xf numFmtId="0" fontId="8" fillId="4" borderId="28" xfId="0" applyNumberFormat="1" applyFont="1" applyFill="1" applyBorder="1" applyAlignment="1" applyProtection="1">
      <alignment horizontal="center" vertical="center"/>
      <protection locked="0"/>
    </xf>
    <xf numFmtId="0" fontId="8" fillId="0" borderId="31" xfId="0" applyNumberFormat="1" applyFont="1" applyBorder="1" applyAlignment="1" applyProtection="1">
      <alignment horizontal="center" vertical="center"/>
      <protection locked="0"/>
    </xf>
    <xf numFmtId="0" fontId="8" fillId="4" borderId="6" xfId="0" applyFont="1" applyFill="1" applyBorder="1" applyAlignment="1" applyProtection="1">
      <alignment horizontal="center" vertical="center"/>
      <protection locked="0"/>
    </xf>
    <xf numFmtId="0" fontId="8" fillId="4" borderId="7" xfId="0" applyFont="1" applyFill="1" applyBorder="1" applyAlignment="1" applyProtection="1">
      <alignment horizontal="center" vertical="center"/>
      <protection locked="0"/>
    </xf>
    <xf numFmtId="1" fontId="8" fillId="4" borderId="28" xfId="0" applyNumberFormat="1" applyFont="1" applyFill="1" applyBorder="1" applyAlignment="1">
      <alignment horizontal="center" vertical="center"/>
    </xf>
    <xf numFmtId="0" fontId="8" fillId="4" borderId="8" xfId="0" applyFont="1" applyFill="1" applyBorder="1" applyAlignment="1" applyProtection="1">
      <alignment horizontal="center" vertical="center"/>
      <protection locked="0"/>
    </xf>
    <xf numFmtId="0" fontId="8" fillId="4" borderId="0" xfId="0" applyFont="1" applyFill="1" applyAlignment="1" applyProtection="1">
      <alignment horizontal="center" vertical="center"/>
      <protection locked="0"/>
    </xf>
    <xf numFmtId="1" fontId="8" fillId="0" borderId="28" xfId="0" applyNumberFormat="1" applyFont="1" applyBorder="1" applyAlignment="1">
      <alignment horizontal="center" vertical="center"/>
    </xf>
    <xf numFmtId="179" fontId="25" fillId="4" borderId="24" xfId="0" applyNumberFormat="1" applyFont="1" applyFill="1" applyBorder="1" applyAlignment="1">
      <alignment horizontal="center" vertical="center"/>
    </xf>
    <xf numFmtId="179" fontId="25" fillId="4" borderId="29" xfId="0" applyNumberFormat="1" applyFont="1" applyFill="1" applyBorder="1" applyAlignment="1">
      <alignment horizontal="center" vertical="center"/>
    </xf>
    <xf numFmtId="179" fontId="8" fillId="4" borderId="26" xfId="0" applyNumberFormat="1" applyFont="1" applyFill="1" applyBorder="1" applyAlignment="1">
      <alignment horizontal="center" vertical="center"/>
    </xf>
    <xf numFmtId="179" fontId="8" fillId="4" borderId="13" xfId="0" applyNumberFormat="1" applyFont="1" applyFill="1" applyBorder="1" applyAlignment="1">
      <alignment horizontal="center" vertical="center"/>
    </xf>
    <xf numFmtId="0" fontId="8" fillId="4" borderId="9" xfId="0" applyFont="1" applyFill="1" applyBorder="1" applyAlignment="1" applyProtection="1">
      <alignment horizontal="center" vertical="center"/>
      <protection locked="0"/>
    </xf>
    <xf numFmtId="0" fontId="8" fillId="4" borderId="10" xfId="0" applyFont="1" applyFill="1" applyBorder="1" applyAlignment="1" applyProtection="1">
      <alignment horizontal="center" vertical="center"/>
      <protection locked="0"/>
    </xf>
    <xf numFmtId="0" fontId="13" fillId="0" borderId="0" xfId="0" applyFont="1" applyProtection="1">
      <alignment vertical="center"/>
      <protection locked="0"/>
    </xf>
    <xf numFmtId="0" fontId="8" fillId="4" borderId="69" xfId="0" applyFont="1" applyFill="1" applyBorder="1" applyAlignment="1">
      <alignment horizontal="center" vertical="center"/>
    </xf>
    <xf numFmtId="0" fontId="8" fillId="4" borderId="42" xfId="0" applyFont="1" applyFill="1" applyBorder="1" applyAlignment="1">
      <alignment horizontal="center" vertical="center"/>
    </xf>
    <xf numFmtId="0" fontId="8" fillId="4" borderId="47" xfId="0" applyFont="1" applyFill="1" applyBorder="1" applyAlignment="1">
      <alignment horizontal="center" vertical="center"/>
    </xf>
    <xf numFmtId="0" fontId="8" fillId="4" borderId="18" xfId="0" applyFont="1" applyFill="1" applyBorder="1" applyAlignment="1" applyProtection="1">
      <alignment horizontal="center" vertical="center"/>
      <protection locked="0"/>
    </xf>
    <xf numFmtId="0" fontId="8" fillId="4" borderId="70" xfId="0" applyFont="1" applyFill="1" applyBorder="1" applyAlignment="1">
      <alignment horizontal="center" vertical="center"/>
    </xf>
    <xf numFmtId="0" fontId="8" fillId="4" borderId="71" xfId="0" applyFont="1" applyFill="1" applyBorder="1" applyAlignment="1">
      <alignment horizontal="center" vertical="center"/>
    </xf>
    <xf numFmtId="0" fontId="8" fillId="0" borderId="19"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177" fontId="8" fillId="0" borderId="3" xfId="0" applyNumberFormat="1" applyFont="1" applyFill="1" applyBorder="1" applyAlignment="1">
      <alignment horizontal="center" vertical="center"/>
    </xf>
    <xf numFmtId="0" fontId="8" fillId="0" borderId="0" xfId="0" applyFont="1" applyAlignment="1" applyProtection="1">
      <alignment horizontal="center" vertical="center"/>
      <protection hidden="1"/>
    </xf>
    <xf numFmtId="0" fontId="8" fillId="4" borderId="11" xfId="0" applyFont="1" applyFill="1" applyBorder="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27" xfId="0" applyFont="1" applyFill="1" applyBorder="1" applyAlignment="1" applyProtection="1">
      <alignment horizontal="center" vertical="center"/>
      <protection locked="0"/>
    </xf>
    <xf numFmtId="0" fontId="8" fillId="4" borderId="31" xfId="0" applyFont="1" applyFill="1" applyBorder="1" applyAlignment="1" applyProtection="1">
      <alignment horizontal="center" vertical="center"/>
      <protection locked="0"/>
    </xf>
    <xf numFmtId="0" fontId="8" fillId="7" borderId="28" xfId="0" applyFont="1" applyFill="1" applyBorder="1" applyAlignment="1">
      <alignment horizontal="center" vertical="center"/>
    </xf>
    <xf numFmtId="177" fontId="8" fillId="0" borderId="28" xfId="0" applyNumberFormat="1" applyFont="1" applyBorder="1" applyAlignment="1">
      <alignment horizontal="center" vertical="center"/>
    </xf>
    <xf numFmtId="177" fontId="8" fillId="4" borderId="28" xfId="0" applyNumberFormat="1" applyFont="1" applyFill="1" applyBorder="1" applyAlignment="1">
      <alignment horizontal="center" vertical="center"/>
    </xf>
    <xf numFmtId="0" fontId="26" fillId="0" borderId="0" xfId="0" applyNumberFormat="1" applyFont="1" applyAlignment="1">
      <alignment horizontal="left"/>
    </xf>
    <xf numFmtId="177" fontId="8" fillId="4" borderId="31" xfId="0" applyNumberFormat="1" applyFont="1" applyFill="1" applyBorder="1" applyAlignment="1">
      <alignment horizontal="center" vertical="center"/>
    </xf>
    <xf numFmtId="0" fontId="8" fillId="0" borderId="28" xfId="0" applyFont="1" applyFill="1" applyBorder="1" applyAlignment="1">
      <alignment horizontal="center" vertical="center"/>
    </xf>
    <xf numFmtId="0" fontId="8" fillId="4" borderId="28" xfId="0" applyFont="1" applyFill="1" applyBorder="1" applyAlignment="1">
      <alignment horizontal="center" vertical="center"/>
    </xf>
    <xf numFmtId="0" fontId="8" fillId="0" borderId="29" xfId="0" applyFont="1" applyBorder="1" applyAlignment="1" applyProtection="1">
      <alignment horizontal="left" vertical="center" wrapText="1"/>
      <protection locked="0"/>
    </xf>
    <xf numFmtId="0" fontId="8" fillId="0" borderId="72" xfId="0" applyFont="1" applyBorder="1" applyAlignment="1" applyProtection="1">
      <alignment horizontal="left" vertical="center" wrapText="1"/>
      <protection locked="0"/>
    </xf>
    <xf numFmtId="0" fontId="8" fillId="4" borderId="29" xfId="0" applyFont="1" applyFill="1" applyBorder="1" applyAlignment="1" applyProtection="1">
      <alignment horizontal="left" vertical="center" wrapText="1"/>
      <protection locked="0"/>
    </xf>
    <xf numFmtId="0" fontId="8" fillId="4" borderId="72" xfId="0" applyFont="1" applyFill="1" applyBorder="1" applyAlignment="1" applyProtection="1">
      <alignment horizontal="left" vertical="center" wrapText="1"/>
      <protection locked="0"/>
    </xf>
    <xf numFmtId="0" fontId="8" fillId="0" borderId="0" xfId="0" applyFont="1" applyProtection="1">
      <alignment vertical="center"/>
      <protection locked="0"/>
    </xf>
    <xf numFmtId="0" fontId="8" fillId="4" borderId="8" xfId="0" applyNumberFormat="1" applyFont="1" applyFill="1" applyBorder="1" applyAlignment="1" applyProtection="1">
      <alignment horizontal="left" vertical="top" wrapText="1"/>
      <protection locked="0"/>
    </xf>
    <xf numFmtId="0" fontId="8" fillId="4" borderId="0" xfId="0" applyNumberFormat="1" applyFont="1" applyFill="1" applyAlignment="1" applyProtection="1">
      <alignment horizontal="left" vertical="top" wrapText="1"/>
      <protection locked="0"/>
    </xf>
    <xf numFmtId="0" fontId="8" fillId="6" borderId="8" xfId="0" applyNumberFormat="1" applyFont="1" applyFill="1" applyBorder="1" applyAlignment="1" applyProtection="1">
      <alignment horizontal="left" vertical="top" wrapText="1"/>
      <protection locked="0"/>
    </xf>
    <xf numFmtId="0" fontId="8" fillId="6" borderId="0" xfId="0" applyNumberFormat="1" applyFont="1" applyFill="1" applyAlignment="1" applyProtection="1">
      <alignment horizontal="left" vertical="top" wrapText="1"/>
      <protection locked="0"/>
    </xf>
    <xf numFmtId="0" fontId="8" fillId="4" borderId="9" xfId="0" applyNumberFormat="1" applyFont="1" applyFill="1" applyBorder="1" applyAlignment="1" applyProtection="1">
      <alignment horizontal="left" vertical="top" wrapText="1"/>
      <protection locked="0"/>
    </xf>
    <xf numFmtId="0" fontId="8" fillId="4" borderId="10" xfId="0" applyNumberFormat="1" applyFont="1" applyFill="1" applyBorder="1" applyAlignment="1" applyProtection="1">
      <alignment horizontal="left" vertical="top" wrapText="1"/>
      <protection locked="0"/>
    </xf>
    <xf numFmtId="49" fontId="8" fillId="4" borderId="9" xfId="0" applyNumberFormat="1" applyFont="1" applyFill="1" applyBorder="1" applyAlignment="1" applyProtection="1">
      <alignment vertical="top" wrapText="1"/>
      <protection locked="0"/>
    </xf>
    <xf numFmtId="49" fontId="8" fillId="4" borderId="10" xfId="0" applyNumberFormat="1" applyFont="1" applyFill="1" applyBorder="1" applyAlignment="1" applyProtection="1">
      <alignment vertical="top" wrapText="1"/>
      <protection locked="0"/>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13" fillId="0" borderId="7" xfId="0" applyFont="1" applyBorder="1" applyAlignment="1" applyProtection="1">
      <alignment horizontal="center" vertical="center"/>
      <protection locked="0"/>
    </xf>
    <xf numFmtId="58" fontId="8" fillId="0" borderId="3" xfId="0" applyNumberFormat="1" applyFont="1" applyBorder="1" applyAlignment="1">
      <alignment horizontal="center" vertical="center"/>
    </xf>
    <xf numFmtId="0" fontId="8" fillId="4" borderId="12" xfId="0" applyNumberFormat="1" applyFont="1" applyFill="1" applyBorder="1" applyAlignment="1" applyProtection="1">
      <alignment horizontal="left" vertical="top" wrapText="1"/>
      <protection locked="0"/>
    </xf>
    <xf numFmtId="0" fontId="8" fillId="6" borderId="12" xfId="0" applyNumberFormat="1" applyFont="1" applyFill="1" applyBorder="1" applyAlignment="1" applyProtection="1">
      <alignment horizontal="left" vertical="top" wrapText="1"/>
      <protection locked="0"/>
    </xf>
    <xf numFmtId="0" fontId="8" fillId="4" borderId="13" xfId="0" applyNumberFormat="1" applyFont="1" applyFill="1" applyBorder="1" applyAlignment="1" applyProtection="1">
      <alignment horizontal="left" vertical="top" wrapText="1"/>
      <protection locked="0"/>
    </xf>
    <xf numFmtId="0" fontId="22" fillId="0" borderId="19"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8" fillId="0" borderId="20" xfId="0" applyFont="1" applyBorder="1" applyAlignment="1" applyProtection="1">
      <alignment horizontal="left" vertical="top" wrapText="1"/>
      <protection locked="0"/>
    </xf>
    <xf numFmtId="0" fontId="8" fillId="0" borderId="21" xfId="0" applyFont="1" applyBorder="1" applyAlignment="1" applyProtection="1">
      <alignment horizontal="left" vertical="top" wrapText="1"/>
      <protection locked="0"/>
    </xf>
    <xf numFmtId="49" fontId="8" fillId="4" borderId="55" xfId="0" applyNumberFormat="1" applyFont="1" applyFill="1" applyBorder="1" applyAlignment="1" applyProtection="1">
      <alignment horizontal="left" vertical="top" wrapText="1"/>
      <protection locked="0"/>
    </xf>
    <xf numFmtId="49" fontId="8" fillId="4" borderId="25"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vertical="top" wrapText="1"/>
      <protection locked="0"/>
    </xf>
    <xf numFmtId="49" fontId="8" fillId="4" borderId="73" xfId="0" applyNumberFormat="1" applyFont="1" applyFill="1" applyBorder="1" applyAlignment="1" applyProtection="1">
      <alignment horizontal="left" vertical="top" wrapText="1"/>
      <protection locked="0"/>
    </xf>
    <xf numFmtId="49" fontId="8" fillId="4" borderId="68" xfId="0" applyNumberFormat="1" applyFont="1" applyFill="1" applyBorder="1" applyAlignment="1" applyProtection="1">
      <alignment horizontal="left" vertical="top" wrapText="1"/>
      <protection locked="0"/>
    </xf>
    <xf numFmtId="49" fontId="8" fillId="0" borderId="55" xfId="0" applyNumberFormat="1" applyFont="1" applyFill="1" applyBorder="1" applyAlignment="1" applyProtection="1">
      <alignment horizontal="left" vertical="top" wrapText="1"/>
      <protection locked="0"/>
    </xf>
    <xf numFmtId="49" fontId="8" fillId="0" borderId="25" xfId="0" applyNumberFormat="1" applyFont="1" applyFill="1" applyBorder="1" applyAlignment="1" applyProtection="1">
      <alignment horizontal="left" vertical="top" wrapText="1"/>
      <protection locked="0"/>
    </xf>
    <xf numFmtId="49" fontId="8" fillId="0" borderId="73" xfId="0" applyNumberFormat="1" applyFont="1" applyFill="1" applyBorder="1" applyAlignment="1" applyProtection="1">
      <alignment horizontal="left" vertical="top" wrapText="1"/>
      <protection locked="0"/>
    </xf>
    <xf numFmtId="49" fontId="8" fillId="0" borderId="68" xfId="0" applyNumberFormat="1" applyFont="1" applyFill="1" applyBorder="1" applyAlignment="1" applyProtection="1">
      <alignment horizontal="left" vertical="top" wrapText="1"/>
      <protection locked="0"/>
    </xf>
    <xf numFmtId="0" fontId="8" fillId="0" borderId="28" xfId="0" applyFont="1" applyBorder="1" applyAlignment="1">
      <alignment horizontal="center" vertical="center"/>
    </xf>
    <xf numFmtId="0" fontId="8" fillId="0" borderId="28" xfId="0" applyFont="1" applyBorder="1" applyAlignment="1">
      <alignment horizontal="center" vertical="center" wrapText="1"/>
    </xf>
    <xf numFmtId="0" fontId="8" fillId="0" borderId="31" xfId="0" applyFont="1" applyBorder="1" applyAlignment="1">
      <alignment horizontal="center" vertical="center"/>
    </xf>
    <xf numFmtId="49" fontId="8" fillId="4" borderId="9" xfId="0" applyNumberFormat="1" applyFont="1" applyFill="1" applyBorder="1" applyAlignment="1" applyProtection="1">
      <alignment horizontal="left" vertical="top" wrapText="1"/>
      <protection locked="0"/>
    </xf>
    <xf numFmtId="49" fontId="8" fillId="4" borderId="10" xfId="0" applyNumberFormat="1" applyFont="1" applyFill="1" applyBorder="1" applyAlignment="1" applyProtection="1">
      <alignment horizontal="left" vertical="top" wrapText="1"/>
      <protection locked="0"/>
    </xf>
    <xf numFmtId="49" fontId="8" fillId="4" borderId="29" xfId="0" applyNumberFormat="1" applyFont="1" applyFill="1" applyBorder="1" applyAlignment="1" applyProtection="1">
      <alignment horizontal="left" vertical="top" wrapText="1"/>
      <protection locked="0"/>
    </xf>
    <xf numFmtId="0" fontId="8" fillId="5" borderId="54" xfId="0" applyFont="1" applyFill="1" applyBorder="1" applyAlignment="1">
      <alignment horizontal="center" vertical="center"/>
    </xf>
    <xf numFmtId="0" fontId="8" fillId="5" borderId="43" xfId="0" applyFont="1" applyFill="1" applyBorder="1" applyAlignment="1">
      <alignment horizontal="center" vertical="center"/>
    </xf>
    <xf numFmtId="49" fontId="8" fillId="4" borderId="72" xfId="0" applyNumberFormat="1" applyFont="1" applyFill="1" applyBorder="1" applyAlignment="1" applyProtection="1">
      <alignment horizontal="left" vertical="top" wrapText="1"/>
      <protection locked="0"/>
    </xf>
    <xf numFmtId="49" fontId="8" fillId="0" borderId="55" xfId="0" applyNumberFormat="1" applyFont="1" applyBorder="1" applyAlignment="1" applyProtection="1">
      <alignment horizontal="left" vertical="top"/>
      <protection locked="0"/>
    </xf>
    <xf numFmtId="49" fontId="8" fillId="0" borderId="25" xfId="0" applyNumberFormat="1" applyFont="1" applyBorder="1" applyAlignment="1" applyProtection="1">
      <alignment horizontal="left" vertical="top"/>
      <protection locked="0"/>
    </xf>
    <xf numFmtId="49" fontId="8" fillId="0" borderId="29" xfId="0" applyNumberFormat="1" applyFont="1" applyFill="1" applyBorder="1" applyAlignment="1" applyProtection="1">
      <alignment horizontal="left" vertical="top" wrapText="1"/>
      <protection locked="0"/>
    </xf>
    <xf numFmtId="49" fontId="8" fillId="0" borderId="8" xfId="0" applyNumberFormat="1" applyFont="1" applyBorder="1" applyAlignment="1" applyProtection="1">
      <alignment horizontal="left" vertical="top"/>
      <protection locked="0"/>
    </xf>
    <xf numFmtId="49" fontId="8" fillId="0" borderId="0" xfId="0" applyNumberFormat="1" applyFont="1" applyAlignment="1" applyProtection="1">
      <alignment horizontal="left" vertical="top"/>
      <protection locked="0"/>
    </xf>
    <xf numFmtId="49" fontId="8" fillId="0" borderId="72" xfId="0" applyNumberFormat="1" applyFont="1" applyFill="1" applyBorder="1" applyAlignment="1" applyProtection="1">
      <alignment horizontal="left" vertical="top" wrapText="1"/>
      <protection locked="0"/>
    </xf>
    <xf numFmtId="49" fontId="8" fillId="4" borderId="13" xfId="0" applyNumberFormat="1" applyFont="1" applyFill="1" applyBorder="1" applyAlignment="1" applyProtection="1">
      <alignment horizontal="left" vertical="top" wrapText="1"/>
      <protection locked="0"/>
    </xf>
    <xf numFmtId="49" fontId="8" fillId="0" borderId="9" xfId="0" applyNumberFormat="1" applyFont="1" applyBorder="1" applyAlignment="1" applyProtection="1">
      <alignment horizontal="left" vertical="top"/>
      <protection locked="0"/>
    </xf>
    <xf numFmtId="49" fontId="8" fillId="0" borderId="10" xfId="0" applyNumberFormat="1" applyFont="1" applyBorder="1" applyAlignment="1" applyProtection="1">
      <alignment horizontal="left" vertical="top"/>
      <protection locked="0"/>
    </xf>
    <xf numFmtId="0" fontId="8" fillId="0" borderId="28" xfId="0" applyFont="1" applyBorder="1" applyAlignment="1" applyProtection="1">
      <alignment horizontal="left" vertical="top" wrapText="1"/>
      <protection locked="0"/>
    </xf>
    <xf numFmtId="0" fontId="8" fillId="0" borderId="31" xfId="0" applyFont="1" applyBorder="1" applyAlignment="1" applyProtection="1">
      <alignment horizontal="left" vertical="top" wrapText="1"/>
      <protection locked="0"/>
    </xf>
    <xf numFmtId="0" fontId="8" fillId="5" borderId="57" xfId="0" applyFont="1" applyFill="1" applyBorder="1" applyAlignment="1">
      <alignment horizontal="center" vertical="center"/>
    </xf>
    <xf numFmtId="49" fontId="8" fillId="0" borderId="29" xfId="0" applyNumberFormat="1" applyFont="1" applyBorder="1" applyAlignment="1" applyProtection="1">
      <alignment horizontal="left" vertical="top"/>
      <protection locked="0"/>
    </xf>
    <xf numFmtId="49" fontId="8" fillId="0" borderId="12" xfId="0" applyNumberFormat="1" applyFont="1" applyBorder="1" applyAlignment="1" applyProtection="1">
      <alignment horizontal="left" vertical="top"/>
      <protection locked="0"/>
    </xf>
    <xf numFmtId="49" fontId="8" fillId="0" borderId="13" xfId="0" applyNumberFormat="1" applyFont="1" applyBorder="1" applyAlignment="1" applyProtection="1">
      <alignment horizontal="left" vertical="top"/>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sz val="11"/>
        <color rgb="FFFFFFFF"/>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01"/>
  <sheetViews>
    <sheetView showGridLines="0" tabSelected="1" zoomScale="87" zoomScaleNormal="87" topLeftCell="A49" workbookViewId="0">
      <selection activeCell="W69" sqref="W69:AO70"/>
    </sheetView>
  </sheetViews>
  <sheetFormatPr defaultColWidth="9" defaultRowHeight="15"/>
  <cols>
    <col min="1" max="1" width="5.77777777777778" style="177" customWidth="1"/>
    <col min="2" max="41" width="3.77777777777778" style="177" customWidth="1"/>
    <col min="42" max="44" width="3.22222222222222" style="177" customWidth="1"/>
    <col min="45" max="45" width="6.66666666666667" style="177" customWidth="1"/>
    <col min="46" max="47" width="6.66666666666667" style="178" customWidth="1"/>
    <col min="48" max="48" width="7.88888888888889" style="178" customWidth="1"/>
    <col min="49" max="64" width="6.66666666666667" style="178" customWidth="1"/>
    <col min="65" max="256" width="3.22222222222222" style="178" customWidth="1"/>
  </cols>
  <sheetData>
    <row r="1" ht="16.35" spans="14:46">
      <c r="N1" s="294"/>
      <c r="O1" s="294"/>
      <c r="P1" s="295"/>
      <c r="Q1" s="295"/>
      <c r="R1" s="295"/>
      <c r="S1" s="295"/>
      <c r="T1" s="295"/>
      <c r="U1" s="295"/>
      <c r="V1" s="295"/>
      <c r="W1" s="295"/>
      <c r="X1" s="295"/>
      <c r="Y1" s="295"/>
      <c r="Z1" s="295"/>
      <c r="AA1" s="295"/>
      <c r="AB1" s="295"/>
      <c r="AC1" s="295"/>
      <c r="AD1" s="295"/>
      <c r="AE1" s="295"/>
      <c r="AF1" s="294"/>
      <c r="AG1" s="294"/>
      <c r="AR1" s="283"/>
      <c r="AS1" s="283"/>
      <c r="AT1" s="442"/>
    </row>
    <row r="2" ht="17.1" customHeight="1" spans="2:46">
      <c r="B2" s="179" t="s">
        <v>0</v>
      </c>
      <c r="C2" s="180"/>
      <c r="D2" s="180"/>
      <c r="E2" s="180"/>
      <c r="F2" s="180"/>
      <c r="G2" s="180"/>
      <c r="H2" s="180"/>
      <c r="I2" s="180"/>
      <c r="J2" s="180"/>
      <c r="K2" s="180"/>
      <c r="L2" s="180"/>
      <c r="M2" s="180"/>
      <c r="N2" s="180"/>
      <c r="O2" s="296"/>
      <c r="P2" s="283"/>
      <c r="Q2" s="208" t="s">
        <v>1</v>
      </c>
      <c r="R2" s="209"/>
      <c r="S2" s="209"/>
      <c r="T2" s="209"/>
      <c r="U2" s="209"/>
      <c r="V2" s="209"/>
      <c r="W2" s="209"/>
      <c r="X2" s="209"/>
      <c r="Y2" s="209"/>
      <c r="Z2" s="209"/>
      <c r="AA2" s="209"/>
      <c r="AB2" s="209"/>
      <c r="AC2" s="209"/>
      <c r="AD2" s="209"/>
      <c r="AE2" s="209"/>
      <c r="AF2" s="209"/>
      <c r="AG2" s="209"/>
      <c r="AH2" s="386"/>
      <c r="AI2" s="283"/>
      <c r="AJ2" s="419"/>
      <c r="AK2" s="420"/>
      <c r="AL2" s="420"/>
      <c r="AM2" s="420"/>
      <c r="AN2" s="420"/>
      <c r="AO2" s="443"/>
      <c r="AR2" s="283"/>
      <c r="AS2" s="283"/>
      <c r="AT2" s="442"/>
    </row>
    <row r="3" ht="17.1" customHeight="1" spans="2:46">
      <c r="B3" s="181" t="s">
        <v>2</v>
      </c>
      <c r="C3" s="182"/>
      <c r="D3" s="183" t="s">
        <v>3</v>
      </c>
      <c r="E3" s="184"/>
      <c r="F3" s="184"/>
      <c r="G3" s="184"/>
      <c r="H3" s="184"/>
      <c r="I3" s="184"/>
      <c r="J3" s="184"/>
      <c r="K3" s="184"/>
      <c r="L3" s="184"/>
      <c r="M3" s="184"/>
      <c r="N3" s="184"/>
      <c r="O3" s="297"/>
      <c r="P3" s="283"/>
      <c r="Q3" s="344" t="s">
        <v>4</v>
      </c>
      <c r="R3" s="345"/>
      <c r="S3" s="346">
        <v>70</v>
      </c>
      <c r="T3" s="347"/>
      <c r="U3" s="348">
        <f t="shared" ref="U3:U7" si="0">INT(S3/2)</f>
        <v>35</v>
      </c>
      <c r="V3" s="348"/>
      <c r="W3" s="349" t="s">
        <v>5</v>
      </c>
      <c r="X3" s="349"/>
      <c r="Y3" s="353">
        <v>50</v>
      </c>
      <c r="Z3" s="353"/>
      <c r="AA3" s="354">
        <f t="shared" ref="AA3:AA7" si="1">INT(Y3/2)</f>
        <v>25</v>
      </c>
      <c r="AB3" s="354"/>
      <c r="AC3" s="345" t="s">
        <v>6</v>
      </c>
      <c r="AD3" s="345"/>
      <c r="AE3" s="355">
        <v>40</v>
      </c>
      <c r="AF3" s="355"/>
      <c r="AG3" s="348">
        <f>INT(AE3/2)</f>
        <v>20</v>
      </c>
      <c r="AH3" s="421"/>
      <c r="AI3" s="283"/>
      <c r="AJ3" s="422"/>
      <c r="AK3" s="423"/>
      <c r="AL3" s="423"/>
      <c r="AM3" s="423"/>
      <c r="AN3" s="423"/>
      <c r="AO3" s="444"/>
      <c r="AR3" s="283"/>
      <c r="AS3" s="283"/>
      <c r="AT3" s="442"/>
    </row>
    <row r="4" ht="17.1" customHeight="1" spans="2:46">
      <c r="B4" s="185" t="s">
        <v>7</v>
      </c>
      <c r="C4" s="186"/>
      <c r="D4" s="187" t="s">
        <v>8</v>
      </c>
      <c r="E4" s="188"/>
      <c r="F4" s="188"/>
      <c r="G4" s="188"/>
      <c r="H4" s="188"/>
      <c r="I4" s="298"/>
      <c r="J4" s="299" t="s">
        <v>9</v>
      </c>
      <c r="K4" s="263"/>
      <c r="L4" s="264"/>
      <c r="M4" s="300"/>
      <c r="N4" s="301"/>
      <c r="O4" s="302"/>
      <c r="P4" s="283"/>
      <c r="Q4" s="344"/>
      <c r="R4" s="345"/>
      <c r="S4" s="350"/>
      <c r="T4" s="351"/>
      <c r="U4" s="186">
        <f t="shared" ref="U4:U8" si="2">INT(S3/5)</f>
        <v>14</v>
      </c>
      <c r="V4" s="186"/>
      <c r="W4" s="349"/>
      <c r="X4" s="349"/>
      <c r="Y4" s="353"/>
      <c r="Z4" s="353"/>
      <c r="AA4" s="354">
        <f t="shared" ref="AA4:AA8" si="3">INT(Y3/5)</f>
        <v>10</v>
      </c>
      <c r="AB4" s="354"/>
      <c r="AC4" s="345"/>
      <c r="AD4" s="345"/>
      <c r="AE4" s="355"/>
      <c r="AF4" s="355"/>
      <c r="AG4" s="348">
        <f>INT(AE3/5)</f>
        <v>8</v>
      </c>
      <c r="AH4" s="421"/>
      <c r="AI4" s="283"/>
      <c r="AJ4" s="422"/>
      <c r="AK4" s="423"/>
      <c r="AL4" s="423"/>
      <c r="AM4" s="423"/>
      <c r="AN4" s="423"/>
      <c r="AO4" s="444"/>
      <c r="AR4" s="283"/>
      <c r="AS4" s="283"/>
      <c r="AT4" s="442"/>
    </row>
    <row r="5" ht="17.1" customHeight="1" spans="2:46">
      <c r="B5" s="181" t="s">
        <v>10</v>
      </c>
      <c r="C5" s="182"/>
      <c r="D5" s="189" t="s">
        <v>11</v>
      </c>
      <c r="E5" s="190"/>
      <c r="F5" s="190"/>
      <c r="G5" s="190"/>
      <c r="H5" s="190"/>
      <c r="I5" s="190"/>
      <c r="J5" s="303" t="str">
        <f>IF(M5=0," ","职业序号：")</f>
        <v>职业序号：</v>
      </c>
      <c r="K5" s="304"/>
      <c r="L5" s="304"/>
      <c r="M5" s="305">
        <v>90</v>
      </c>
      <c r="N5" s="306"/>
      <c r="O5" s="307"/>
      <c r="P5" s="283"/>
      <c r="Q5" s="352" t="s">
        <v>12</v>
      </c>
      <c r="R5" s="349"/>
      <c r="S5" s="353">
        <v>50</v>
      </c>
      <c r="T5" s="353"/>
      <c r="U5" s="354">
        <f t="shared" si="0"/>
        <v>25</v>
      </c>
      <c r="V5" s="354"/>
      <c r="W5" s="345" t="s">
        <v>13</v>
      </c>
      <c r="X5" s="345"/>
      <c r="Y5" s="355">
        <v>50</v>
      </c>
      <c r="Z5" s="355"/>
      <c r="AA5" s="348">
        <f t="shared" si="1"/>
        <v>25</v>
      </c>
      <c r="AB5" s="348"/>
      <c r="AC5" s="349" t="s">
        <v>14</v>
      </c>
      <c r="AD5" s="349"/>
      <c r="AE5" s="353">
        <v>59</v>
      </c>
      <c r="AF5" s="353"/>
      <c r="AG5" s="354">
        <f>INT(AE5/2)</f>
        <v>29</v>
      </c>
      <c r="AH5" s="424"/>
      <c r="AI5" s="283"/>
      <c r="AJ5" s="422"/>
      <c r="AK5" s="423"/>
      <c r="AL5" s="423"/>
      <c r="AM5" s="423"/>
      <c r="AN5" s="423"/>
      <c r="AO5" s="444"/>
      <c r="AR5" s="283"/>
      <c r="AS5" s="283"/>
      <c r="AT5" s="442"/>
    </row>
    <row r="6" ht="17.1" customHeight="1" spans="2:46">
      <c r="B6" s="185" t="s">
        <v>15</v>
      </c>
      <c r="C6" s="186"/>
      <c r="D6" s="187">
        <v>28</v>
      </c>
      <c r="E6" s="188"/>
      <c r="F6" s="188"/>
      <c r="G6" s="188"/>
      <c r="H6" s="188"/>
      <c r="I6" s="298"/>
      <c r="J6" s="299" t="s">
        <v>16</v>
      </c>
      <c r="K6" s="263"/>
      <c r="L6" s="264"/>
      <c r="M6" s="300" t="s">
        <v>17</v>
      </c>
      <c r="N6" s="301"/>
      <c r="O6" s="302"/>
      <c r="P6" s="283"/>
      <c r="Q6" s="352"/>
      <c r="R6" s="349"/>
      <c r="S6" s="353"/>
      <c r="T6" s="353"/>
      <c r="U6" s="182">
        <f t="shared" si="2"/>
        <v>10</v>
      </c>
      <c r="V6" s="182"/>
      <c r="W6" s="345"/>
      <c r="X6" s="345"/>
      <c r="Y6" s="355"/>
      <c r="Z6" s="355"/>
      <c r="AA6" s="348">
        <f t="shared" si="3"/>
        <v>10</v>
      </c>
      <c r="AB6" s="348"/>
      <c r="AC6" s="349"/>
      <c r="AD6" s="349"/>
      <c r="AE6" s="353"/>
      <c r="AF6" s="353"/>
      <c r="AG6" s="354">
        <f>INT(AE5/5)</f>
        <v>11</v>
      </c>
      <c r="AH6" s="424"/>
      <c r="AI6" s="283"/>
      <c r="AJ6" s="422"/>
      <c r="AK6" s="423"/>
      <c r="AL6" s="423"/>
      <c r="AM6" s="423"/>
      <c r="AN6" s="423"/>
      <c r="AO6" s="444"/>
      <c r="AR6" s="283"/>
      <c r="AS6" s="283"/>
      <c r="AT6" s="442"/>
    </row>
    <row r="7" ht="17.1" customHeight="1" spans="2:46">
      <c r="B7" s="181" t="s">
        <v>18</v>
      </c>
      <c r="C7" s="182"/>
      <c r="D7" s="183" t="s">
        <v>19</v>
      </c>
      <c r="E7" s="184"/>
      <c r="F7" s="184"/>
      <c r="G7" s="184"/>
      <c r="H7" s="184"/>
      <c r="I7" s="184"/>
      <c r="J7" s="184"/>
      <c r="K7" s="184"/>
      <c r="L7" s="184"/>
      <c r="M7" s="184"/>
      <c r="N7" s="184"/>
      <c r="O7" s="297"/>
      <c r="P7" s="283"/>
      <c r="Q7" s="344" t="s">
        <v>20</v>
      </c>
      <c r="R7" s="345"/>
      <c r="S7" s="355">
        <v>60</v>
      </c>
      <c r="T7" s="355"/>
      <c r="U7" s="348">
        <f t="shared" si="0"/>
        <v>30</v>
      </c>
      <c r="V7" s="348"/>
      <c r="W7" s="349" t="s">
        <v>21</v>
      </c>
      <c r="X7" s="349"/>
      <c r="Y7" s="353">
        <v>90</v>
      </c>
      <c r="Z7" s="353"/>
      <c r="AA7" s="354">
        <f t="shared" si="1"/>
        <v>45</v>
      </c>
      <c r="AB7" s="354"/>
      <c r="AC7" s="345" t="s">
        <v>22</v>
      </c>
      <c r="AD7" s="345"/>
      <c r="AE7" s="404">
        <f>附表!F27-LOOKUP(D6,附表!E2:E7,附表!F2:F7)</f>
        <v>8</v>
      </c>
      <c r="AF7" s="404"/>
      <c r="AG7" s="425" t="s">
        <v>23</v>
      </c>
      <c r="AH7" s="426"/>
      <c r="AI7" s="283"/>
      <c r="AJ7" s="422"/>
      <c r="AK7" s="423"/>
      <c r="AL7" s="423"/>
      <c r="AM7" s="423"/>
      <c r="AN7" s="423"/>
      <c r="AO7" s="444"/>
      <c r="AR7" s="283"/>
      <c r="AS7" s="283"/>
      <c r="AT7" s="442"/>
    </row>
    <row r="8" ht="17.1" customHeight="1" spans="2:46">
      <c r="B8" s="191" t="s">
        <v>24</v>
      </c>
      <c r="C8" s="192"/>
      <c r="D8" s="193" t="s">
        <v>25</v>
      </c>
      <c r="E8" s="194"/>
      <c r="F8" s="194"/>
      <c r="G8" s="194"/>
      <c r="H8" s="194"/>
      <c r="I8" s="194"/>
      <c r="J8" s="194"/>
      <c r="K8" s="194"/>
      <c r="L8" s="194"/>
      <c r="M8" s="194"/>
      <c r="N8" s="194"/>
      <c r="O8" s="308"/>
      <c r="P8" s="283"/>
      <c r="Q8" s="201"/>
      <c r="R8" s="202"/>
      <c r="S8" s="356"/>
      <c r="T8" s="356"/>
      <c r="U8" s="192">
        <f t="shared" si="2"/>
        <v>12</v>
      </c>
      <c r="V8" s="192"/>
      <c r="W8" s="357"/>
      <c r="X8" s="357"/>
      <c r="Y8" s="405"/>
      <c r="Z8" s="405"/>
      <c r="AA8" s="406">
        <f t="shared" si="3"/>
        <v>18</v>
      </c>
      <c r="AB8" s="406"/>
      <c r="AC8" s="202"/>
      <c r="AD8" s="202"/>
      <c r="AE8" s="407"/>
      <c r="AF8" s="407"/>
      <c r="AG8" s="427">
        <f>附表!F27-8</f>
        <v>0</v>
      </c>
      <c r="AH8" s="428"/>
      <c r="AI8" s="283"/>
      <c r="AJ8" s="429"/>
      <c r="AK8" s="430"/>
      <c r="AL8" s="430"/>
      <c r="AM8" s="430"/>
      <c r="AN8" s="430"/>
      <c r="AO8" s="445"/>
      <c r="AR8" s="283"/>
      <c r="AS8" s="283"/>
      <c r="AT8" s="442"/>
    </row>
    <row r="9" ht="16.35" spans="36:46">
      <c r="AJ9" s="431"/>
      <c r="AK9" s="431"/>
      <c r="AL9" s="431"/>
      <c r="AM9" s="431"/>
      <c r="AN9" s="431"/>
      <c r="AR9" s="283"/>
      <c r="AS9" s="283"/>
      <c r="AT9" s="442"/>
    </row>
    <row r="10" ht="16.5" customHeight="1" spans="2:46">
      <c r="B10" s="195" t="s">
        <v>26</v>
      </c>
      <c r="C10" s="196"/>
      <c r="D10" s="196"/>
      <c r="E10" s="197"/>
      <c r="F10" s="198">
        <f>HPMAX</f>
        <v>11</v>
      </c>
      <c r="G10" s="199"/>
      <c r="H10" s="200">
        <f>INT((S7+S5)/10)</f>
        <v>11</v>
      </c>
      <c r="I10" s="309"/>
      <c r="J10" s="310" t="s">
        <v>27</v>
      </c>
      <c r="K10" s="311"/>
      <c r="L10" s="311"/>
      <c r="M10" s="312"/>
      <c r="N10" s="313">
        <f>POW</f>
        <v>40</v>
      </c>
      <c r="O10" s="314"/>
      <c r="P10" s="315">
        <f>IF(ISBLANK(N10),MIN(AE3,99-P26),INT(99-P26))</f>
        <v>99</v>
      </c>
      <c r="Q10" s="358"/>
      <c r="R10" s="359" t="s">
        <v>28</v>
      </c>
      <c r="S10" s="196"/>
      <c r="T10" s="196"/>
      <c r="U10" s="197"/>
      <c r="V10" s="198">
        <v>80</v>
      </c>
      <c r="W10" s="199"/>
      <c r="X10" s="360">
        <v>99</v>
      </c>
      <c r="Y10" s="408"/>
      <c r="Z10" s="409" t="s">
        <v>29</v>
      </c>
      <c r="AA10" s="311"/>
      <c r="AB10" s="311"/>
      <c r="AC10" s="312"/>
      <c r="AD10" s="313">
        <f>MPMAX</f>
        <v>8</v>
      </c>
      <c r="AE10" s="314"/>
      <c r="AF10" s="315">
        <f>INT(AE3/5)</f>
        <v>8</v>
      </c>
      <c r="AG10" s="358"/>
      <c r="AH10" s="432" t="s">
        <v>30</v>
      </c>
      <c r="AI10" s="433"/>
      <c r="AJ10" s="433"/>
      <c r="AK10" s="434"/>
      <c r="AL10" s="435" t="s">
        <v>31</v>
      </c>
      <c r="AM10" s="435"/>
      <c r="AN10" s="435"/>
      <c r="AO10" s="446"/>
      <c r="AR10" s="283"/>
      <c r="AS10" s="283"/>
      <c r="AT10" s="442"/>
    </row>
    <row r="11" ht="17.25" customHeight="1" spans="2:46">
      <c r="B11" s="201"/>
      <c r="C11" s="202"/>
      <c r="D11" s="202"/>
      <c r="E11" s="203"/>
      <c r="F11" s="204"/>
      <c r="G11" s="205"/>
      <c r="H11" s="206"/>
      <c r="I11" s="316"/>
      <c r="J11" s="317"/>
      <c r="K11" s="318"/>
      <c r="L11" s="318"/>
      <c r="M11" s="319"/>
      <c r="N11" s="320"/>
      <c r="O11" s="321"/>
      <c r="P11" s="322"/>
      <c r="Q11" s="361"/>
      <c r="R11" s="362"/>
      <c r="S11" s="202"/>
      <c r="T11" s="202"/>
      <c r="U11" s="203"/>
      <c r="V11" s="204"/>
      <c r="W11" s="205"/>
      <c r="X11" s="363"/>
      <c r="Y11" s="410"/>
      <c r="Z11" s="411"/>
      <c r="AA11" s="318"/>
      <c r="AB11" s="318"/>
      <c r="AC11" s="319"/>
      <c r="AD11" s="320"/>
      <c r="AE11" s="321"/>
      <c r="AF11" s="322"/>
      <c r="AG11" s="361"/>
      <c r="AH11" s="436" t="s">
        <v>32</v>
      </c>
      <c r="AI11" s="34"/>
      <c r="AJ11" s="34"/>
      <c r="AK11" s="437"/>
      <c r="AL11" s="356" t="s">
        <v>33</v>
      </c>
      <c r="AM11" s="356"/>
      <c r="AN11" s="356"/>
      <c r="AO11" s="447"/>
      <c r="AR11" s="283"/>
      <c r="AS11" s="283"/>
      <c r="AT11" s="442"/>
    </row>
    <row r="12" ht="16.35" spans="2:46">
      <c r="B12" s="207" t="str">
        <f>IF(M5=0," ","["&amp;LOOKUP(M5,职业列表!A2:A116,职业列表!B2:B116)&amp;"]的本职技能："&amp;LOOKUP(M5,职业列表!A2:A116,职业列表!F2:F116))</f>
        <v>[私家侦探]的本职技能：技艺（摄影），乔装，法律，图书馆，一项社交技能（魅惑、话术、恐吓、说服），心理学，侦查，一项其他个人或时代特长（如计算机、锁匠、格斗、射击）。</v>
      </c>
      <c r="C12" s="207"/>
      <c r="D12" s="207"/>
      <c r="E12" s="207"/>
      <c r="F12" s="207"/>
      <c r="G12" s="207"/>
      <c r="H12" s="207"/>
      <c r="I12" s="207"/>
      <c r="J12" s="207"/>
      <c r="K12" s="207"/>
      <c r="L12" s="207"/>
      <c r="M12" s="207"/>
      <c r="N12" s="207"/>
      <c r="O12" s="207"/>
      <c r="P12" s="207"/>
      <c r="Q12" s="207"/>
      <c r="R12" s="207"/>
      <c r="S12" s="207"/>
      <c r="T12" s="207"/>
      <c r="U12" s="207"/>
      <c r="V12" s="207"/>
      <c r="W12" s="207"/>
      <c r="X12" s="207"/>
      <c r="Y12" s="207"/>
      <c r="Z12" s="207"/>
      <c r="AA12" s="207"/>
      <c r="AB12" s="207"/>
      <c r="AC12" s="207"/>
      <c r="AD12" s="207"/>
      <c r="AE12" s="207"/>
      <c r="AF12" s="207"/>
      <c r="AG12" s="207"/>
      <c r="AH12" s="207"/>
      <c r="AI12" s="207"/>
      <c r="AJ12" s="207"/>
      <c r="AK12" s="207"/>
      <c r="AL12" s="207"/>
      <c r="AM12" s="207"/>
      <c r="AN12" s="207"/>
      <c r="AO12" s="207"/>
      <c r="AR12" s="283"/>
      <c r="AS12" s="283"/>
      <c r="AT12" s="442"/>
    </row>
    <row r="13" ht="15.6" spans="2:46">
      <c r="B13" s="208" t="s">
        <v>34</v>
      </c>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386"/>
      <c r="AR13" s="283"/>
      <c r="AS13" s="283"/>
      <c r="AT13" s="442"/>
    </row>
    <row r="14" ht="15.6" spans="2:46">
      <c r="B14" s="210" t="s">
        <v>35</v>
      </c>
      <c r="C14" s="211" t="s">
        <v>36</v>
      </c>
      <c r="D14" s="212"/>
      <c r="E14" s="212"/>
      <c r="F14" s="212"/>
      <c r="G14" s="213"/>
      <c r="H14" s="214" t="s">
        <v>37</v>
      </c>
      <c r="I14" s="214"/>
      <c r="J14" s="214" t="s">
        <v>38</v>
      </c>
      <c r="K14" s="214"/>
      <c r="L14" s="214" t="s">
        <v>10</v>
      </c>
      <c r="M14" s="214"/>
      <c r="N14" s="214" t="s">
        <v>39</v>
      </c>
      <c r="O14" s="214"/>
      <c r="P14" s="214" t="s">
        <v>40</v>
      </c>
      <c r="Q14" s="214"/>
      <c r="R14" s="214"/>
      <c r="S14" s="214"/>
      <c r="T14" s="214"/>
      <c r="U14" s="364"/>
      <c r="V14" s="210" t="s">
        <v>35</v>
      </c>
      <c r="W14" s="212" t="s">
        <v>36</v>
      </c>
      <c r="X14" s="212"/>
      <c r="Y14" s="212"/>
      <c r="Z14" s="212"/>
      <c r="AA14" s="213"/>
      <c r="AB14" s="214" t="s">
        <v>37</v>
      </c>
      <c r="AC14" s="214"/>
      <c r="AD14" s="214" t="s">
        <v>38</v>
      </c>
      <c r="AE14" s="214"/>
      <c r="AF14" s="214" t="s">
        <v>10</v>
      </c>
      <c r="AG14" s="214"/>
      <c r="AH14" s="214" t="s">
        <v>39</v>
      </c>
      <c r="AI14" s="214"/>
      <c r="AJ14" s="214" t="s">
        <v>40</v>
      </c>
      <c r="AK14" s="214"/>
      <c r="AL14" s="214"/>
      <c r="AM14" s="214"/>
      <c r="AN14" s="214"/>
      <c r="AO14" s="448"/>
      <c r="AR14" s="283"/>
      <c r="AS14" s="283"/>
      <c r="AT14" s="442"/>
    </row>
    <row r="15" ht="15.6" spans="2:46">
      <c r="B15" s="215"/>
      <c r="C15" s="216" t="s">
        <v>41</v>
      </c>
      <c r="D15" s="216"/>
      <c r="E15" s="216"/>
      <c r="F15" s="216"/>
      <c r="G15" s="216"/>
      <c r="H15" s="217">
        <v>5</v>
      </c>
      <c r="I15" s="217"/>
      <c r="J15" s="323"/>
      <c r="K15" s="323"/>
      <c r="L15" s="323"/>
      <c r="M15" s="323"/>
      <c r="N15" s="323"/>
      <c r="O15" s="323"/>
      <c r="P15" s="217">
        <f>SUM(H15:O15)</f>
        <v>5</v>
      </c>
      <c r="Q15" s="217"/>
      <c r="R15" s="217">
        <f>INT(P15/2)</f>
        <v>2</v>
      </c>
      <c r="S15" s="217"/>
      <c r="T15" s="217">
        <f>INT(P15/5)</f>
        <v>1</v>
      </c>
      <c r="U15" s="365"/>
      <c r="V15" s="215" t="s">
        <v>42</v>
      </c>
      <c r="W15" s="366" t="s">
        <v>43</v>
      </c>
      <c r="X15" s="366"/>
      <c r="Y15" s="366"/>
      <c r="Z15" s="366"/>
      <c r="AA15" s="366"/>
      <c r="AB15" s="217">
        <v>5</v>
      </c>
      <c r="AC15" s="217"/>
      <c r="AD15" s="323"/>
      <c r="AE15" s="323"/>
      <c r="AF15" s="323"/>
      <c r="AG15" s="323"/>
      <c r="AH15" s="323"/>
      <c r="AI15" s="323"/>
      <c r="AJ15" s="217">
        <f>SUM(AB15:AI15)</f>
        <v>5</v>
      </c>
      <c r="AK15" s="217"/>
      <c r="AL15" s="217">
        <f>INT(AJ15/2)</f>
        <v>2</v>
      </c>
      <c r="AM15" s="217"/>
      <c r="AN15" s="217">
        <f>INT(AJ15/5)</f>
        <v>1</v>
      </c>
      <c r="AO15" s="449"/>
      <c r="AR15" s="283"/>
      <c r="AS15" s="283"/>
      <c r="AT15" s="442"/>
    </row>
    <row r="16" ht="15.6" spans="2:46">
      <c r="B16" s="218" t="s">
        <v>42</v>
      </c>
      <c r="C16" s="219" t="s">
        <v>44</v>
      </c>
      <c r="D16" s="219"/>
      <c r="E16" s="219"/>
      <c r="F16" s="219"/>
      <c r="G16" s="219"/>
      <c r="H16" s="220">
        <v>1</v>
      </c>
      <c r="I16" s="220"/>
      <c r="J16" s="324"/>
      <c r="K16" s="324"/>
      <c r="L16" s="324"/>
      <c r="M16" s="324"/>
      <c r="N16" s="324"/>
      <c r="O16" s="324"/>
      <c r="P16" s="220">
        <f>SUM(H16:O16)</f>
        <v>1</v>
      </c>
      <c r="Q16" s="220"/>
      <c r="R16" s="220">
        <f>INT(P16/2)</f>
        <v>0</v>
      </c>
      <c r="S16" s="220"/>
      <c r="T16" s="220">
        <f>INT(P16/5)</f>
        <v>0</v>
      </c>
      <c r="U16" s="367"/>
      <c r="V16" s="218" t="s">
        <v>42</v>
      </c>
      <c r="W16" s="219" t="s">
        <v>45</v>
      </c>
      <c r="X16" s="219"/>
      <c r="Y16" s="219"/>
      <c r="Z16" s="219"/>
      <c r="AA16" s="219"/>
      <c r="AB16" s="220">
        <v>20</v>
      </c>
      <c r="AC16" s="220"/>
      <c r="AD16" s="324"/>
      <c r="AE16" s="324"/>
      <c r="AF16" s="324">
        <v>55</v>
      </c>
      <c r="AG16" s="324"/>
      <c r="AH16" s="324"/>
      <c r="AI16" s="324"/>
      <c r="AJ16" s="220">
        <f>SUM(AB16:AI16)</f>
        <v>75</v>
      </c>
      <c r="AK16" s="220"/>
      <c r="AL16" s="220">
        <f>INT(AJ16/2)</f>
        <v>37</v>
      </c>
      <c r="AM16" s="220"/>
      <c r="AN16" s="220">
        <f>INT(AJ16/5)</f>
        <v>15</v>
      </c>
      <c r="AO16" s="450"/>
      <c r="AR16" s="283"/>
      <c r="AS16" s="283"/>
      <c r="AT16" s="442"/>
    </row>
    <row r="17" ht="15.6" spans="2:46">
      <c r="B17" s="215" t="s">
        <v>42</v>
      </c>
      <c r="C17" s="216" t="s">
        <v>46</v>
      </c>
      <c r="D17" s="216"/>
      <c r="E17" s="216"/>
      <c r="F17" s="216"/>
      <c r="G17" s="216"/>
      <c r="H17" s="217">
        <v>5</v>
      </c>
      <c r="I17" s="217"/>
      <c r="J17" s="323"/>
      <c r="K17" s="323"/>
      <c r="L17" s="323"/>
      <c r="M17" s="323"/>
      <c r="N17" s="323"/>
      <c r="O17" s="323"/>
      <c r="P17" s="217">
        <f t="shared" ref="P17:P46" si="4">SUM(H17:O17)</f>
        <v>5</v>
      </c>
      <c r="Q17" s="217"/>
      <c r="R17" s="217">
        <f t="shared" ref="R17:R46" si="5">INT(P17/2)</f>
        <v>2</v>
      </c>
      <c r="S17" s="217"/>
      <c r="T17" s="217">
        <f t="shared" ref="T17:T46" si="6">INT(P17/5)</f>
        <v>1</v>
      </c>
      <c r="U17" s="365"/>
      <c r="V17" s="368" t="s">
        <v>42</v>
      </c>
      <c r="W17" s="366" t="s">
        <v>47</v>
      </c>
      <c r="X17" s="366"/>
      <c r="Y17" s="366"/>
      <c r="Z17" s="366"/>
      <c r="AA17" s="366"/>
      <c r="AB17" s="217">
        <v>20</v>
      </c>
      <c r="AC17" s="217"/>
      <c r="AD17" s="325"/>
      <c r="AE17" s="326"/>
      <c r="AF17" s="323"/>
      <c r="AG17" s="323"/>
      <c r="AH17" s="323"/>
      <c r="AI17" s="323"/>
      <c r="AJ17" s="217">
        <f t="shared" ref="AJ17:AJ46" si="7">SUM(AB17:AI17)</f>
        <v>20</v>
      </c>
      <c r="AK17" s="217"/>
      <c r="AL17" s="217">
        <f t="shared" ref="AL17:AL46" si="8">INT(AJ17/2)</f>
        <v>10</v>
      </c>
      <c r="AM17" s="217"/>
      <c r="AN17" s="217">
        <f t="shared" ref="AN17:AN46" si="9">INT(AJ17/5)</f>
        <v>4</v>
      </c>
      <c r="AO17" s="449"/>
      <c r="AR17" s="283"/>
      <c r="AS17" s="283"/>
      <c r="AT17" s="442"/>
    </row>
    <row r="18" ht="15.6" spans="2:46">
      <c r="B18" s="218" t="s">
        <v>42</v>
      </c>
      <c r="C18" s="219" t="s">
        <v>48</v>
      </c>
      <c r="D18" s="219"/>
      <c r="E18" s="219"/>
      <c r="F18" s="219"/>
      <c r="G18" s="219"/>
      <c r="H18" s="220">
        <v>1</v>
      </c>
      <c r="I18" s="220"/>
      <c r="J18" s="324"/>
      <c r="K18" s="324"/>
      <c r="L18" s="324"/>
      <c r="M18" s="324"/>
      <c r="N18" s="324"/>
      <c r="O18" s="324"/>
      <c r="P18" s="220">
        <f t="shared" si="4"/>
        <v>1</v>
      </c>
      <c r="Q18" s="220"/>
      <c r="R18" s="220">
        <f t="shared" si="5"/>
        <v>0</v>
      </c>
      <c r="S18" s="220"/>
      <c r="T18" s="220">
        <f t="shared" si="6"/>
        <v>0</v>
      </c>
      <c r="U18" s="367"/>
      <c r="V18" s="369" t="s">
        <v>42</v>
      </c>
      <c r="W18" s="219" t="s">
        <v>49</v>
      </c>
      <c r="X18" s="219"/>
      <c r="Y18" s="219"/>
      <c r="Z18" s="219"/>
      <c r="AA18" s="219"/>
      <c r="AB18" s="220">
        <v>1</v>
      </c>
      <c r="AC18" s="220"/>
      <c r="AD18" s="327"/>
      <c r="AE18" s="328"/>
      <c r="AF18" s="324"/>
      <c r="AG18" s="324"/>
      <c r="AH18" s="324"/>
      <c r="AI18" s="324"/>
      <c r="AJ18" s="220">
        <f t="shared" si="7"/>
        <v>1</v>
      </c>
      <c r="AK18" s="220"/>
      <c r="AL18" s="220">
        <f t="shared" si="8"/>
        <v>0</v>
      </c>
      <c r="AM18" s="220"/>
      <c r="AN18" s="220">
        <f t="shared" si="9"/>
        <v>0</v>
      </c>
      <c r="AO18" s="450"/>
      <c r="AR18" s="283"/>
      <c r="AS18" s="283"/>
      <c r="AT18" s="442"/>
    </row>
    <row r="19" ht="16.5" customHeight="1" spans="2:46">
      <c r="B19" s="215" t="s">
        <v>42</v>
      </c>
      <c r="C19" s="221" t="s">
        <v>50</v>
      </c>
      <c r="D19" s="222"/>
      <c r="E19" s="223" t="s">
        <v>51</v>
      </c>
      <c r="F19" s="223"/>
      <c r="G19" s="224"/>
      <c r="H19" s="217">
        <v>5</v>
      </c>
      <c r="I19" s="217"/>
      <c r="J19" s="323"/>
      <c r="K19" s="323"/>
      <c r="L19" s="323"/>
      <c r="M19" s="323"/>
      <c r="N19" s="323"/>
      <c r="O19" s="323"/>
      <c r="P19" s="217">
        <f t="shared" si="4"/>
        <v>5</v>
      </c>
      <c r="Q19" s="217"/>
      <c r="R19" s="217">
        <f t="shared" si="5"/>
        <v>2</v>
      </c>
      <c r="S19" s="217"/>
      <c r="T19" s="217">
        <f t="shared" si="6"/>
        <v>1</v>
      </c>
      <c r="U19" s="365"/>
      <c r="V19" s="368" t="s">
        <v>42</v>
      </c>
      <c r="W19" s="366" t="s">
        <v>52</v>
      </c>
      <c r="X19" s="366"/>
      <c r="Y19" s="366"/>
      <c r="Z19" s="366"/>
      <c r="AA19" s="366"/>
      <c r="AB19" s="217">
        <v>10</v>
      </c>
      <c r="AC19" s="217"/>
      <c r="AD19" s="325"/>
      <c r="AE19" s="326"/>
      <c r="AF19" s="323"/>
      <c r="AG19" s="323"/>
      <c r="AH19" s="323"/>
      <c r="AI19" s="323"/>
      <c r="AJ19" s="217">
        <f t="shared" si="7"/>
        <v>10</v>
      </c>
      <c r="AK19" s="217"/>
      <c r="AL19" s="217">
        <f t="shared" si="8"/>
        <v>5</v>
      </c>
      <c r="AM19" s="217"/>
      <c r="AN19" s="217">
        <f t="shared" si="9"/>
        <v>2</v>
      </c>
      <c r="AO19" s="449"/>
      <c r="AR19" s="283"/>
      <c r="AS19" s="283"/>
      <c r="AT19" s="442"/>
    </row>
    <row r="20" ht="16.5" customHeight="1" spans="2:46">
      <c r="B20" s="218" t="s">
        <v>42</v>
      </c>
      <c r="C20" s="225" t="s">
        <v>50</v>
      </c>
      <c r="D20" s="226"/>
      <c r="E20" s="227" t="s">
        <v>53</v>
      </c>
      <c r="F20" s="227"/>
      <c r="G20" s="228"/>
      <c r="H20" s="220">
        <v>5</v>
      </c>
      <c r="I20" s="220"/>
      <c r="J20" s="324"/>
      <c r="K20" s="324"/>
      <c r="L20" s="324"/>
      <c r="M20" s="324"/>
      <c r="N20" s="324"/>
      <c r="O20" s="324"/>
      <c r="P20" s="220">
        <f t="shared" si="4"/>
        <v>5</v>
      </c>
      <c r="Q20" s="220"/>
      <c r="R20" s="220">
        <f t="shared" si="5"/>
        <v>2</v>
      </c>
      <c r="S20" s="220"/>
      <c r="T20" s="220">
        <f t="shared" si="6"/>
        <v>1</v>
      </c>
      <c r="U20" s="367"/>
      <c r="V20" s="369" t="s">
        <v>42</v>
      </c>
      <c r="W20" s="219" t="s">
        <v>54</v>
      </c>
      <c r="X20" s="219"/>
      <c r="Y20" s="219"/>
      <c r="Z20" s="219"/>
      <c r="AA20" s="219"/>
      <c r="AB20" s="220">
        <v>1</v>
      </c>
      <c r="AC20" s="220"/>
      <c r="AD20" s="327"/>
      <c r="AE20" s="328"/>
      <c r="AF20" s="324"/>
      <c r="AG20" s="324"/>
      <c r="AH20" s="324">
        <v>40</v>
      </c>
      <c r="AI20" s="324"/>
      <c r="AJ20" s="220">
        <f t="shared" si="7"/>
        <v>41</v>
      </c>
      <c r="AK20" s="220"/>
      <c r="AL20" s="220">
        <f t="shared" si="8"/>
        <v>20</v>
      </c>
      <c r="AM20" s="220"/>
      <c r="AN20" s="220">
        <f t="shared" si="9"/>
        <v>8</v>
      </c>
      <c r="AO20" s="450"/>
      <c r="AR20" s="283"/>
      <c r="AS20" s="283"/>
      <c r="AT20" s="442"/>
    </row>
    <row r="21" ht="16.5" customHeight="1" spans="2:46">
      <c r="B21" s="215" t="s">
        <v>42</v>
      </c>
      <c r="C21" s="221" t="s">
        <v>50</v>
      </c>
      <c r="D21" s="222"/>
      <c r="E21" s="223"/>
      <c r="F21" s="223"/>
      <c r="G21" s="224"/>
      <c r="H21" s="217">
        <v>5</v>
      </c>
      <c r="I21" s="217"/>
      <c r="J21" s="323"/>
      <c r="K21" s="323"/>
      <c r="L21" s="323"/>
      <c r="M21" s="323"/>
      <c r="N21" s="323"/>
      <c r="O21" s="323"/>
      <c r="P21" s="217">
        <f t="shared" si="4"/>
        <v>5</v>
      </c>
      <c r="Q21" s="217"/>
      <c r="R21" s="217">
        <f t="shared" si="5"/>
        <v>2</v>
      </c>
      <c r="S21" s="217"/>
      <c r="T21" s="217">
        <f t="shared" si="6"/>
        <v>1</v>
      </c>
      <c r="U21" s="365"/>
      <c r="V21" s="368" t="s">
        <v>42</v>
      </c>
      <c r="W21" s="366" t="s">
        <v>55</v>
      </c>
      <c r="X21" s="366"/>
      <c r="Y21" s="366"/>
      <c r="Z21" s="366"/>
      <c r="AA21" s="366"/>
      <c r="AB21" s="217">
        <v>10</v>
      </c>
      <c r="AC21" s="217"/>
      <c r="AD21" s="325"/>
      <c r="AE21" s="326"/>
      <c r="AF21" s="323"/>
      <c r="AG21" s="323"/>
      <c r="AH21" s="323"/>
      <c r="AI21" s="323"/>
      <c r="AJ21" s="217">
        <f t="shared" si="7"/>
        <v>10</v>
      </c>
      <c r="AK21" s="217"/>
      <c r="AL21" s="217">
        <f t="shared" si="8"/>
        <v>5</v>
      </c>
      <c r="AM21" s="217"/>
      <c r="AN21" s="217">
        <f t="shared" si="9"/>
        <v>2</v>
      </c>
      <c r="AO21" s="449"/>
      <c r="AR21" s="283"/>
      <c r="AS21" s="283"/>
      <c r="AT21" s="442"/>
    </row>
    <row r="22" ht="15.6" spans="2:46">
      <c r="B22" s="218" t="s">
        <v>42</v>
      </c>
      <c r="C22" s="219" t="s">
        <v>56</v>
      </c>
      <c r="D22" s="219"/>
      <c r="E22" s="219"/>
      <c r="F22" s="219"/>
      <c r="G22" s="219"/>
      <c r="H22" s="220">
        <v>15</v>
      </c>
      <c r="I22" s="220"/>
      <c r="J22" s="324"/>
      <c r="K22" s="324"/>
      <c r="L22" s="324"/>
      <c r="M22" s="324"/>
      <c r="N22" s="324"/>
      <c r="O22" s="324"/>
      <c r="P22" s="220">
        <f t="shared" si="4"/>
        <v>15</v>
      </c>
      <c r="Q22" s="220"/>
      <c r="R22" s="220">
        <f t="shared" si="5"/>
        <v>7</v>
      </c>
      <c r="S22" s="220"/>
      <c r="T22" s="220">
        <f t="shared" si="6"/>
        <v>3</v>
      </c>
      <c r="U22" s="367"/>
      <c r="V22" s="369" t="s">
        <v>42</v>
      </c>
      <c r="W22" s="219" t="s">
        <v>57</v>
      </c>
      <c r="X22" s="219"/>
      <c r="Y22" s="219"/>
      <c r="Z22" s="219"/>
      <c r="AA22" s="219"/>
      <c r="AB22" s="220">
        <v>10</v>
      </c>
      <c r="AC22" s="220"/>
      <c r="AD22" s="327"/>
      <c r="AE22" s="328"/>
      <c r="AF22" s="324"/>
      <c r="AG22" s="324"/>
      <c r="AH22" s="324"/>
      <c r="AI22" s="324"/>
      <c r="AJ22" s="220">
        <f t="shared" si="7"/>
        <v>10</v>
      </c>
      <c r="AK22" s="220"/>
      <c r="AL22" s="220">
        <f t="shared" si="8"/>
        <v>5</v>
      </c>
      <c r="AM22" s="220"/>
      <c r="AN22" s="220">
        <f t="shared" si="9"/>
        <v>2</v>
      </c>
      <c r="AO22" s="450"/>
      <c r="AR22" s="283"/>
      <c r="AS22" s="283"/>
      <c r="AT22" s="451"/>
    </row>
    <row r="23" ht="15.6" spans="2:46">
      <c r="B23" s="215" t="s">
        <v>42</v>
      </c>
      <c r="C23" s="216" t="s">
        <v>58</v>
      </c>
      <c r="D23" s="216"/>
      <c r="E23" s="216"/>
      <c r="F23" s="216"/>
      <c r="G23" s="216"/>
      <c r="H23" s="217">
        <v>20</v>
      </c>
      <c r="I23" s="217"/>
      <c r="J23" s="325"/>
      <c r="K23" s="326"/>
      <c r="L23" s="323"/>
      <c r="M23" s="323"/>
      <c r="N23" s="323"/>
      <c r="O23" s="323"/>
      <c r="P23" s="217">
        <f t="shared" si="4"/>
        <v>20</v>
      </c>
      <c r="Q23" s="217"/>
      <c r="R23" s="217">
        <f t="shared" si="5"/>
        <v>10</v>
      </c>
      <c r="S23" s="217"/>
      <c r="T23" s="217">
        <f t="shared" si="6"/>
        <v>4</v>
      </c>
      <c r="U23" s="365"/>
      <c r="V23" s="368" t="s">
        <v>42</v>
      </c>
      <c r="W23" s="366" t="s">
        <v>59</v>
      </c>
      <c r="X23" s="366"/>
      <c r="Y23" s="366"/>
      <c r="Z23" s="366"/>
      <c r="AA23" s="366"/>
      <c r="AB23" s="217">
        <v>5</v>
      </c>
      <c r="AC23" s="217"/>
      <c r="AD23" s="325"/>
      <c r="AE23" s="326"/>
      <c r="AF23" s="323"/>
      <c r="AG23" s="323"/>
      <c r="AH23" s="323"/>
      <c r="AI23" s="323"/>
      <c r="AJ23" s="217">
        <f t="shared" si="7"/>
        <v>5</v>
      </c>
      <c r="AK23" s="217"/>
      <c r="AL23" s="217">
        <f t="shared" si="8"/>
        <v>2</v>
      </c>
      <c r="AM23" s="217"/>
      <c r="AN23" s="217">
        <f t="shared" si="9"/>
        <v>1</v>
      </c>
      <c r="AO23" s="449"/>
      <c r="AR23" s="283"/>
      <c r="AS23" s="283"/>
      <c r="AT23" s="451"/>
    </row>
    <row r="24" ht="15.6" spans="2:46">
      <c r="B24" s="218" t="s">
        <v>42</v>
      </c>
      <c r="C24" s="219" t="s">
        <v>60</v>
      </c>
      <c r="D24" s="219"/>
      <c r="E24" s="219"/>
      <c r="F24" s="219"/>
      <c r="G24" s="219"/>
      <c r="H24" s="220">
        <v>5</v>
      </c>
      <c r="I24" s="220"/>
      <c r="J24" s="327"/>
      <c r="K24" s="328"/>
      <c r="L24" s="324"/>
      <c r="M24" s="324"/>
      <c r="N24" s="324"/>
      <c r="O24" s="324"/>
      <c r="P24" s="220">
        <f t="shared" si="4"/>
        <v>5</v>
      </c>
      <c r="Q24" s="220"/>
      <c r="R24" s="220">
        <f t="shared" si="5"/>
        <v>2</v>
      </c>
      <c r="S24" s="220"/>
      <c r="T24" s="220">
        <f t="shared" si="6"/>
        <v>1</v>
      </c>
      <c r="U24" s="367"/>
      <c r="V24" s="369" t="s">
        <v>42</v>
      </c>
      <c r="W24" s="219" t="s">
        <v>61</v>
      </c>
      <c r="X24" s="219"/>
      <c r="Y24" s="219"/>
      <c r="Z24" s="219"/>
      <c r="AA24" s="219"/>
      <c r="AB24" s="220">
        <v>1</v>
      </c>
      <c r="AC24" s="220"/>
      <c r="AD24" s="327"/>
      <c r="AE24" s="328"/>
      <c r="AF24" s="324"/>
      <c r="AG24" s="324"/>
      <c r="AH24" s="324"/>
      <c r="AI24" s="324"/>
      <c r="AJ24" s="220">
        <f t="shared" si="7"/>
        <v>1</v>
      </c>
      <c r="AK24" s="220"/>
      <c r="AL24" s="220">
        <f t="shared" si="8"/>
        <v>0</v>
      </c>
      <c r="AM24" s="220"/>
      <c r="AN24" s="220">
        <f t="shared" si="9"/>
        <v>0</v>
      </c>
      <c r="AO24" s="450"/>
      <c r="AR24" s="283"/>
      <c r="AS24" s="283"/>
      <c r="AT24" s="451"/>
    </row>
    <row r="25" ht="15.6" spans="2:46">
      <c r="B25" s="215"/>
      <c r="C25" s="216" t="s">
        <v>62</v>
      </c>
      <c r="D25" s="216"/>
      <c r="E25" s="216"/>
      <c r="F25" s="216"/>
      <c r="G25" s="216"/>
      <c r="H25" s="217">
        <v>0</v>
      </c>
      <c r="I25" s="217"/>
      <c r="J25" s="325"/>
      <c r="K25" s="326"/>
      <c r="L25" s="323">
        <v>20</v>
      </c>
      <c r="M25" s="323"/>
      <c r="N25" s="325"/>
      <c r="O25" s="326"/>
      <c r="P25" s="217">
        <f t="shared" si="4"/>
        <v>20</v>
      </c>
      <c r="Q25" s="217"/>
      <c r="R25" s="217">
        <f t="shared" si="5"/>
        <v>10</v>
      </c>
      <c r="S25" s="217"/>
      <c r="T25" s="217">
        <f t="shared" si="6"/>
        <v>4</v>
      </c>
      <c r="U25" s="365"/>
      <c r="V25" s="368" t="s">
        <v>42</v>
      </c>
      <c r="W25" s="366" t="s">
        <v>63</v>
      </c>
      <c r="X25" s="366"/>
      <c r="Y25" s="366"/>
      <c r="Z25" s="366"/>
      <c r="AA25" s="366"/>
      <c r="AB25" s="217">
        <v>10</v>
      </c>
      <c r="AC25" s="217"/>
      <c r="AD25" s="325"/>
      <c r="AE25" s="326"/>
      <c r="AF25" s="323"/>
      <c r="AG25" s="323"/>
      <c r="AH25" s="323"/>
      <c r="AI25" s="323"/>
      <c r="AJ25" s="217">
        <f t="shared" si="7"/>
        <v>10</v>
      </c>
      <c r="AK25" s="217"/>
      <c r="AL25" s="217">
        <f t="shared" si="8"/>
        <v>5</v>
      </c>
      <c r="AM25" s="217"/>
      <c r="AN25" s="217">
        <f t="shared" si="9"/>
        <v>2</v>
      </c>
      <c r="AO25" s="449"/>
      <c r="AR25" s="283"/>
      <c r="AS25" s="283"/>
      <c r="AT25" s="442"/>
    </row>
    <row r="26" ht="15.6" spans="2:46">
      <c r="B26" s="218"/>
      <c r="C26" s="219" t="s">
        <v>64</v>
      </c>
      <c r="D26" s="219"/>
      <c r="E26" s="219"/>
      <c r="F26" s="219"/>
      <c r="G26" s="219"/>
      <c r="H26" s="220">
        <v>0</v>
      </c>
      <c r="I26" s="220"/>
      <c r="J26" s="327"/>
      <c r="K26" s="328"/>
      <c r="L26" s="220" t="s">
        <v>65</v>
      </c>
      <c r="M26" s="220"/>
      <c r="N26" s="220" t="s">
        <v>65</v>
      </c>
      <c r="O26" s="220" t="s">
        <v>65</v>
      </c>
      <c r="P26" s="220">
        <f t="shared" si="4"/>
        <v>0</v>
      </c>
      <c r="Q26" s="220"/>
      <c r="R26" s="220">
        <f t="shared" si="5"/>
        <v>0</v>
      </c>
      <c r="S26" s="220"/>
      <c r="T26" s="220">
        <f t="shared" si="6"/>
        <v>0</v>
      </c>
      <c r="U26" s="367"/>
      <c r="V26" s="369" t="s">
        <v>42</v>
      </c>
      <c r="W26" s="370" t="s">
        <v>66</v>
      </c>
      <c r="X26" s="371"/>
      <c r="Y26" s="227"/>
      <c r="Z26" s="227"/>
      <c r="AA26" s="228"/>
      <c r="AB26" s="220">
        <v>1</v>
      </c>
      <c r="AC26" s="220"/>
      <c r="AD26" s="327"/>
      <c r="AE26" s="328"/>
      <c r="AF26" s="324"/>
      <c r="AG26" s="324"/>
      <c r="AH26" s="324"/>
      <c r="AI26" s="324"/>
      <c r="AJ26" s="220">
        <f t="shared" si="7"/>
        <v>1</v>
      </c>
      <c r="AK26" s="220"/>
      <c r="AL26" s="220">
        <f t="shared" si="8"/>
        <v>0</v>
      </c>
      <c r="AM26" s="220"/>
      <c r="AN26" s="220">
        <f t="shared" si="9"/>
        <v>0</v>
      </c>
      <c r="AO26" s="450"/>
      <c r="AR26" s="283"/>
      <c r="AS26" s="283"/>
      <c r="AT26" s="442"/>
    </row>
    <row r="27" ht="15.6" spans="2:46">
      <c r="B27" s="215" t="s">
        <v>42</v>
      </c>
      <c r="C27" s="216" t="s">
        <v>67</v>
      </c>
      <c r="D27" s="216"/>
      <c r="E27" s="216"/>
      <c r="F27" s="216"/>
      <c r="G27" s="216"/>
      <c r="H27" s="217">
        <v>5</v>
      </c>
      <c r="I27" s="217"/>
      <c r="J27" s="325"/>
      <c r="K27" s="326"/>
      <c r="L27" s="323"/>
      <c r="M27" s="323"/>
      <c r="N27" s="323"/>
      <c r="O27" s="323"/>
      <c r="P27" s="217">
        <f t="shared" si="4"/>
        <v>5</v>
      </c>
      <c r="Q27" s="217"/>
      <c r="R27" s="217">
        <f t="shared" si="5"/>
        <v>2</v>
      </c>
      <c r="S27" s="217"/>
      <c r="T27" s="217">
        <f t="shared" si="6"/>
        <v>1</v>
      </c>
      <c r="U27" s="365"/>
      <c r="V27" s="368" t="s">
        <v>42</v>
      </c>
      <c r="W27" s="366" t="s">
        <v>68</v>
      </c>
      <c r="X27" s="366"/>
      <c r="Y27" s="366"/>
      <c r="Z27" s="366"/>
      <c r="AA27" s="366"/>
      <c r="AB27" s="217">
        <v>1</v>
      </c>
      <c r="AC27" s="217"/>
      <c r="AD27" s="325"/>
      <c r="AE27" s="326"/>
      <c r="AF27" s="323"/>
      <c r="AG27" s="323"/>
      <c r="AH27" s="323"/>
      <c r="AI27" s="323"/>
      <c r="AJ27" s="217">
        <f t="shared" si="7"/>
        <v>1</v>
      </c>
      <c r="AK27" s="217"/>
      <c r="AL27" s="217">
        <f t="shared" si="8"/>
        <v>0</v>
      </c>
      <c r="AM27" s="217"/>
      <c r="AN27" s="217">
        <f t="shared" si="9"/>
        <v>0</v>
      </c>
      <c r="AO27" s="449"/>
      <c r="AR27" s="283"/>
      <c r="AS27" s="283"/>
      <c r="AT27" s="442"/>
    </row>
    <row r="28" ht="15.6" spans="2:46">
      <c r="B28" s="218" t="s">
        <v>42</v>
      </c>
      <c r="C28" s="219" t="s">
        <v>69</v>
      </c>
      <c r="D28" s="219"/>
      <c r="E28" s="219"/>
      <c r="F28" s="219"/>
      <c r="G28" s="219"/>
      <c r="H28" s="220">
        <f>INT(Y3/2)</f>
        <v>25</v>
      </c>
      <c r="I28" s="220"/>
      <c r="J28" s="327"/>
      <c r="K28" s="328"/>
      <c r="L28" s="324"/>
      <c r="M28" s="324"/>
      <c r="N28" s="324">
        <v>40</v>
      </c>
      <c r="O28" s="324"/>
      <c r="P28" s="220">
        <f t="shared" si="4"/>
        <v>65</v>
      </c>
      <c r="Q28" s="220"/>
      <c r="R28" s="220">
        <f t="shared" si="5"/>
        <v>32</v>
      </c>
      <c r="S28" s="220"/>
      <c r="T28" s="220">
        <f t="shared" si="6"/>
        <v>13</v>
      </c>
      <c r="U28" s="367"/>
      <c r="V28" s="369" t="s">
        <v>42</v>
      </c>
      <c r="W28" s="219" t="s">
        <v>70</v>
      </c>
      <c r="X28" s="219"/>
      <c r="Y28" s="219"/>
      <c r="Z28" s="219"/>
      <c r="AA28" s="219"/>
      <c r="AB28" s="220">
        <v>10</v>
      </c>
      <c r="AC28" s="220"/>
      <c r="AD28" s="327"/>
      <c r="AE28" s="328"/>
      <c r="AF28" s="324">
        <v>8</v>
      </c>
      <c r="AG28" s="324"/>
      <c r="AH28" s="324"/>
      <c r="AI28" s="324"/>
      <c r="AJ28" s="220">
        <f t="shared" si="7"/>
        <v>18</v>
      </c>
      <c r="AK28" s="220"/>
      <c r="AL28" s="220">
        <f t="shared" si="8"/>
        <v>9</v>
      </c>
      <c r="AM28" s="220"/>
      <c r="AN28" s="220">
        <f t="shared" si="9"/>
        <v>3</v>
      </c>
      <c r="AO28" s="450"/>
      <c r="AR28" s="283"/>
      <c r="AS28" s="283"/>
      <c r="AT28" s="442"/>
    </row>
    <row r="29" ht="15.6" spans="2:46">
      <c r="B29" s="215" t="s">
        <v>42</v>
      </c>
      <c r="C29" s="216" t="s">
        <v>71</v>
      </c>
      <c r="D29" s="216"/>
      <c r="E29" s="216"/>
      <c r="F29" s="216"/>
      <c r="G29" s="216"/>
      <c r="H29" s="217">
        <v>20</v>
      </c>
      <c r="I29" s="217"/>
      <c r="J29" s="325"/>
      <c r="K29" s="326"/>
      <c r="L29" s="323"/>
      <c r="M29" s="323"/>
      <c r="N29" s="323"/>
      <c r="O29" s="323"/>
      <c r="P29" s="217">
        <f t="shared" si="4"/>
        <v>20</v>
      </c>
      <c r="Q29" s="217"/>
      <c r="R29" s="217">
        <f t="shared" si="5"/>
        <v>10</v>
      </c>
      <c r="S29" s="217"/>
      <c r="T29" s="217">
        <f t="shared" si="6"/>
        <v>4</v>
      </c>
      <c r="U29" s="365"/>
      <c r="V29" s="368" t="s">
        <v>42</v>
      </c>
      <c r="W29" s="366" t="s">
        <v>72</v>
      </c>
      <c r="X29" s="366"/>
      <c r="Y29" s="366"/>
      <c r="Z29" s="366"/>
      <c r="AA29" s="366"/>
      <c r="AB29" s="217">
        <v>5</v>
      </c>
      <c r="AC29" s="217"/>
      <c r="AD29" s="325"/>
      <c r="AE29" s="326"/>
      <c r="AF29" s="323"/>
      <c r="AG29" s="323"/>
      <c r="AH29" s="323"/>
      <c r="AI29" s="323"/>
      <c r="AJ29" s="217">
        <f t="shared" si="7"/>
        <v>5</v>
      </c>
      <c r="AK29" s="217"/>
      <c r="AL29" s="217">
        <f t="shared" si="8"/>
        <v>2</v>
      </c>
      <c r="AM29" s="217"/>
      <c r="AN29" s="217">
        <f t="shared" si="9"/>
        <v>1</v>
      </c>
      <c r="AO29" s="449"/>
      <c r="AR29" s="283"/>
      <c r="AS29" s="283"/>
      <c r="AT29" s="442"/>
    </row>
    <row r="30" ht="15.6" spans="2:46">
      <c r="B30" s="218" t="s">
        <v>42</v>
      </c>
      <c r="C30" s="219" t="s">
        <v>73</v>
      </c>
      <c r="D30" s="219"/>
      <c r="E30" s="219"/>
      <c r="F30" s="219"/>
      <c r="G30" s="219"/>
      <c r="H30" s="220">
        <v>10</v>
      </c>
      <c r="I30" s="220"/>
      <c r="J30" s="327"/>
      <c r="K30" s="328"/>
      <c r="L30" s="324"/>
      <c r="M30" s="324"/>
      <c r="N30" s="329"/>
      <c r="O30" s="330"/>
      <c r="P30" s="220">
        <f t="shared" si="4"/>
        <v>10</v>
      </c>
      <c r="Q30" s="220"/>
      <c r="R30" s="220">
        <f t="shared" si="5"/>
        <v>5</v>
      </c>
      <c r="S30" s="220"/>
      <c r="T30" s="220">
        <f t="shared" si="6"/>
        <v>2</v>
      </c>
      <c r="U30" s="367"/>
      <c r="V30" s="369" t="s">
        <v>42</v>
      </c>
      <c r="W30" s="372" t="s">
        <v>74</v>
      </c>
      <c r="X30" s="373"/>
      <c r="Y30" s="227" t="s">
        <v>75</v>
      </c>
      <c r="Z30" s="227"/>
      <c r="AA30" s="228"/>
      <c r="AB30" s="220">
        <v>1</v>
      </c>
      <c r="AC30" s="220"/>
      <c r="AD30" s="327"/>
      <c r="AE30" s="328"/>
      <c r="AF30" s="324"/>
      <c r="AG30" s="324"/>
      <c r="AH30" s="324"/>
      <c r="AI30" s="324"/>
      <c r="AJ30" s="220">
        <f t="shared" si="7"/>
        <v>1</v>
      </c>
      <c r="AK30" s="220"/>
      <c r="AL30" s="220">
        <f t="shared" si="8"/>
        <v>0</v>
      </c>
      <c r="AM30" s="220"/>
      <c r="AN30" s="220">
        <f t="shared" si="9"/>
        <v>0</v>
      </c>
      <c r="AO30" s="450"/>
      <c r="AR30" s="283"/>
      <c r="AS30" s="283"/>
      <c r="AT30" s="442"/>
    </row>
    <row r="31" ht="15.6" spans="2:46">
      <c r="B31" s="215" t="s">
        <v>42</v>
      </c>
      <c r="C31" s="216" t="s">
        <v>76</v>
      </c>
      <c r="D31" s="216"/>
      <c r="E31" s="216"/>
      <c r="F31" s="216"/>
      <c r="G31" s="216"/>
      <c r="H31" s="217">
        <v>1</v>
      </c>
      <c r="I31" s="217"/>
      <c r="J31" s="325"/>
      <c r="K31" s="326"/>
      <c r="L31" s="323"/>
      <c r="M31" s="323"/>
      <c r="N31" s="323"/>
      <c r="O31" s="323"/>
      <c r="P31" s="217">
        <f t="shared" si="4"/>
        <v>1</v>
      </c>
      <c r="Q31" s="217"/>
      <c r="R31" s="217">
        <f t="shared" si="5"/>
        <v>0</v>
      </c>
      <c r="S31" s="217"/>
      <c r="T31" s="217">
        <f t="shared" si="6"/>
        <v>0</v>
      </c>
      <c r="U31" s="365"/>
      <c r="V31" s="368" t="s">
        <v>42</v>
      </c>
      <c r="W31" s="374" t="s">
        <v>74</v>
      </c>
      <c r="X31" s="375"/>
      <c r="Y31" s="223" t="s">
        <v>77</v>
      </c>
      <c r="Z31" s="223"/>
      <c r="AA31" s="224"/>
      <c r="AB31" s="217">
        <v>1</v>
      </c>
      <c r="AC31" s="217"/>
      <c r="AD31" s="325"/>
      <c r="AE31" s="326"/>
      <c r="AF31" s="323"/>
      <c r="AG31" s="323"/>
      <c r="AH31" s="323"/>
      <c r="AI31" s="323"/>
      <c r="AJ31" s="217">
        <f t="shared" si="7"/>
        <v>1</v>
      </c>
      <c r="AK31" s="217"/>
      <c r="AL31" s="217">
        <f t="shared" si="8"/>
        <v>0</v>
      </c>
      <c r="AM31" s="217"/>
      <c r="AN31" s="217">
        <f t="shared" si="9"/>
        <v>0</v>
      </c>
      <c r="AO31" s="449"/>
      <c r="AR31" s="283"/>
      <c r="AS31" s="283"/>
      <c r="AT31" s="442"/>
    </row>
    <row r="32" ht="15.6" spans="2:46">
      <c r="B32" s="218" t="s">
        <v>42</v>
      </c>
      <c r="C32" s="219" t="s">
        <v>78</v>
      </c>
      <c r="D32" s="219"/>
      <c r="E32" s="219"/>
      <c r="F32" s="219"/>
      <c r="G32" s="219"/>
      <c r="H32" s="220">
        <v>5</v>
      </c>
      <c r="I32" s="220"/>
      <c r="J32" s="327"/>
      <c r="K32" s="328"/>
      <c r="L32" s="324">
        <v>70</v>
      </c>
      <c r="M32" s="324"/>
      <c r="N32" s="324"/>
      <c r="O32" s="324"/>
      <c r="P32" s="220">
        <f t="shared" si="4"/>
        <v>75</v>
      </c>
      <c r="Q32" s="220"/>
      <c r="R32" s="220">
        <f t="shared" si="5"/>
        <v>37</v>
      </c>
      <c r="S32" s="220"/>
      <c r="T32" s="220">
        <f t="shared" si="6"/>
        <v>15</v>
      </c>
      <c r="U32" s="367"/>
      <c r="V32" s="369" t="s">
        <v>42</v>
      </c>
      <c r="W32" s="372" t="s">
        <v>74</v>
      </c>
      <c r="X32" s="373"/>
      <c r="Y32" s="227" t="s">
        <v>79</v>
      </c>
      <c r="Z32" s="227"/>
      <c r="AA32" s="228"/>
      <c r="AB32" s="220">
        <v>1</v>
      </c>
      <c r="AC32" s="220"/>
      <c r="AD32" s="327"/>
      <c r="AE32" s="328"/>
      <c r="AF32" s="324"/>
      <c r="AG32" s="324"/>
      <c r="AH32" s="324"/>
      <c r="AI32" s="324"/>
      <c r="AJ32" s="220">
        <f t="shared" si="7"/>
        <v>1</v>
      </c>
      <c r="AK32" s="220"/>
      <c r="AL32" s="220">
        <f t="shared" si="8"/>
        <v>0</v>
      </c>
      <c r="AM32" s="220"/>
      <c r="AN32" s="220">
        <f t="shared" si="9"/>
        <v>0</v>
      </c>
      <c r="AO32" s="450"/>
      <c r="AR32" s="283"/>
      <c r="AS32" s="283"/>
      <c r="AT32" s="442"/>
    </row>
    <row r="33" ht="15.6" spans="1:46">
      <c r="A33" s="229"/>
      <c r="B33" s="215" t="s">
        <v>42</v>
      </c>
      <c r="C33" s="230" t="s">
        <v>80</v>
      </c>
      <c r="D33" s="231"/>
      <c r="E33" s="232" t="s">
        <v>81</v>
      </c>
      <c r="F33" s="232"/>
      <c r="G33" s="233"/>
      <c r="H33" s="234">
        <f>IF(ISNA(LOOKUP(E33,分支技能!$H$4:$H$11,分支技能!$I$4:$I$11)),"0",LOOKUP(E33,分支技能!$H$4:$H$11,分支技能!$I$4:$I$11))</f>
        <v>25</v>
      </c>
      <c r="I33" s="234"/>
      <c r="J33" s="325"/>
      <c r="K33" s="326"/>
      <c r="L33" s="323"/>
      <c r="M33" s="323"/>
      <c r="N33" s="323"/>
      <c r="O33" s="323"/>
      <c r="P33" s="217">
        <f t="shared" si="4"/>
        <v>25</v>
      </c>
      <c r="Q33" s="217"/>
      <c r="R33" s="217">
        <f t="shared" si="5"/>
        <v>12</v>
      </c>
      <c r="S33" s="217"/>
      <c r="T33" s="217">
        <f t="shared" si="6"/>
        <v>5</v>
      </c>
      <c r="U33" s="365"/>
      <c r="V33" s="368" t="s">
        <v>42</v>
      </c>
      <c r="W33" s="366" t="s">
        <v>82</v>
      </c>
      <c r="X33" s="366"/>
      <c r="Y33" s="366"/>
      <c r="Z33" s="366"/>
      <c r="AA33" s="366"/>
      <c r="AB33" s="217">
        <v>10</v>
      </c>
      <c r="AC33" s="217"/>
      <c r="AD33" s="325"/>
      <c r="AE33" s="326"/>
      <c r="AF33" s="323"/>
      <c r="AG33" s="323"/>
      <c r="AH33" s="323"/>
      <c r="AI33" s="323"/>
      <c r="AJ33" s="217">
        <f t="shared" si="7"/>
        <v>10</v>
      </c>
      <c r="AK33" s="217"/>
      <c r="AL33" s="217">
        <f t="shared" si="8"/>
        <v>5</v>
      </c>
      <c r="AM33" s="217"/>
      <c r="AN33" s="217">
        <f t="shared" si="9"/>
        <v>2</v>
      </c>
      <c r="AO33" s="449"/>
      <c r="AR33" s="283"/>
      <c r="AS33" s="283"/>
      <c r="AT33" s="442"/>
    </row>
    <row r="34" ht="15.6" spans="1:46">
      <c r="A34" s="229"/>
      <c r="B34" s="218" t="s">
        <v>42</v>
      </c>
      <c r="C34" s="235" t="s">
        <v>80</v>
      </c>
      <c r="D34" s="236"/>
      <c r="E34" s="227" t="s">
        <v>83</v>
      </c>
      <c r="F34" s="227"/>
      <c r="G34" s="228"/>
      <c r="H34" s="237">
        <f>IF(ISNA(LOOKUP(E34,分支技能!$H$4:$H$11,分支技能!$I$4:$I$11)),"0",LOOKUP(E34,分支技能!$H$4:$H$11,分支技能!$I$4:$I$11))</f>
        <v>20</v>
      </c>
      <c r="I34" s="331"/>
      <c r="J34" s="327"/>
      <c r="K34" s="328"/>
      <c r="L34" s="324"/>
      <c r="M34" s="324"/>
      <c r="N34" s="324"/>
      <c r="O34" s="324"/>
      <c r="P34" s="220">
        <f t="shared" si="4"/>
        <v>20</v>
      </c>
      <c r="Q34" s="220"/>
      <c r="R34" s="220">
        <f t="shared" si="5"/>
        <v>10</v>
      </c>
      <c r="S34" s="220"/>
      <c r="T34" s="220">
        <f t="shared" si="6"/>
        <v>4</v>
      </c>
      <c r="U34" s="367"/>
      <c r="V34" s="369" t="s">
        <v>42</v>
      </c>
      <c r="W34" s="219" t="s">
        <v>84</v>
      </c>
      <c r="X34" s="219"/>
      <c r="Y34" s="219"/>
      <c r="Z34" s="219"/>
      <c r="AA34" s="219"/>
      <c r="AB34" s="220">
        <v>25</v>
      </c>
      <c r="AC34" s="220"/>
      <c r="AD34" s="327"/>
      <c r="AE34" s="328"/>
      <c r="AF34" s="324">
        <v>50</v>
      </c>
      <c r="AG34" s="324"/>
      <c r="AH34" s="324"/>
      <c r="AI34" s="324"/>
      <c r="AJ34" s="220">
        <f t="shared" si="7"/>
        <v>75</v>
      </c>
      <c r="AK34" s="220"/>
      <c r="AL34" s="220">
        <f t="shared" si="8"/>
        <v>37</v>
      </c>
      <c r="AM34" s="220"/>
      <c r="AN34" s="220">
        <f t="shared" si="9"/>
        <v>15</v>
      </c>
      <c r="AO34" s="450"/>
      <c r="AR34" s="283"/>
      <c r="AS34" s="283"/>
      <c r="AT34" s="442"/>
    </row>
    <row r="35" ht="15.6" spans="1:46">
      <c r="A35" s="229"/>
      <c r="B35" s="215" t="s">
        <v>42</v>
      </c>
      <c r="C35" s="238" t="s">
        <v>80</v>
      </c>
      <c r="D35" s="239"/>
      <c r="E35" s="232" t="s">
        <v>85</v>
      </c>
      <c r="F35" s="232"/>
      <c r="G35" s="233"/>
      <c r="H35" s="234">
        <f>IF(ISNA(LOOKUP(E35,分支技能!$H$4:$H$11,分支技能!$I$4:$I$11)),"0",LOOKUP(E35,分支技能!$H$4:$H$11,分支技能!$I$4:$I$11))</f>
        <v>10</v>
      </c>
      <c r="I35" s="234"/>
      <c r="J35" s="325"/>
      <c r="K35" s="326"/>
      <c r="L35" s="323"/>
      <c r="M35" s="323"/>
      <c r="N35" s="323"/>
      <c r="O35" s="323"/>
      <c r="P35" s="217">
        <f t="shared" si="4"/>
        <v>10</v>
      </c>
      <c r="Q35" s="217"/>
      <c r="R35" s="217">
        <f t="shared" si="5"/>
        <v>5</v>
      </c>
      <c r="S35" s="217"/>
      <c r="T35" s="217">
        <f t="shared" si="6"/>
        <v>2</v>
      </c>
      <c r="U35" s="365"/>
      <c r="V35" s="368" t="s">
        <v>42</v>
      </c>
      <c r="W35" s="366" t="s">
        <v>86</v>
      </c>
      <c r="X35" s="366"/>
      <c r="Y35" s="366"/>
      <c r="Z35" s="366"/>
      <c r="AA35" s="366"/>
      <c r="AB35" s="217">
        <v>20</v>
      </c>
      <c r="AC35" s="217"/>
      <c r="AD35" s="325"/>
      <c r="AE35" s="326"/>
      <c r="AF35" s="323"/>
      <c r="AG35" s="323"/>
      <c r="AH35" s="323">
        <v>45</v>
      </c>
      <c r="AI35" s="323"/>
      <c r="AJ35" s="217">
        <f t="shared" si="7"/>
        <v>65</v>
      </c>
      <c r="AK35" s="217"/>
      <c r="AL35" s="217">
        <f t="shared" si="8"/>
        <v>32</v>
      </c>
      <c r="AM35" s="217"/>
      <c r="AN35" s="217">
        <f t="shared" si="9"/>
        <v>13</v>
      </c>
      <c r="AO35" s="449"/>
      <c r="AR35" s="283"/>
      <c r="AS35" s="283"/>
      <c r="AT35" s="442"/>
    </row>
    <row r="36" ht="15.6" spans="1:46">
      <c r="A36" s="229"/>
      <c r="B36" s="218" t="s">
        <v>42</v>
      </c>
      <c r="C36" s="240" t="s">
        <v>87</v>
      </c>
      <c r="D36" s="241"/>
      <c r="E36" s="242" t="s">
        <v>88</v>
      </c>
      <c r="F36" s="243"/>
      <c r="G36" s="243"/>
      <c r="H36" s="237">
        <f>IF(ISNA(LOOKUP(E36,分支技能!K3:K9,分支技能!L3:L9)),"0",LOOKUP(E36,分支技能!K3:K9,分支技能!L3:L9))</f>
        <v>20</v>
      </c>
      <c r="I36" s="331"/>
      <c r="J36" s="327"/>
      <c r="K36" s="328"/>
      <c r="L36" s="324">
        <v>55</v>
      </c>
      <c r="M36" s="324"/>
      <c r="N36" s="324"/>
      <c r="O36" s="324"/>
      <c r="P36" s="220">
        <f t="shared" si="4"/>
        <v>75</v>
      </c>
      <c r="Q36" s="220"/>
      <c r="R36" s="220">
        <f t="shared" si="5"/>
        <v>37</v>
      </c>
      <c r="S36" s="220"/>
      <c r="T36" s="220">
        <f t="shared" si="6"/>
        <v>15</v>
      </c>
      <c r="U36" s="367"/>
      <c r="V36" s="369" t="s">
        <v>42</v>
      </c>
      <c r="W36" s="370" t="s">
        <v>89</v>
      </c>
      <c r="X36" s="371"/>
      <c r="Y36" s="227"/>
      <c r="Z36" s="227"/>
      <c r="AA36" s="228"/>
      <c r="AB36" s="220">
        <v>10</v>
      </c>
      <c r="AC36" s="220"/>
      <c r="AD36" s="327"/>
      <c r="AE36" s="328"/>
      <c r="AF36" s="324"/>
      <c r="AG36" s="324"/>
      <c r="AH36" s="324"/>
      <c r="AI36" s="324"/>
      <c r="AJ36" s="220">
        <f t="shared" si="7"/>
        <v>10</v>
      </c>
      <c r="AK36" s="220"/>
      <c r="AL36" s="220">
        <f t="shared" si="8"/>
        <v>5</v>
      </c>
      <c r="AM36" s="220"/>
      <c r="AN36" s="220">
        <f t="shared" si="9"/>
        <v>2</v>
      </c>
      <c r="AO36" s="450"/>
      <c r="AR36" s="283"/>
      <c r="AS36" s="283"/>
      <c r="AT36" s="442"/>
    </row>
    <row r="37" ht="15.6" spans="1:46">
      <c r="A37" s="229"/>
      <c r="B37" s="215" t="s">
        <v>42</v>
      </c>
      <c r="C37" s="244" t="s">
        <v>87</v>
      </c>
      <c r="D37" s="245"/>
      <c r="E37" s="246"/>
      <c r="F37" s="246"/>
      <c r="G37" s="247"/>
      <c r="H37" s="248" t="str">
        <f>IF(ISNA(LOOKUP(E37,分支技能!K4:K10,分支技能!L4:L10)),"0",LOOKUP(E37,分支技能!K4:K10,分支技能!L4:L10))</f>
        <v>0</v>
      </c>
      <c r="I37" s="332"/>
      <c r="J37" s="325"/>
      <c r="K37" s="326"/>
      <c r="L37" s="323"/>
      <c r="M37" s="323"/>
      <c r="N37" s="323"/>
      <c r="O37" s="323"/>
      <c r="P37" s="217">
        <f t="shared" si="4"/>
        <v>0</v>
      </c>
      <c r="Q37" s="217"/>
      <c r="R37" s="217">
        <f t="shared" si="5"/>
        <v>0</v>
      </c>
      <c r="S37" s="217"/>
      <c r="T37" s="217">
        <f t="shared" si="6"/>
        <v>0</v>
      </c>
      <c r="U37" s="365"/>
      <c r="V37" s="368" t="s">
        <v>42</v>
      </c>
      <c r="W37" s="366" t="s">
        <v>90</v>
      </c>
      <c r="X37" s="366"/>
      <c r="Y37" s="366"/>
      <c r="Z37" s="366"/>
      <c r="AA37" s="366"/>
      <c r="AB37" s="217">
        <v>20</v>
      </c>
      <c r="AC37" s="217"/>
      <c r="AD37" s="325"/>
      <c r="AE37" s="326"/>
      <c r="AF37" s="323"/>
      <c r="AG37" s="323"/>
      <c r="AH37" s="323"/>
      <c r="AI37" s="323"/>
      <c r="AJ37" s="217">
        <f t="shared" si="7"/>
        <v>20</v>
      </c>
      <c r="AK37" s="217"/>
      <c r="AL37" s="217">
        <f t="shared" si="8"/>
        <v>10</v>
      </c>
      <c r="AM37" s="217"/>
      <c r="AN37" s="217">
        <f t="shared" si="9"/>
        <v>4</v>
      </c>
      <c r="AO37" s="449"/>
      <c r="AR37" s="283"/>
      <c r="AS37" s="283"/>
      <c r="AT37" s="442"/>
    </row>
    <row r="38" ht="15.6" spans="1:46">
      <c r="A38" s="229"/>
      <c r="B38" s="218" t="s">
        <v>42</v>
      </c>
      <c r="C38" s="240" t="s">
        <v>87</v>
      </c>
      <c r="D38" s="241"/>
      <c r="E38" s="242"/>
      <c r="F38" s="243"/>
      <c r="G38" s="243"/>
      <c r="H38" s="237" t="str">
        <f>IF(ISNA(LOOKUP(E38,分支技能!K5:K11,分支技能!L5:L11)),"0",LOOKUP(E38,分支技能!K5:K11,分支技能!L5:L11))</f>
        <v>0</v>
      </c>
      <c r="I38" s="331"/>
      <c r="J38" s="327"/>
      <c r="K38" s="328"/>
      <c r="L38" s="324"/>
      <c r="M38" s="324"/>
      <c r="N38" s="324"/>
      <c r="O38" s="324"/>
      <c r="P38" s="220">
        <f t="shared" si="4"/>
        <v>0</v>
      </c>
      <c r="Q38" s="220"/>
      <c r="R38" s="220">
        <f t="shared" si="5"/>
        <v>0</v>
      </c>
      <c r="S38" s="220"/>
      <c r="T38" s="220">
        <f t="shared" si="6"/>
        <v>0</v>
      </c>
      <c r="U38" s="367"/>
      <c r="V38" s="369" t="s">
        <v>42</v>
      </c>
      <c r="W38" s="219" t="s">
        <v>91</v>
      </c>
      <c r="X38" s="219"/>
      <c r="Y38" s="219"/>
      <c r="Z38" s="219"/>
      <c r="AA38" s="219"/>
      <c r="AB38" s="220">
        <v>20</v>
      </c>
      <c r="AC38" s="220"/>
      <c r="AD38" s="327"/>
      <c r="AE38" s="328"/>
      <c r="AF38" s="324"/>
      <c r="AG38" s="324"/>
      <c r="AH38" s="324"/>
      <c r="AI38" s="324"/>
      <c r="AJ38" s="220">
        <f t="shared" si="7"/>
        <v>20</v>
      </c>
      <c r="AK38" s="220"/>
      <c r="AL38" s="220">
        <f t="shared" si="8"/>
        <v>10</v>
      </c>
      <c r="AM38" s="220"/>
      <c r="AN38" s="220">
        <f t="shared" si="9"/>
        <v>4</v>
      </c>
      <c r="AO38" s="450"/>
      <c r="AR38" s="283"/>
      <c r="AS38" s="283"/>
      <c r="AT38" s="442"/>
    </row>
    <row r="39" ht="15.6" spans="2:46">
      <c r="B39" s="215" t="s">
        <v>42</v>
      </c>
      <c r="C39" s="216" t="s">
        <v>92</v>
      </c>
      <c r="D39" s="216"/>
      <c r="E39" s="216"/>
      <c r="F39" s="216"/>
      <c r="G39" s="216"/>
      <c r="H39" s="217">
        <v>30</v>
      </c>
      <c r="I39" s="217"/>
      <c r="J39" s="325"/>
      <c r="K39" s="326"/>
      <c r="L39" s="323"/>
      <c r="M39" s="323"/>
      <c r="N39" s="323"/>
      <c r="O39" s="323"/>
      <c r="P39" s="217">
        <f t="shared" si="4"/>
        <v>30</v>
      </c>
      <c r="Q39" s="217"/>
      <c r="R39" s="217">
        <f t="shared" si="5"/>
        <v>15</v>
      </c>
      <c r="S39" s="217"/>
      <c r="T39" s="217">
        <f t="shared" si="6"/>
        <v>6</v>
      </c>
      <c r="U39" s="365"/>
      <c r="V39" s="368" t="s">
        <v>42</v>
      </c>
      <c r="W39" s="366" t="s">
        <v>93</v>
      </c>
      <c r="X39" s="366"/>
      <c r="Y39" s="366"/>
      <c r="Z39" s="366"/>
      <c r="AA39" s="366"/>
      <c r="AB39" s="217">
        <v>10</v>
      </c>
      <c r="AC39" s="217"/>
      <c r="AD39" s="325"/>
      <c r="AE39" s="326"/>
      <c r="AF39" s="323"/>
      <c r="AG39" s="323"/>
      <c r="AH39" s="323">
        <v>55</v>
      </c>
      <c r="AI39" s="323"/>
      <c r="AJ39" s="217">
        <f t="shared" si="7"/>
        <v>65</v>
      </c>
      <c r="AK39" s="217"/>
      <c r="AL39" s="217">
        <f t="shared" si="8"/>
        <v>32</v>
      </c>
      <c r="AM39" s="217"/>
      <c r="AN39" s="217">
        <f t="shared" si="9"/>
        <v>13</v>
      </c>
      <c r="AO39" s="449"/>
      <c r="AR39" s="283"/>
      <c r="AS39" s="283"/>
      <c r="AT39" s="442"/>
    </row>
    <row r="40" ht="15.6" spans="2:46">
      <c r="B40" s="218" t="s">
        <v>42</v>
      </c>
      <c r="C40" s="219" t="s">
        <v>94</v>
      </c>
      <c r="D40" s="219"/>
      <c r="E40" s="219"/>
      <c r="F40" s="219"/>
      <c r="G40" s="219"/>
      <c r="H40" s="220">
        <v>5</v>
      </c>
      <c r="I40" s="220"/>
      <c r="J40" s="327"/>
      <c r="K40" s="328"/>
      <c r="L40" s="324"/>
      <c r="M40" s="324"/>
      <c r="N40" s="324"/>
      <c r="O40" s="324"/>
      <c r="P40" s="220">
        <f t="shared" si="4"/>
        <v>5</v>
      </c>
      <c r="Q40" s="220"/>
      <c r="R40" s="220">
        <f t="shared" si="5"/>
        <v>2</v>
      </c>
      <c r="S40" s="220"/>
      <c r="T40" s="220">
        <f t="shared" si="6"/>
        <v>1</v>
      </c>
      <c r="U40" s="367"/>
      <c r="V40" s="369" t="s">
        <v>42</v>
      </c>
      <c r="W40" s="376" t="s">
        <v>95</v>
      </c>
      <c r="X40" s="370"/>
      <c r="Y40" s="227" t="s">
        <v>96</v>
      </c>
      <c r="Z40" s="227"/>
      <c r="AA40" s="228"/>
      <c r="AB40" s="220">
        <f>LOOKUP(Y40,分支技能!N4:N9,分支技能!O4:O9)</f>
        <v>1</v>
      </c>
      <c r="AC40" s="220"/>
      <c r="AD40" s="327"/>
      <c r="AE40" s="328"/>
      <c r="AF40" s="324"/>
      <c r="AG40" s="324"/>
      <c r="AH40" s="324"/>
      <c r="AI40" s="324"/>
      <c r="AJ40" s="220">
        <f t="shared" si="7"/>
        <v>1</v>
      </c>
      <c r="AK40" s="220"/>
      <c r="AL40" s="220">
        <f t="shared" si="8"/>
        <v>0</v>
      </c>
      <c r="AM40" s="220"/>
      <c r="AN40" s="220">
        <f t="shared" si="9"/>
        <v>0</v>
      </c>
      <c r="AO40" s="450"/>
      <c r="AR40" s="283"/>
      <c r="AS40" s="283"/>
      <c r="AT40" s="442"/>
    </row>
    <row r="41" ht="15.6" spans="2:46">
      <c r="B41" s="215" t="s">
        <v>42</v>
      </c>
      <c r="C41" s="216" t="s">
        <v>97</v>
      </c>
      <c r="D41" s="216"/>
      <c r="E41" s="216"/>
      <c r="F41" s="216"/>
      <c r="G41" s="216"/>
      <c r="H41" s="217">
        <v>15</v>
      </c>
      <c r="I41" s="217"/>
      <c r="J41" s="325"/>
      <c r="K41" s="326"/>
      <c r="L41" s="323"/>
      <c r="M41" s="323"/>
      <c r="N41" s="323"/>
      <c r="O41" s="323"/>
      <c r="P41" s="217">
        <f t="shared" si="4"/>
        <v>15</v>
      </c>
      <c r="Q41" s="217"/>
      <c r="R41" s="217">
        <f t="shared" si="5"/>
        <v>7</v>
      </c>
      <c r="S41" s="217"/>
      <c r="T41" s="217">
        <f t="shared" si="6"/>
        <v>3</v>
      </c>
      <c r="U41" s="365"/>
      <c r="V41" s="368" t="s">
        <v>42</v>
      </c>
      <c r="W41" s="377"/>
      <c r="X41" s="378"/>
      <c r="Y41" s="378"/>
      <c r="Z41" s="378"/>
      <c r="AA41" s="412"/>
      <c r="AB41" s="323"/>
      <c r="AC41" s="323"/>
      <c r="AD41" s="325"/>
      <c r="AE41" s="326"/>
      <c r="AF41" s="323"/>
      <c r="AG41" s="323"/>
      <c r="AH41" s="323"/>
      <c r="AI41" s="323"/>
      <c r="AJ41" s="217">
        <f t="shared" si="7"/>
        <v>0</v>
      </c>
      <c r="AK41" s="217"/>
      <c r="AL41" s="217">
        <f t="shared" si="8"/>
        <v>0</v>
      </c>
      <c r="AM41" s="217"/>
      <c r="AN41" s="217">
        <f t="shared" si="9"/>
        <v>0</v>
      </c>
      <c r="AO41" s="449"/>
      <c r="AR41" s="283"/>
      <c r="AS41" s="283"/>
      <c r="AT41" s="442"/>
    </row>
    <row r="42" ht="15.6" spans="2:46">
      <c r="B42" s="218" t="s">
        <v>42</v>
      </c>
      <c r="C42" s="219" t="s">
        <v>98</v>
      </c>
      <c r="D42" s="219"/>
      <c r="E42" s="219"/>
      <c r="F42" s="219"/>
      <c r="G42" s="219"/>
      <c r="H42" s="220">
        <v>20</v>
      </c>
      <c r="I42" s="220"/>
      <c r="J42" s="327"/>
      <c r="K42" s="328"/>
      <c r="L42" s="324"/>
      <c r="M42" s="324"/>
      <c r="N42" s="324"/>
      <c r="O42" s="324"/>
      <c r="P42" s="220">
        <f t="shared" si="4"/>
        <v>20</v>
      </c>
      <c r="Q42" s="220"/>
      <c r="R42" s="220">
        <f t="shared" si="5"/>
        <v>10</v>
      </c>
      <c r="S42" s="220"/>
      <c r="T42" s="220">
        <f t="shared" si="6"/>
        <v>4</v>
      </c>
      <c r="U42" s="367"/>
      <c r="V42" s="369" t="s">
        <v>42</v>
      </c>
      <c r="W42" s="219"/>
      <c r="X42" s="219"/>
      <c r="Y42" s="219"/>
      <c r="Z42" s="219"/>
      <c r="AA42" s="219"/>
      <c r="AB42" s="324"/>
      <c r="AC42" s="324"/>
      <c r="AD42" s="327"/>
      <c r="AE42" s="328"/>
      <c r="AF42" s="324"/>
      <c r="AG42" s="324"/>
      <c r="AH42" s="324"/>
      <c r="AI42" s="324"/>
      <c r="AJ42" s="220">
        <f t="shared" si="7"/>
        <v>0</v>
      </c>
      <c r="AK42" s="220"/>
      <c r="AL42" s="220">
        <f t="shared" si="8"/>
        <v>0</v>
      </c>
      <c r="AM42" s="220"/>
      <c r="AN42" s="220">
        <f t="shared" si="9"/>
        <v>0</v>
      </c>
      <c r="AO42" s="450"/>
      <c r="AR42" s="283"/>
      <c r="AS42" s="283"/>
      <c r="AT42" s="442"/>
    </row>
    <row r="43" ht="15.6" spans="2:46">
      <c r="B43" s="215" t="s">
        <v>42</v>
      </c>
      <c r="C43" s="249" t="s">
        <v>99</v>
      </c>
      <c r="D43" s="250"/>
      <c r="E43" s="232" t="s">
        <v>100</v>
      </c>
      <c r="F43" s="232"/>
      <c r="G43" s="233"/>
      <c r="H43" s="217">
        <v>1</v>
      </c>
      <c r="I43" s="217"/>
      <c r="J43" s="325"/>
      <c r="K43" s="326"/>
      <c r="L43" s="323"/>
      <c r="M43" s="323"/>
      <c r="N43" s="323"/>
      <c r="O43" s="323"/>
      <c r="P43" s="217">
        <f t="shared" si="4"/>
        <v>1</v>
      </c>
      <c r="Q43" s="217"/>
      <c r="R43" s="217">
        <f t="shared" si="5"/>
        <v>0</v>
      </c>
      <c r="S43" s="217"/>
      <c r="T43" s="217">
        <f t="shared" si="6"/>
        <v>0</v>
      </c>
      <c r="U43" s="365"/>
      <c r="V43" s="368" t="s">
        <v>42</v>
      </c>
      <c r="W43" s="366"/>
      <c r="X43" s="366"/>
      <c r="Y43" s="366"/>
      <c r="Z43" s="366"/>
      <c r="AA43" s="366"/>
      <c r="AB43" s="323"/>
      <c r="AC43" s="323"/>
      <c r="AD43" s="325"/>
      <c r="AE43" s="326"/>
      <c r="AF43" s="323"/>
      <c r="AG43" s="323"/>
      <c r="AH43" s="323"/>
      <c r="AI43" s="323"/>
      <c r="AJ43" s="217">
        <f t="shared" si="7"/>
        <v>0</v>
      </c>
      <c r="AK43" s="217"/>
      <c r="AL43" s="217">
        <f t="shared" si="8"/>
        <v>0</v>
      </c>
      <c r="AM43" s="217"/>
      <c r="AN43" s="217">
        <f t="shared" si="9"/>
        <v>0</v>
      </c>
      <c r="AO43" s="449"/>
      <c r="AR43" s="283"/>
      <c r="AS43" s="283"/>
      <c r="AT43" s="442"/>
    </row>
    <row r="44" ht="15.6" spans="2:46">
      <c r="B44" s="218" t="s">
        <v>42</v>
      </c>
      <c r="C44" s="235" t="s">
        <v>99</v>
      </c>
      <c r="D44" s="236"/>
      <c r="E44" s="227"/>
      <c r="F44" s="227"/>
      <c r="G44" s="228"/>
      <c r="H44" s="220">
        <v>1</v>
      </c>
      <c r="I44" s="220"/>
      <c r="J44" s="327"/>
      <c r="K44" s="328"/>
      <c r="L44" s="324"/>
      <c r="M44" s="324"/>
      <c r="N44" s="324"/>
      <c r="O44" s="324"/>
      <c r="P44" s="220">
        <f t="shared" si="4"/>
        <v>1</v>
      </c>
      <c r="Q44" s="220"/>
      <c r="R44" s="220">
        <f t="shared" si="5"/>
        <v>0</v>
      </c>
      <c r="S44" s="220"/>
      <c r="T44" s="220">
        <f t="shared" si="6"/>
        <v>0</v>
      </c>
      <c r="U44" s="367"/>
      <c r="V44" s="369" t="s">
        <v>42</v>
      </c>
      <c r="W44" s="219"/>
      <c r="X44" s="219"/>
      <c r="Y44" s="219"/>
      <c r="Z44" s="219"/>
      <c r="AA44" s="219"/>
      <c r="AB44" s="324"/>
      <c r="AC44" s="324"/>
      <c r="AD44" s="327"/>
      <c r="AE44" s="328"/>
      <c r="AF44" s="324"/>
      <c r="AG44" s="324"/>
      <c r="AH44" s="324"/>
      <c r="AI44" s="324"/>
      <c r="AJ44" s="220">
        <f t="shared" si="7"/>
        <v>0</v>
      </c>
      <c r="AK44" s="220"/>
      <c r="AL44" s="220">
        <f t="shared" si="8"/>
        <v>0</v>
      </c>
      <c r="AM44" s="220"/>
      <c r="AN44" s="220">
        <f t="shared" si="9"/>
        <v>0</v>
      </c>
      <c r="AO44" s="450"/>
      <c r="AR44" s="283"/>
      <c r="AS44" s="283"/>
      <c r="AT44" s="442"/>
    </row>
    <row r="45" ht="15.6" spans="2:46">
      <c r="B45" s="215" t="s">
        <v>42</v>
      </c>
      <c r="C45" s="249" t="s">
        <v>99</v>
      </c>
      <c r="D45" s="250"/>
      <c r="E45" s="232"/>
      <c r="F45" s="232"/>
      <c r="G45" s="233"/>
      <c r="H45" s="217">
        <v>1</v>
      </c>
      <c r="I45" s="217"/>
      <c r="J45" s="325"/>
      <c r="K45" s="326"/>
      <c r="L45" s="323"/>
      <c r="M45" s="323"/>
      <c r="N45" s="323"/>
      <c r="O45" s="323"/>
      <c r="P45" s="217">
        <f t="shared" si="4"/>
        <v>1</v>
      </c>
      <c r="Q45" s="217"/>
      <c r="R45" s="217">
        <f t="shared" si="5"/>
        <v>0</v>
      </c>
      <c r="S45" s="217"/>
      <c r="T45" s="217">
        <f t="shared" si="6"/>
        <v>0</v>
      </c>
      <c r="U45" s="365"/>
      <c r="V45" s="368" t="s">
        <v>42</v>
      </c>
      <c r="W45" s="377"/>
      <c r="X45" s="378"/>
      <c r="Y45" s="378"/>
      <c r="Z45" s="378"/>
      <c r="AA45" s="412"/>
      <c r="AB45" s="323"/>
      <c r="AC45" s="323"/>
      <c r="AD45" s="325"/>
      <c r="AE45" s="326"/>
      <c r="AF45" s="323"/>
      <c r="AG45" s="323"/>
      <c r="AH45" s="323"/>
      <c r="AI45" s="323"/>
      <c r="AJ45" s="217">
        <f t="shared" si="7"/>
        <v>0</v>
      </c>
      <c r="AK45" s="217"/>
      <c r="AL45" s="217">
        <f t="shared" si="8"/>
        <v>0</v>
      </c>
      <c r="AM45" s="217"/>
      <c r="AN45" s="217">
        <f t="shared" si="9"/>
        <v>0</v>
      </c>
      <c r="AO45" s="449"/>
      <c r="AR45" s="283"/>
      <c r="AS45" s="283"/>
      <c r="AT45" s="442"/>
    </row>
    <row r="46" ht="16.35" spans="2:46">
      <c r="B46" s="218" t="s">
        <v>42</v>
      </c>
      <c r="C46" s="251" t="s">
        <v>101</v>
      </c>
      <c r="D46" s="252"/>
      <c r="E46" s="253" t="s">
        <v>100</v>
      </c>
      <c r="F46" s="253"/>
      <c r="G46" s="254"/>
      <c r="H46" s="255">
        <f>AE5</f>
        <v>59</v>
      </c>
      <c r="I46" s="255"/>
      <c r="J46" s="333"/>
      <c r="K46" s="334"/>
      <c r="L46" s="335"/>
      <c r="M46" s="335"/>
      <c r="N46" s="335"/>
      <c r="O46" s="335"/>
      <c r="P46" s="255">
        <f t="shared" si="4"/>
        <v>59</v>
      </c>
      <c r="Q46" s="255"/>
      <c r="R46" s="255">
        <f t="shared" si="5"/>
        <v>29</v>
      </c>
      <c r="S46" s="255"/>
      <c r="T46" s="255">
        <f t="shared" si="6"/>
        <v>11</v>
      </c>
      <c r="U46" s="379"/>
      <c r="V46" s="380" t="s">
        <v>42</v>
      </c>
      <c r="W46" s="381"/>
      <c r="X46" s="382"/>
      <c r="Y46" s="382"/>
      <c r="Z46" s="382"/>
      <c r="AA46" s="380"/>
      <c r="AB46" s="335"/>
      <c r="AC46" s="335"/>
      <c r="AD46" s="333"/>
      <c r="AE46" s="334"/>
      <c r="AF46" s="335"/>
      <c r="AG46" s="335"/>
      <c r="AH46" s="335"/>
      <c r="AI46" s="335"/>
      <c r="AJ46" s="255">
        <f t="shared" si="7"/>
        <v>0</v>
      </c>
      <c r="AK46" s="255"/>
      <c r="AL46" s="255">
        <f t="shared" si="8"/>
        <v>0</v>
      </c>
      <c r="AM46" s="255"/>
      <c r="AN46" s="255">
        <f t="shared" si="9"/>
        <v>0</v>
      </c>
      <c r="AO46" s="452"/>
      <c r="AR46" s="283"/>
      <c r="AS46" s="283"/>
      <c r="AT46" s="442"/>
    </row>
    <row r="47" ht="16.35" spans="2:46">
      <c r="B47" s="256" t="str">
        <f>IF(M5=0," ","职业信用范围："&amp;LOOKUP(M5,职业列表!A2:A116,职业列表!C2:C116))</f>
        <v>职业信用范围：9-30</v>
      </c>
      <c r="C47" s="256"/>
      <c r="D47" s="256"/>
      <c r="E47" s="256"/>
      <c r="F47" s="256"/>
      <c r="G47" s="256"/>
      <c r="H47" s="256"/>
      <c r="I47" s="256"/>
      <c r="J47" s="336" t="str">
        <f>IF(M5=0," ","剩余职业点="&amp;LOOKUP(M5,职业列表!A2:A116,职业列表!E2:E116)-SUM(人物卡!L15:M46,人物卡!AF15:AG46)&amp;"   剩余兴趣点="&amp;Y7*2-SUM(N15:O46,AH15:AI46))</f>
        <v>剩余职业点=0   剩余兴趣点=0</v>
      </c>
      <c r="K47" s="336"/>
      <c r="L47" s="336"/>
      <c r="M47" s="336"/>
      <c r="N47" s="336"/>
      <c r="O47" s="336"/>
      <c r="P47" s="336"/>
      <c r="Q47" s="336"/>
      <c r="R47" s="336"/>
      <c r="S47" s="383"/>
      <c r="T47" s="384"/>
      <c r="U47" s="384"/>
      <c r="V47" s="283"/>
      <c r="W47" s="283"/>
      <c r="X47" s="283"/>
      <c r="Y47" s="283"/>
      <c r="Z47" s="283"/>
      <c r="AA47" s="283"/>
      <c r="AB47" s="283"/>
      <c r="AC47" s="283"/>
      <c r="AD47" s="413"/>
      <c r="AE47" s="413"/>
      <c r="AF47" s="413"/>
      <c r="AG47" s="413"/>
      <c r="AH47" s="413"/>
      <c r="AI47" s="413"/>
      <c r="AJ47" s="413"/>
      <c r="AK47" s="413"/>
      <c r="AL47" s="413"/>
      <c r="AM47" s="413"/>
      <c r="AN47" s="283"/>
      <c r="AO47" s="283"/>
      <c r="AR47" s="283"/>
      <c r="AS47" s="283"/>
      <c r="AT47" s="442"/>
    </row>
    <row r="48" ht="15.6" spans="2:46">
      <c r="B48" s="24" t="s">
        <v>102</v>
      </c>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44"/>
      <c r="AG48" s="283"/>
      <c r="AH48" s="208" t="s">
        <v>103</v>
      </c>
      <c r="AI48" s="209"/>
      <c r="AJ48" s="209"/>
      <c r="AK48" s="209"/>
      <c r="AL48" s="209"/>
      <c r="AM48" s="209"/>
      <c r="AN48" s="209"/>
      <c r="AO48" s="386"/>
      <c r="AR48" s="283"/>
      <c r="AS48" s="283"/>
      <c r="AT48" s="442"/>
    </row>
    <row r="49" ht="16.5" customHeight="1" spans="2:46">
      <c r="B49" s="257" t="s">
        <v>104</v>
      </c>
      <c r="C49" s="258"/>
      <c r="D49" s="259"/>
      <c r="E49" s="258" t="s">
        <v>105</v>
      </c>
      <c r="F49" s="259"/>
      <c r="G49" s="260" t="s">
        <v>106</v>
      </c>
      <c r="H49" s="260"/>
      <c r="I49" s="260"/>
      <c r="J49" s="260" t="s">
        <v>40</v>
      </c>
      <c r="K49" s="260"/>
      <c r="L49" s="260"/>
      <c r="M49" s="260" t="s">
        <v>107</v>
      </c>
      <c r="N49" s="260"/>
      <c r="O49" s="260"/>
      <c r="P49" s="260"/>
      <c r="Q49" s="260"/>
      <c r="R49" s="385" t="s">
        <v>108</v>
      </c>
      <c r="S49" s="385"/>
      <c r="T49" s="385"/>
      <c r="U49" s="385" t="s">
        <v>109</v>
      </c>
      <c r="V49" s="385"/>
      <c r="W49" s="385"/>
      <c r="X49" s="385" t="s">
        <v>110</v>
      </c>
      <c r="Y49" s="385"/>
      <c r="Z49" s="385"/>
      <c r="AA49" s="385" t="s">
        <v>111</v>
      </c>
      <c r="AB49" s="385"/>
      <c r="AC49" s="385"/>
      <c r="AD49" s="385" t="s">
        <v>112</v>
      </c>
      <c r="AE49" s="385"/>
      <c r="AF49" s="414"/>
      <c r="AG49" s="283"/>
      <c r="AH49" s="438" t="s">
        <v>113</v>
      </c>
      <c r="AI49" s="439"/>
      <c r="AJ49" s="439"/>
      <c r="AK49" s="439"/>
      <c r="AL49" s="440" t="str">
        <f>LOOKUP(S3+S7,附表!A2:A32,附表!B2:B32)</f>
        <v>+1D4</v>
      </c>
      <c r="AM49" s="440"/>
      <c r="AN49" s="440"/>
      <c r="AO49" s="453"/>
      <c r="AR49" s="283"/>
      <c r="AS49" s="283"/>
      <c r="AT49" s="442"/>
    </row>
    <row r="50" ht="15.6" spans="2:46">
      <c r="B50" s="261"/>
      <c r="C50" s="262"/>
      <c r="D50" s="262"/>
      <c r="E50" s="263" t="s">
        <v>114</v>
      </c>
      <c r="F50" s="264"/>
      <c r="G50" s="265" t="s">
        <v>81</v>
      </c>
      <c r="H50" s="265"/>
      <c r="I50" s="265"/>
      <c r="J50" s="220">
        <f>A33</f>
        <v>0</v>
      </c>
      <c r="K50" s="265">
        <f t="shared" ref="K50:K55" si="10">INT(J50/2)</f>
        <v>0</v>
      </c>
      <c r="L50" s="265">
        <f t="shared" ref="L50:L54" si="11">INT(J50/5)</f>
        <v>0</v>
      </c>
      <c r="M50" s="265" t="s">
        <v>115</v>
      </c>
      <c r="N50" s="265"/>
      <c r="O50" s="265"/>
      <c r="P50" s="265"/>
      <c r="Q50" s="265"/>
      <c r="R50" s="265" t="s">
        <v>116</v>
      </c>
      <c r="S50" s="265"/>
      <c r="T50" s="265"/>
      <c r="U50" s="265" t="s">
        <v>117</v>
      </c>
      <c r="V50" s="265"/>
      <c r="W50" s="265"/>
      <c r="X50" s="265">
        <v>1</v>
      </c>
      <c r="Y50" s="265"/>
      <c r="Z50" s="265"/>
      <c r="AA50" s="265" t="s">
        <v>116</v>
      </c>
      <c r="AB50" s="265"/>
      <c r="AC50" s="265"/>
      <c r="AD50" s="265" t="s">
        <v>116</v>
      </c>
      <c r="AE50" s="265"/>
      <c r="AF50" s="415"/>
      <c r="AG50" s="283"/>
      <c r="AH50" s="438"/>
      <c r="AI50" s="439"/>
      <c r="AJ50" s="439"/>
      <c r="AK50" s="439"/>
      <c r="AL50" s="440"/>
      <c r="AM50" s="440"/>
      <c r="AN50" s="440"/>
      <c r="AO50" s="453"/>
      <c r="AR50" s="283"/>
      <c r="AS50" s="283"/>
      <c r="AT50" s="442"/>
    </row>
    <row r="51" ht="16.5" customHeight="1" spans="2:46">
      <c r="B51" s="266"/>
      <c r="C51" s="190"/>
      <c r="D51" s="267"/>
      <c r="E51" s="190" t="s">
        <v>118</v>
      </c>
      <c r="F51" s="267"/>
      <c r="G51" s="268" t="str">
        <f>IF(E51=0,"请选择武器",VLOOKUP(E51,武器列表!$A$2:$H$105,2,FALSE))</f>
        <v>手枪</v>
      </c>
      <c r="H51" s="269"/>
      <c r="I51" s="337"/>
      <c r="J51" s="338"/>
      <c r="K51" s="339">
        <f t="shared" si="10"/>
        <v>0</v>
      </c>
      <c r="L51" s="339">
        <f t="shared" si="11"/>
        <v>0</v>
      </c>
      <c r="M51" s="340" t="str">
        <f>IF(E51=0,"保护敌人，痛击队友",VLOOKUP(E51,武器列表!$A$2:$H$105,3,FALSE))</f>
        <v>1D10+1D4+2</v>
      </c>
      <c r="N51" s="340"/>
      <c r="O51" s="340"/>
      <c r="P51" s="340"/>
      <c r="Q51" s="340"/>
      <c r="R51" s="182" t="str">
        <f>IF(E51=0," ",VLOOKUP(E51,武器列表!$A$2:$H$105,4,FALSE))</f>
        <v>15</v>
      </c>
      <c r="S51" s="182"/>
      <c r="T51" s="182"/>
      <c r="U51" s="340" t="str">
        <f>IF(E51=0," ",VLOOKUP(E51,武器列表!$A$2:$H$105,5,FALSE))</f>
        <v>√</v>
      </c>
      <c r="V51" s="340"/>
      <c r="W51" s="340"/>
      <c r="X51" s="182" t="str">
        <f>IF(E51=0," ",VLOOKUP(E51,武器列表!$A$2:$H$105,6,FALSE))</f>
        <v>1(3)</v>
      </c>
      <c r="Y51" s="182"/>
      <c r="Z51" s="182"/>
      <c r="AA51" s="340" t="str">
        <f>IF(E51=0," ",VLOOKUP(E51,武器列表!$A$2:$H$105,7,FALSE))</f>
        <v>6</v>
      </c>
      <c r="AB51" s="340"/>
      <c r="AC51" s="340"/>
      <c r="AD51" s="340" t="str">
        <f>IF(E51=0," ",VLOOKUP(E51,武器列表!$A$2:$H$105,8,FALSE))</f>
        <v>100</v>
      </c>
      <c r="AE51" s="340"/>
      <c r="AF51" s="416"/>
      <c r="AG51" s="283"/>
      <c r="AH51" s="344" t="s">
        <v>119</v>
      </c>
      <c r="AI51" s="345"/>
      <c r="AJ51" s="345"/>
      <c r="AK51" s="345"/>
      <c r="AL51" s="186">
        <f>LOOKUP(S3+S7,附表!A2:A32,附表!C2:C32)</f>
        <v>1</v>
      </c>
      <c r="AM51" s="186"/>
      <c r="AN51" s="186"/>
      <c r="AO51" s="454"/>
      <c r="AR51" s="283"/>
      <c r="AS51" s="283"/>
      <c r="AT51" s="442"/>
    </row>
    <row r="52" ht="15.6" spans="2:46">
      <c r="B52" s="270"/>
      <c r="C52" s="271"/>
      <c r="D52" s="271"/>
      <c r="E52" s="272" t="s">
        <v>120</v>
      </c>
      <c r="F52" s="273"/>
      <c r="G52" s="274" t="str">
        <f>IF(E52=0,"请选择武器",VLOOKUP(E52,武器列表!$A$2:$H$105,2,FALSE))</f>
        <v>斗殴</v>
      </c>
      <c r="H52" s="275"/>
      <c r="I52" s="341"/>
      <c r="J52" s="262"/>
      <c r="K52" s="265">
        <f t="shared" si="10"/>
        <v>0</v>
      </c>
      <c r="L52" s="265">
        <f t="shared" si="11"/>
        <v>0</v>
      </c>
      <c r="M52" s="299" t="str">
        <f>IF(E52=0,"保护敌人，痛击队友",VLOOKUP(E52,武器列表!$A$2:$H$105,3,FALSE))</f>
        <v>1D6+DB</v>
      </c>
      <c r="N52" s="263"/>
      <c r="O52" s="263"/>
      <c r="P52" s="263"/>
      <c r="Q52" s="264"/>
      <c r="R52" s="299" t="str">
        <f>IF(E52=0," ",VLOOKUP(E52,武器列表!$A$2:$H$105,4,FALSE))</f>
        <v>接触</v>
      </c>
      <c r="S52" s="263"/>
      <c r="T52" s="264"/>
      <c r="U52" s="299" t="str">
        <f>IF(E52=0," ",VLOOKUP(E52,武器列表!$A$2:$H$105,5,FALSE))</f>
        <v>×</v>
      </c>
      <c r="V52" s="263"/>
      <c r="W52" s="264"/>
      <c r="X52" s="299" t="str">
        <f>IF(E52=0," ",VLOOKUP(E52,武器列表!$A$2:$H$105,6,FALSE))</f>
        <v>1</v>
      </c>
      <c r="Y52" s="263"/>
      <c r="Z52" s="264"/>
      <c r="AA52" s="299" t="str">
        <f>IF(E52=0," ",VLOOKUP(E52,武器列表!$A$2:$H$105,7,FALSE))</f>
        <v>-</v>
      </c>
      <c r="AB52" s="263"/>
      <c r="AC52" s="264"/>
      <c r="AD52" s="265" t="str">
        <f>IF(E52=0," ",VLOOKUP(E52,武器列表!$A$2:$H$105,8,FALSE))</f>
        <v>-</v>
      </c>
      <c r="AE52" s="265"/>
      <c r="AF52" s="415"/>
      <c r="AG52" s="283"/>
      <c r="AH52" s="344"/>
      <c r="AI52" s="345"/>
      <c r="AJ52" s="345"/>
      <c r="AK52" s="345"/>
      <c r="AL52" s="186"/>
      <c r="AM52" s="186"/>
      <c r="AN52" s="186"/>
      <c r="AO52" s="454"/>
      <c r="AR52" s="283"/>
      <c r="AS52" s="283"/>
      <c r="AT52" s="442"/>
    </row>
    <row r="53" ht="16.5" customHeight="1" spans="2:46">
      <c r="B53" s="266"/>
      <c r="C53" s="190"/>
      <c r="D53" s="267"/>
      <c r="E53" s="190"/>
      <c r="F53" s="267"/>
      <c r="G53" s="268" t="str">
        <f>IF(E53=0,"请选择武器",VLOOKUP(E53,武器列表!$A$2:$H$105,2,FALSE))</f>
        <v>请选择武器</v>
      </c>
      <c r="H53" s="269"/>
      <c r="I53" s="337"/>
      <c r="J53" s="338"/>
      <c r="K53" s="339">
        <f t="shared" si="10"/>
        <v>0</v>
      </c>
      <c r="L53" s="339">
        <f t="shared" si="11"/>
        <v>0</v>
      </c>
      <c r="M53" s="340" t="str">
        <f>IF(E53=0,"保护敌人，痛击队友",VLOOKUP(E53,武器列表!$A$2:$H$105,3,FALSE))</f>
        <v>保护敌人，痛击队友</v>
      </c>
      <c r="N53" s="340"/>
      <c r="O53" s="340"/>
      <c r="P53" s="340"/>
      <c r="Q53" s="340"/>
      <c r="R53" s="182" t="str">
        <f>IF(E53=0," ",VLOOKUP(E53,武器列表!$A$2:$H$105,4,FALSE))</f>
        <v> </v>
      </c>
      <c r="S53" s="182"/>
      <c r="T53" s="182"/>
      <c r="U53" s="340" t="str">
        <f>IF(E53=0," ",VLOOKUP(E53,武器列表!$A$2:$H$105,5,FALSE))</f>
        <v> </v>
      </c>
      <c r="V53" s="340"/>
      <c r="W53" s="340"/>
      <c r="X53" s="182" t="str">
        <f>IF(E53=0," ",VLOOKUP(E53,武器列表!$A$2:$H$105,6,FALSE))</f>
        <v> </v>
      </c>
      <c r="Y53" s="182"/>
      <c r="Z53" s="182"/>
      <c r="AA53" s="340" t="str">
        <f>IF(E53=0," ",VLOOKUP(E53,武器列表!$A$2:$H$105,7,FALSE))</f>
        <v> </v>
      </c>
      <c r="AB53" s="340"/>
      <c r="AC53" s="340"/>
      <c r="AD53" s="340" t="str">
        <f>IF(E53=0," ",VLOOKUP(E53,武器列表!$A$2:$H$105,8,FALSE))</f>
        <v> </v>
      </c>
      <c r="AE53" s="340"/>
      <c r="AF53" s="416"/>
      <c r="AG53" s="283"/>
      <c r="AH53" s="438" t="s">
        <v>121</v>
      </c>
      <c r="AI53" s="439"/>
      <c r="AJ53" s="439"/>
      <c r="AK53" s="439"/>
      <c r="AL53" s="441">
        <f>P28</f>
        <v>65</v>
      </c>
      <c r="AM53" s="440"/>
      <c r="AN53" s="441">
        <f>R28</f>
        <v>32</v>
      </c>
      <c r="AO53" s="453"/>
      <c r="AR53" s="283"/>
      <c r="AS53" s="283"/>
      <c r="AT53" s="442"/>
    </row>
    <row r="54" ht="15.6" spans="2:46">
      <c r="B54" s="276"/>
      <c r="C54" s="272"/>
      <c r="D54" s="273"/>
      <c r="E54" s="272"/>
      <c r="F54" s="273"/>
      <c r="G54" s="277"/>
      <c r="H54" s="272"/>
      <c r="I54" s="273"/>
      <c r="J54" s="262"/>
      <c r="K54" s="265">
        <f t="shared" si="10"/>
        <v>0</v>
      </c>
      <c r="L54" s="265">
        <f t="shared" si="11"/>
        <v>0</v>
      </c>
      <c r="M54" s="262"/>
      <c r="N54" s="262"/>
      <c r="O54" s="262"/>
      <c r="P54" s="262"/>
      <c r="Q54" s="262"/>
      <c r="R54" s="262"/>
      <c r="S54" s="262"/>
      <c r="T54" s="262"/>
      <c r="U54" s="262"/>
      <c r="V54" s="262"/>
      <c r="W54" s="262"/>
      <c r="X54" s="262"/>
      <c r="Y54" s="262"/>
      <c r="Z54" s="262"/>
      <c r="AA54" s="262"/>
      <c r="AB54" s="262"/>
      <c r="AC54" s="262"/>
      <c r="AD54" s="262"/>
      <c r="AE54" s="262"/>
      <c r="AF54" s="417"/>
      <c r="AG54" s="283"/>
      <c r="AH54" s="438"/>
      <c r="AI54" s="439"/>
      <c r="AJ54" s="439"/>
      <c r="AK54" s="439"/>
      <c r="AL54" s="440"/>
      <c r="AM54" s="440"/>
      <c r="AN54" s="441">
        <f>T28</f>
        <v>13</v>
      </c>
      <c r="AO54" s="453"/>
      <c r="AR54" s="283"/>
      <c r="AS54" s="283"/>
      <c r="AT54" s="442"/>
    </row>
    <row r="55" ht="16.5" customHeight="1" spans="2:46">
      <c r="B55" s="278"/>
      <c r="C55" s="279"/>
      <c r="D55" s="279"/>
      <c r="E55" s="280"/>
      <c r="F55" s="281"/>
      <c r="G55" s="282"/>
      <c r="H55" s="282"/>
      <c r="I55" s="282"/>
      <c r="J55" s="282"/>
      <c r="K55" s="342">
        <f t="shared" si="10"/>
        <v>0</v>
      </c>
      <c r="L55" s="342">
        <f>INT(K55/5)</f>
        <v>0</v>
      </c>
      <c r="M55" s="282"/>
      <c r="N55" s="282"/>
      <c r="O55" s="282"/>
      <c r="P55" s="282"/>
      <c r="Q55" s="282"/>
      <c r="R55" s="282"/>
      <c r="S55" s="282"/>
      <c r="T55" s="282"/>
      <c r="U55" s="282"/>
      <c r="V55" s="282"/>
      <c r="W55" s="282"/>
      <c r="X55" s="282"/>
      <c r="Y55" s="282"/>
      <c r="Z55" s="282"/>
      <c r="AA55" s="282"/>
      <c r="AB55" s="282"/>
      <c r="AC55" s="282"/>
      <c r="AD55" s="282"/>
      <c r="AE55" s="282"/>
      <c r="AF55" s="418"/>
      <c r="AG55" s="283"/>
      <c r="AH55" s="201" t="s">
        <v>122</v>
      </c>
      <c r="AI55" s="202"/>
      <c r="AJ55" s="202"/>
      <c r="AK55" s="202"/>
      <c r="AL55" s="356"/>
      <c r="AM55" s="356"/>
      <c r="AN55" s="356"/>
      <c r="AO55" s="447"/>
      <c r="AR55" s="283"/>
      <c r="AS55" s="283"/>
      <c r="AT55" s="442"/>
    </row>
    <row r="56" ht="15.6" spans="2:46">
      <c r="B56" s="21" t="s">
        <v>123</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R56" s="283"/>
      <c r="AS56" s="283"/>
      <c r="AT56" s="442"/>
    </row>
    <row r="57" ht="16.35" spans="2:46">
      <c r="B57" s="283"/>
      <c r="C57" s="283"/>
      <c r="D57" s="283"/>
      <c r="E57" s="283"/>
      <c r="F57" s="283"/>
      <c r="G57" s="283"/>
      <c r="H57" s="283"/>
      <c r="I57" s="283"/>
      <c r="J57" s="283"/>
      <c r="K57" s="283"/>
      <c r="L57" s="283"/>
      <c r="M57" s="283"/>
      <c r="N57" s="283"/>
      <c r="O57" s="283"/>
      <c r="P57" s="283"/>
      <c r="Q57" s="283"/>
      <c r="R57" s="283"/>
      <c r="S57" s="283"/>
      <c r="T57" s="22"/>
      <c r="U57" s="283"/>
      <c r="V57" s="283"/>
      <c r="W57" s="283"/>
      <c r="X57" s="283"/>
      <c r="Y57" s="283"/>
      <c r="Z57" s="283"/>
      <c r="AA57" s="283"/>
      <c r="AB57" s="283"/>
      <c r="AC57" s="283"/>
      <c r="AD57" s="283"/>
      <c r="AE57" s="283"/>
      <c r="AF57" s="283"/>
      <c r="AG57" s="283"/>
      <c r="AH57" s="283"/>
      <c r="AI57" s="283"/>
      <c r="AJ57" s="283"/>
      <c r="AK57" s="283"/>
      <c r="AL57" s="283"/>
      <c r="AM57" s="283"/>
      <c r="AN57" s="283"/>
      <c r="AO57" s="283"/>
      <c r="AR57" s="283"/>
      <c r="AS57" s="283"/>
      <c r="AT57" s="442"/>
    </row>
    <row r="58" ht="15.6" spans="2:46">
      <c r="B58" s="208" t="s">
        <v>124</v>
      </c>
      <c r="C58" s="209"/>
      <c r="D58" s="209"/>
      <c r="E58" s="209"/>
      <c r="F58" s="209"/>
      <c r="G58" s="209"/>
      <c r="H58" s="209"/>
      <c r="I58" s="209"/>
      <c r="J58" s="209"/>
      <c r="K58" s="209"/>
      <c r="L58" s="209"/>
      <c r="M58" s="209"/>
      <c r="N58" s="209"/>
      <c r="O58" s="209"/>
      <c r="P58" s="209"/>
      <c r="Q58" s="386"/>
      <c r="R58" s="283"/>
      <c r="S58" s="208" t="s">
        <v>125</v>
      </c>
      <c r="T58" s="209"/>
      <c r="U58" s="209"/>
      <c r="V58" s="209"/>
      <c r="W58" s="209"/>
      <c r="X58" s="209"/>
      <c r="Y58" s="209"/>
      <c r="Z58" s="209"/>
      <c r="AA58" s="209"/>
      <c r="AB58" s="209"/>
      <c r="AC58" s="209"/>
      <c r="AD58" s="209"/>
      <c r="AE58" s="209"/>
      <c r="AF58" s="209"/>
      <c r="AG58" s="209"/>
      <c r="AH58" s="209"/>
      <c r="AI58" s="209"/>
      <c r="AJ58" s="209"/>
      <c r="AK58" s="209"/>
      <c r="AL58" s="209"/>
      <c r="AM58" s="209"/>
      <c r="AN58" s="209"/>
      <c r="AO58" s="386"/>
      <c r="AR58" s="283"/>
      <c r="AS58" s="283"/>
      <c r="AT58" s="442"/>
    </row>
    <row r="59" ht="15.6" spans="2:46">
      <c r="B59" s="284" t="str">
        <f>"信用评级："&amp;P25&amp;"% / "&amp;R25&amp;"% / "&amp;T25&amp;"%"</f>
        <v>信用评级：20% / 10% / 4%</v>
      </c>
      <c r="C59" s="269"/>
      <c r="D59" s="269"/>
      <c r="E59" s="269"/>
      <c r="F59" s="269"/>
      <c r="G59" s="269"/>
      <c r="H59" s="269"/>
      <c r="I59" s="269"/>
      <c r="J59" s="269" t="str">
        <f>"生活水平："&amp;LOOKUP(P25,{0,1,10,50,90,99},{"身无分文","贫穷","标准","小康","富裕","富豪"})</f>
        <v>生活水平：标准</v>
      </c>
      <c r="K59" s="269"/>
      <c r="L59" s="269"/>
      <c r="M59" s="269"/>
      <c r="N59" s="269"/>
      <c r="O59" s="269"/>
      <c r="P59" s="269"/>
      <c r="Q59" s="387"/>
      <c r="R59" s="283"/>
      <c r="S59" s="181" t="s">
        <v>126</v>
      </c>
      <c r="T59" s="182"/>
      <c r="U59" s="182"/>
      <c r="V59" s="182"/>
      <c r="W59" s="388" t="s">
        <v>127</v>
      </c>
      <c r="X59" s="389"/>
      <c r="Y59" s="389"/>
      <c r="Z59" s="389"/>
      <c r="AA59" s="389"/>
      <c r="AB59" s="389"/>
      <c r="AC59" s="389"/>
      <c r="AD59" s="389"/>
      <c r="AE59" s="389"/>
      <c r="AF59" s="389"/>
      <c r="AG59" s="389"/>
      <c r="AH59" s="389"/>
      <c r="AI59" s="389"/>
      <c r="AJ59" s="389"/>
      <c r="AK59" s="389"/>
      <c r="AL59" s="389"/>
      <c r="AM59" s="389"/>
      <c r="AN59" s="389"/>
      <c r="AO59" s="455"/>
      <c r="AR59" s="283"/>
      <c r="AS59" s="283"/>
      <c r="AT59" s="442"/>
    </row>
    <row r="60" ht="15.6" spans="2:46">
      <c r="B60" s="285" t="s">
        <v>128</v>
      </c>
      <c r="C60" s="225"/>
      <c r="D60" s="286" t="s">
        <v>129</v>
      </c>
      <c r="E60" s="287"/>
      <c r="F60" s="287"/>
      <c r="G60" s="287"/>
      <c r="H60" s="287"/>
      <c r="I60" s="287"/>
      <c r="J60" s="343"/>
      <c r="K60" s="225" t="s">
        <v>130</v>
      </c>
      <c r="L60" s="226"/>
      <c r="M60" s="226"/>
      <c r="N60" s="287"/>
      <c r="O60" s="287"/>
      <c r="P60" s="287"/>
      <c r="Q60" s="390"/>
      <c r="R60" s="283"/>
      <c r="S60" s="181"/>
      <c r="T60" s="182"/>
      <c r="U60" s="182"/>
      <c r="V60" s="182"/>
      <c r="W60" s="391"/>
      <c r="X60" s="392"/>
      <c r="Y60" s="392"/>
      <c r="Z60" s="392"/>
      <c r="AA60" s="392"/>
      <c r="AB60" s="392"/>
      <c r="AC60" s="392"/>
      <c r="AD60" s="392"/>
      <c r="AE60" s="392"/>
      <c r="AF60" s="392"/>
      <c r="AG60" s="392"/>
      <c r="AH60" s="392"/>
      <c r="AI60" s="392"/>
      <c r="AJ60" s="392"/>
      <c r="AK60" s="392"/>
      <c r="AL60" s="392"/>
      <c r="AM60" s="392"/>
      <c r="AN60" s="392"/>
      <c r="AO60" s="456"/>
      <c r="AR60" s="283"/>
      <c r="AS60" s="283"/>
      <c r="AT60" s="442"/>
    </row>
    <row r="61" ht="15.6" spans="2:46">
      <c r="B61" s="288"/>
      <c r="C61" s="289"/>
      <c r="D61" s="289"/>
      <c r="E61" s="289"/>
      <c r="F61" s="289"/>
      <c r="G61" s="289"/>
      <c r="H61" s="289"/>
      <c r="I61" s="289"/>
      <c r="J61" s="289"/>
      <c r="K61" s="289"/>
      <c r="L61" s="289"/>
      <c r="M61" s="289"/>
      <c r="N61" s="289"/>
      <c r="O61" s="289"/>
      <c r="P61" s="289"/>
      <c r="Q61" s="393"/>
      <c r="R61" s="283"/>
      <c r="S61" s="394" t="s">
        <v>131</v>
      </c>
      <c r="T61" s="395"/>
      <c r="U61" s="395"/>
      <c r="V61" s="395"/>
      <c r="W61" s="396" t="s">
        <v>132</v>
      </c>
      <c r="X61" s="397"/>
      <c r="Y61" s="397"/>
      <c r="Z61" s="397"/>
      <c r="AA61" s="397"/>
      <c r="AB61" s="397"/>
      <c r="AC61" s="397"/>
      <c r="AD61" s="397"/>
      <c r="AE61" s="397"/>
      <c r="AF61" s="397"/>
      <c r="AG61" s="397"/>
      <c r="AH61" s="397"/>
      <c r="AI61" s="397"/>
      <c r="AJ61" s="397"/>
      <c r="AK61" s="397"/>
      <c r="AL61" s="397"/>
      <c r="AM61" s="397"/>
      <c r="AN61" s="397"/>
      <c r="AO61" s="457"/>
      <c r="AR61" s="283"/>
      <c r="AS61" s="283"/>
      <c r="AT61" s="442"/>
    </row>
    <row r="62" ht="15.6" spans="2:46">
      <c r="B62" s="290"/>
      <c r="C62" s="291"/>
      <c r="D62" s="291"/>
      <c r="E62" s="291"/>
      <c r="F62" s="291"/>
      <c r="G62" s="291"/>
      <c r="H62" s="291"/>
      <c r="I62" s="291"/>
      <c r="J62" s="291"/>
      <c r="K62" s="291"/>
      <c r="L62" s="291"/>
      <c r="M62" s="291"/>
      <c r="N62" s="291"/>
      <c r="O62" s="291"/>
      <c r="P62" s="291"/>
      <c r="Q62" s="398"/>
      <c r="R62" s="283"/>
      <c r="S62" s="394"/>
      <c r="T62" s="395"/>
      <c r="U62" s="395"/>
      <c r="V62" s="395"/>
      <c r="W62" s="399"/>
      <c r="X62" s="400"/>
      <c r="Y62" s="400"/>
      <c r="Z62" s="400"/>
      <c r="AA62" s="400"/>
      <c r="AB62" s="400"/>
      <c r="AC62" s="400"/>
      <c r="AD62" s="400"/>
      <c r="AE62" s="400"/>
      <c r="AF62" s="400"/>
      <c r="AG62" s="400"/>
      <c r="AH62" s="400"/>
      <c r="AI62" s="400"/>
      <c r="AJ62" s="400"/>
      <c r="AK62" s="400"/>
      <c r="AL62" s="400"/>
      <c r="AM62" s="400"/>
      <c r="AN62" s="400"/>
      <c r="AO62" s="458"/>
      <c r="AR62" s="283"/>
      <c r="AS62" s="283"/>
      <c r="AT62" s="442"/>
    </row>
    <row r="63" ht="15.6" spans="2:46">
      <c r="B63" s="290"/>
      <c r="C63" s="291"/>
      <c r="D63" s="291"/>
      <c r="E63" s="291"/>
      <c r="F63" s="291"/>
      <c r="G63" s="291"/>
      <c r="H63" s="291"/>
      <c r="I63" s="291"/>
      <c r="J63" s="291"/>
      <c r="K63" s="291"/>
      <c r="L63" s="291"/>
      <c r="M63" s="291"/>
      <c r="N63" s="291"/>
      <c r="O63" s="291"/>
      <c r="P63" s="291"/>
      <c r="Q63" s="398"/>
      <c r="R63" s="283"/>
      <c r="S63" s="401" t="s">
        <v>133</v>
      </c>
      <c r="T63" s="402"/>
      <c r="U63" s="402"/>
      <c r="V63" s="402"/>
      <c r="W63" s="388" t="s">
        <v>134</v>
      </c>
      <c r="X63" s="389"/>
      <c r="Y63" s="389"/>
      <c r="Z63" s="389"/>
      <c r="AA63" s="389"/>
      <c r="AB63" s="389"/>
      <c r="AC63" s="389"/>
      <c r="AD63" s="389"/>
      <c r="AE63" s="389"/>
      <c r="AF63" s="389"/>
      <c r="AG63" s="389"/>
      <c r="AH63" s="389"/>
      <c r="AI63" s="389"/>
      <c r="AJ63" s="389"/>
      <c r="AK63" s="389"/>
      <c r="AL63" s="389"/>
      <c r="AM63" s="389"/>
      <c r="AN63" s="389"/>
      <c r="AO63" s="455"/>
      <c r="AR63" s="283"/>
      <c r="AS63" s="283"/>
      <c r="AT63" s="442"/>
    </row>
    <row r="64" ht="16.35" spans="2:46">
      <c r="B64" s="292"/>
      <c r="C64" s="293"/>
      <c r="D64" s="293"/>
      <c r="E64" s="293"/>
      <c r="F64" s="293"/>
      <c r="G64" s="293"/>
      <c r="H64" s="293"/>
      <c r="I64" s="293"/>
      <c r="J64" s="293"/>
      <c r="K64" s="293"/>
      <c r="L64" s="293"/>
      <c r="M64" s="293"/>
      <c r="N64" s="293"/>
      <c r="O64" s="293"/>
      <c r="P64" s="293"/>
      <c r="Q64" s="403"/>
      <c r="R64" s="283"/>
      <c r="S64" s="401"/>
      <c r="T64" s="402"/>
      <c r="U64" s="402"/>
      <c r="V64" s="402"/>
      <c r="W64" s="391"/>
      <c r="X64" s="392"/>
      <c r="Y64" s="392"/>
      <c r="Z64" s="392"/>
      <c r="AA64" s="392"/>
      <c r="AB64" s="392"/>
      <c r="AC64" s="392"/>
      <c r="AD64" s="392"/>
      <c r="AE64" s="392"/>
      <c r="AF64" s="392"/>
      <c r="AG64" s="392"/>
      <c r="AH64" s="392"/>
      <c r="AI64" s="392"/>
      <c r="AJ64" s="392"/>
      <c r="AK64" s="392"/>
      <c r="AL64" s="392"/>
      <c r="AM64" s="392"/>
      <c r="AN64" s="392"/>
      <c r="AO64" s="456"/>
      <c r="AR64" s="283"/>
      <c r="AS64" s="283"/>
      <c r="AT64" s="442"/>
    </row>
    <row r="65" ht="16.35" spans="2:46">
      <c r="B65" s="459"/>
      <c r="C65" s="459"/>
      <c r="D65" s="459"/>
      <c r="E65" s="459"/>
      <c r="F65" s="459"/>
      <c r="G65" s="459"/>
      <c r="H65" s="459"/>
      <c r="I65" s="459"/>
      <c r="J65" s="459"/>
      <c r="K65" s="459"/>
      <c r="L65" s="459"/>
      <c r="M65" s="459"/>
      <c r="N65" s="459"/>
      <c r="O65" s="459"/>
      <c r="P65" s="459"/>
      <c r="Q65" s="459"/>
      <c r="R65" s="283"/>
      <c r="S65" s="185" t="s">
        <v>135</v>
      </c>
      <c r="T65" s="186"/>
      <c r="U65" s="186"/>
      <c r="V65" s="186"/>
      <c r="W65" s="396" t="s">
        <v>136</v>
      </c>
      <c r="X65" s="397"/>
      <c r="Y65" s="397"/>
      <c r="Z65" s="397"/>
      <c r="AA65" s="397"/>
      <c r="AB65" s="397"/>
      <c r="AC65" s="397"/>
      <c r="AD65" s="397"/>
      <c r="AE65" s="397"/>
      <c r="AF65" s="397"/>
      <c r="AG65" s="397"/>
      <c r="AH65" s="397"/>
      <c r="AI65" s="397"/>
      <c r="AJ65" s="397"/>
      <c r="AK65" s="397"/>
      <c r="AL65" s="397"/>
      <c r="AM65" s="397"/>
      <c r="AN65" s="397"/>
      <c r="AO65" s="457"/>
      <c r="AR65" s="283"/>
      <c r="AS65" s="283"/>
      <c r="AT65" s="442"/>
    </row>
    <row r="66" ht="15.6" spans="2:46">
      <c r="B66" s="24" t="s">
        <v>137</v>
      </c>
      <c r="C66" s="25"/>
      <c r="D66" s="25"/>
      <c r="E66" s="25"/>
      <c r="F66" s="25"/>
      <c r="G66" s="25"/>
      <c r="H66" s="25"/>
      <c r="I66" s="25"/>
      <c r="J66" s="25"/>
      <c r="K66" s="25"/>
      <c r="L66" s="25"/>
      <c r="M66" s="25"/>
      <c r="N66" s="25"/>
      <c r="O66" s="25"/>
      <c r="P66" s="25"/>
      <c r="Q66" s="44"/>
      <c r="R66" s="283"/>
      <c r="S66" s="185"/>
      <c r="T66" s="186"/>
      <c r="U66" s="186"/>
      <c r="V66" s="186"/>
      <c r="W66" s="399"/>
      <c r="X66" s="400"/>
      <c r="Y66" s="400"/>
      <c r="Z66" s="400"/>
      <c r="AA66" s="400"/>
      <c r="AB66" s="400"/>
      <c r="AC66" s="400"/>
      <c r="AD66" s="400"/>
      <c r="AE66" s="400"/>
      <c r="AF66" s="400"/>
      <c r="AG66" s="400"/>
      <c r="AH66" s="400"/>
      <c r="AI66" s="400"/>
      <c r="AJ66" s="400"/>
      <c r="AK66" s="400"/>
      <c r="AL66" s="400"/>
      <c r="AM66" s="400"/>
      <c r="AN66" s="400"/>
      <c r="AO66" s="458"/>
      <c r="AR66" s="283"/>
      <c r="AS66" s="283"/>
      <c r="AT66" s="442"/>
    </row>
    <row r="67" ht="15.6" spans="2:46">
      <c r="B67" s="460" t="s">
        <v>138</v>
      </c>
      <c r="C67" s="461"/>
      <c r="D67" s="461"/>
      <c r="E67" s="461"/>
      <c r="F67" s="461"/>
      <c r="G67" s="461"/>
      <c r="H67" s="461"/>
      <c r="I67" s="461"/>
      <c r="J67" s="461"/>
      <c r="K67" s="461"/>
      <c r="L67" s="461"/>
      <c r="M67" s="461"/>
      <c r="N67" s="461"/>
      <c r="O67" s="461"/>
      <c r="P67" s="461"/>
      <c r="Q67" s="472"/>
      <c r="R67" s="283"/>
      <c r="S67" s="181" t="s">
        <v>139</v>
      </c>
      <c r="T67" s="182"/>
      <c r="U67" s="182"/>
      <c r="V67" s="182"/>
      <c r="W67" s="388" t="s">
        <v>140</v>
      </c>
      <c r="X67" s="389"/>
      <c r="Y67" s="389"/>
      <c r="Z67" s="389"/>
      <c r="AA67" s="389"/>
      <c r="AB67" s="389"/>
      <c r="AC67" s="389"/>
      <c r="AD67" s="389"/>
      <c r="AE67" s="389"/>
      <c r="AF67" s="389"/>
      <c r="AG67" s="389"/>
      <c r="AH67" s="389"/>
      <c r="AI67" s="389"/>
      <c r="AJ67" s="389"/>
      <c r="AK67" s="389"/>
      <c r="AL67" s="389"/>
      <c r="AM67" s="389"/>
      <c r="AN67" s="389"/>
      <c r="AO67" s="455"/>
      <c r="AR67" s="283"/>
      <c r="AS67" s="283"/>
      <c r="AT67" s="442"/>
    </row>
    <row r="68" ht="15.6" spans="2:46">
      <c r="B68" s="462" t="s">
        <v>141</v>
      </c>
      <c r="C68" s="463"/>
      <c r="D68" s="463"/>
      <c r="E68" s="463"/>
      <c r="F68" s="463"/>
      <c r="G68" s="463"/>
      <c r="H68" s="463"/>
      <c r="I68" s="463"/>
      <c r="J68" s="463"/>
      <c r="K68" s="463"/>
      <c r="L68" s="463"/>
      <c r="M68" s="463"/>
      <c r="N68" s="463"/>
      <c r="O68" s="463"/>
      <c r="P68" s="463"/>
      <c r="Q68" s="473"/>
      <c r="R68" s="283"/>
      <c r="S68" s="181"/>
      <c r="T68" s="182"/>
      <c r="U68" s="182"/>
      <c r="V68" s="182"/>
      <c r="W68" s="391"/>
      <c r="X68" s="392"/>
      <c r="Y68" s="392"/>
      <c r="Z68" s="392"/>
      <c r="AA68" s="392"/>
      <c r="AB68" s="392"/>
      <c r="AC68" s="392"/>
      <c r="AD68" s="392"/>
      <c r="AE68" s="392"/>
      <c r="AF68" s="392"/>
      <c r="AG68" s="392"/>
      <c r="AH68" s="392"/>
      <c r="AI68" s="392"/>
      <c r="AJ68" s="392"/>
      <c r="AK68" s="392"/>
      <c r="AL68" s="392"/>
      <c r="AM68" s="392"/>
      <c r="AN68" s="392"/>
      <c r="AO68" s="456"/>
      <c r="AR68" s="283"/>
      <c r="AS68" s="283"/>
      <c r="AT68" s="442"/>
    </row>
    <row r="69" ht="15.6" spans="2:46">
      <c r="B69" s="460" t="s">
        <v>142</v>
      </c>
      <c r="C69" s="461"/>
      <c r="D69" s="461"/>
      <c r="E69" s="461"/>
      <c r="F69" s="461"/>
      <c r="G69" s="461"/>
      <c r="H69" s="461"/>
      <c r="I69" s="461"/>
      <c r="J69" s="461"/>
      <c r="K69" s="461"/>
      <c r="L69" s="461"/>
      <c r="M69" s="461"/>
      <c r="N69" s="461"/>
      <c r="O69" s="461"/>
      <c r="P69" s="461"/>
      <c r="Q69" s="472"/>
      <c r="R69" s="283"/>
      <c r="S69" s="185" t="s">
        <v>143</v>
      </c>
      <c r="T69" s="186"/>
      <c r="U69" s="186"/>
      <c r="V69" s="186"/>
      <c r="W69" s="396" t="s">
        <v>144</v>
      </c>
      <c r="X69" s="397"/>
      <c r="Y69" s="397"/>
      <c r="Z69" s="397"/>
      <c r="AA69" s="397"/>
      <c r="AB69" s="397"/>
      <c r="AC69" s="397"/>
      <c r="AD69" s="397"/>
      <c r="AE69" s="397"/>
      <c r="AF69" s="397"/>
      <c r="AG69" s="397"/>
      <c r="AH69" s="397"/>
      <c r="AI69" s="397"/>
      <c r="AJ69" s="397"/>
      <c r="AK69" s="397"/>
      <c r="AL69" s="397"/>
      <c r="AM69" s="397"/>
      <c r="AN69" s="397"/>
      <c r="AO69" s="457"/>
      <c r="AR69" s="283"/>
      <c r="AS69" s="283"/>
      <c r="AT69" s="442"/>
    </row>
    <row r="70" ht="15.6" spans="2:46">
      <c r="B70" s="462" t="s">
        <v>145</v>
      </c>
      <c r="C70" s="463"/>
      <c r="D70" s="463"/>
      <c r="E70" s="463"/>
      <c r="F70" s="463"/>
      <c r="G70" s="463"/>
      <c r="H70" s="463"/>
      <c r="I70" s="463"/>
      <c r="J70" s="463"/>
      <c r="K70" s="463"/>
      <c r="L70" s="463"/>
      <c r="M70" s="463"/>
      <c r="N70" s="463"/>
      <c r="O70" s="463"/>
      <c r="P70" s="463"/>
      <c r="Q70" s="473"/>
      <c r="R70" s="283"/>
      <c r="S70" s="185"/>
      <c r="T70" s="186"/>
      <c r="U70" s="186"/>
      <c r="V70" s="186"/>
      <c r="W70" s="399"/>
      <c r="X70" s="400"/>
      <c r="Y70" s="400"/>
      <c r="Z70" s="400"/>
      <c r="AA70" s="400"/>
      <c r="AB70" s="400"/>
      <c r="AC70" s="400"/>
      <c r="AD70" s="400"/>
      <c r="AE70" s="400"/>
      <c r="AF70" s="400"/>
      <c r="AG70" s="400"/>
      <c r="AH70" s="400"/>
      <c r="AI70" s="400"/>
      <c r="AJ70" s="400"/>
      <c r="AK70" s="400"/>
      <c r="AL70" s="400"/>
      <c r="AM70" s="400"/>
      <c r="AN70" s="400"/>
      <c r="AO70" s="458"/>
      <c r="AR70" s="283"/>
      <c r="AS70" s="283"/>
      <c r="AT70" s="442"/>
    </row>
    <row r="71" ht="15.6" spans="2:46">
      <c r="B71" s="460" t="s">
        <v>146</v>
      </c>
      <c r="C71" s="461"/>
      <c r="D71" s="461"/>
      <c r="E71" s="461"/>
      <c r="F71" s="461"/>
      <c r="G71" s="461"/>
      <c r="H71" s="461"/>
      <c r="I71" s="461"/>
      <c r="J71" s="461"/>
      <c r="K71" s="461"/>
      <c r="L71" s="461"/>
      <c r="M71" s="461"/>
      <c r="N71" s="461"/>
      <c r="O71" s="461"/>
      <c r="P71" s="461"/>
      <c r="Q71" s="472"/>
      <c r="R71" s="283"/>
      <c r="S71" s="181" t="s">
        <v>147</v>
      </c>
      <c r="T71" s="182"/>
      <c r="U71" s="182"/>
      <c r="V71" s="182"/>
      <c r="W71" s="388" t="s">
        <v>148</v>
      </c>
      <c r="X71" s="389"/>
      <c r="Y71" s="389"/>
      <c r="Z71" s="389"/>
      <c r="AA71" s="389"/>
      <c r="AB71" s="389"/>
      <c r="AC71" s="389"/>
      <c r="AD71" s="389"/>
      <c r="AE71" s="389"/>
      <c r="AF71" s="389"/>
      <c r="AG71" s="389"/>
      <c r="AH71" s="389"/>
      <c r="AI71" s="389"/>
      <c r="AJ71" s="389"/>
      <c r="AK71" s="389"/>
      <c r="AL71" s="389"/>
      <c r="AM71" s="389"/>
      <c r="AN71" s="389"/>
      <c r="AO71" s="455"/>
      <c r="AR71" s="283"/>
      <c r="AS71" s="283"/>
      <c r="AT71" s="442"/>
    </row>
    <row r="72" ht="15.6" spans="2:46">
      <c r="B72" s="462" t="s">
        <v>149</v>
      </c>
      <c r="C72" s="463"/>
      <c r="D72" s="463"/>
      <c r="E72" s="463"/>
      <c r="F72" s="463"/>
      <c r="G72" s="463"/>
      <c r="H72" s="463"/>
      <c r="I72" s="463"/>
      <c r="J72" s="463"/>
      <c r="K72" s="463"/>
      <c r="L72" s="463"/>
      <c r="M72" s="463"/>
      <c r="N72" s="463"/>
      <c r="O72" s="463"/>
      <c r="P72" s="463"/>
      <c r="Q72" s="473"/>
      <c r="R72" s="283"/>
      <c r="S72" s="181"/>
      <c r="T72" s="182"/>
      <c r="U72" s="182"/>
      <c r="V72" s="182"/>
      <c r="W72" s="391"/>
      <c r="X72" s="392"/>
      <c r="Y72" s="392"/>
      <c r="Z72" s="392"/>
      <c r="AA72" s="392"/>
      <c r="AB72" s="392"/>
      <c r="AC72" s="392"/>
      <c r="AD72" s="392"/>
      <c r="AE72" s="392"/>
      <c r="AF72" s="392"/>
      <c r="AG72" s="392"/>
      <c r="AH72" s="392"/>
      <c r="AI72" s="392"/>
      <c r="AJ72" s="392"/>
      <c r="AK72" s="392"/>
      <c r="AL72" s="392"/>
      <c r="AM72" s="392"/>
      <c r="AN72" s="392"/>
      <c r="AO72" s="456"/>
      <c r="AR72" s="283"/>
      <c r="AS72" s="283"/>
      <c r="AT72" s="442"/>
    </row>
    <row r="73" ht="15.6" spans="2:46">
      <c r="B73" s="460"/>
      <c r="C73" s="461"/>
      <c r="D73" s="461"/>
      <c r="E73" s="461"/>
      <c r="F73" s="461"/>
      <c r="G73" s="461"/>
      <c r="H73" s="461"/>
      <c r="I73" s="461"/>
      <c r="J73" s="461"/>
      <c r="K73" s="461"/>
      <c r="L73" s="461"/>
      <c r="M73" s="461"/>
      <c r="N73" s="461"/>
      <c r="O73" s="461"/>
      <c r="P73" s="461"/>
      <c r="Q73" s="472"/>
      <c r="R73" s="283"/>
      <c r="S73" s="185" t="s">
        <v>150</v>
      </c>
      <c r="T73" s="186"/>
      <c r="U73" s="186"/>
      <c r="V73" s="186"/>
      <c r="W73" s="396" t="s">
        <v>151</v>
      </c>
      <c r="X73" s="397"/>
      <c r="Y73" s="397"/>
      <c r="Z73" s="397"/>
      <c r="AA73" s="397"/>
      <c r="AB73" s="397"/>
      <c r="AC73" s="397"/>
      <c r="AD73" s="397"/>
      <c r="AE73" s="397"/>
      <c r="AF73" s="397"/>
      <c r="AG73" s="397"/>
      <c r="AH73" s="397"/>
      <c r="AI73" s="397"/>
      <c r="AJ73" s="397"/>
      <c r="AK73" s="397"/>
      <c r="AL73" s="397"/>
      <c r="AM73" s="397"/>
      <c r="AN73" s="397"/>
      <c r="AO73" s="457"/>
      <c r="AR73" s="283"/>
      <c r="AS73" s="283"/>
      <c r="AT73" s="442"/>
    </row>
    <row r="74" ht="15.6" spans="2:46">
      <c r="B74" s="462"/>
      <c r="C74" s="463"/>
      <c r="D74" s="463"/>
      <c r="E74" s="463"/>
      <c r="F74" s="463"/>
      <c r="G74" s="463"/>
      <c r="H74" s="463"/>
      <c r="I74" s="463"/>
      <c r="J74" s="463"/>
      <c r="K74" s="463"/>
      <c r="L74" s="463"/>
      <c r="M74" s="463"/>
      <c r="N74" s="463"/>
      <c r="O74" s="463"/>
      <c r="P74" s="463"/>
      <c r="Q74" s="473"/>
      <c r="R74" s="283"/>
      <c r="S74" s="185"/>
      <c r="T74" s="186"/>
      <c r="U74" s="186"/>
      <c r="V74" s="186"/>
      <c r="W74" s="399"/>
      <c r="X74" s="400"/>
      <c r="Y74" s="400"/>
      <c r="Z74" s="400"/>
      <c r="AA74" s="400"/>
      <c r="AB74" s="400"/>
      <c r="AC74" s="400"/>
      <c r="AD74" s="400"/>
      <c r="AE74" s="400"/>
      <c r="AF74" s="400"/>
      <c r="AG74" s="400"/>
      <c r="AH74" s="400"/>
      <c r="AI74" s="400"/>
      <c r="AJ74" s="400"/>
      <c r="AK74" s="400"/>
      <c r="AL74" s="400"/>
      <c r="AM74" s="400"/>
      <c r="AN74" s="400"/>
      <c r="AO74" s="458"/>
      <c r="AR74" s="283"/>
      <c r="AS74" s="283"/>
      <c r="AT74" s="442"/>
    </row>
    <row r="75" ht="16.35" spans="2:46">
      <c r="B75" s="464"/>
      <c r="C75" s="465"/>
      <c r="D75" s="465"/>
      <c r="E75" s="465"/>
      <c r="F75" s="465"/>
      <c r="G75" s="465"/>
      <c r="H75" s="465"/>
      <c r="I75" s="465"/>
      <c r="J75" s="465"/>
      <c r="K75" s="465"/>
      <c r="L75" s="465"/>
      <c r="M75" s="465"/>
      <c r="N75" s="465"/>
      <c r="O75" s="465"/>
      <c r="P75" s="465"/>
      <c r="Q75" s="474"/>
      <c r="R75" s="283"/>
      <c r="S75" s="475" t="s">
        <v>152</v>
      </c>
      <c r="T75" s="476"/>
      <c r="U75" s="476"/>
      <c r="V75" s="476"/>
      <c r="W75" s="476"/>
      <c r="X75" s="476"/>
      <c r="Y75" s="476"/>
      <c r="Z75" s="476"/>
      <c r="AA75" s="476"/>
      <c r="AB75" s="476"/>
      <c r="AC75" s="476"/>
      <c r="AD75" s="476"/>
      <c r="AE75" s="476"/>
      <c r="AF75" s="476"/>
      <c r="AG75" s="476"/>
      <c r="AH75" s="476"/>
      <c r="AI75" s="476"/>
      <c r="AJ75" s="476"/>
      <c r="AK75" s="476"/>
      <c r="AL75" s="476"/>
      <c r="AM75" s="476"/>
      <c r="AN75" s="476"/>
      <c r="AO75" s="507"/>
      <c r="AR75" s="283"/>
      <c r="AS75" s="283"/>
      <c r="AT75" s="442"/>
    </row>
    <row r="76" ht="16.35" spans="2:46">
      <c r="B76" s="459"/>
      <c r="C76" s="459"/>
      <c r="D76" s="459"/>
      <c r="E76" s="459"/>
      <c r="F76" s="459"/>
      <c r="G76" s="459"/>
      <c r="H76" s="459"/>
      <c r="I76" s="459"/>
      <c r="J76" s="459"/>
      <c r="K76" s="459"/>
      <c r="L76" s="459"/>
      <c r="M76" s="459"/>
      <c r="N76" s="459"/>
      <c r="O76" s="459"/>
      <c r="P76" s="459"/>
      <c r="Q76" s="459"/>
      <c r="R76" s="283"/>
      <c r="S76" s="477"/>
      <c r="T76" s="476"/>
      <c r="U76" s="476"/>
      <c r="V76" s="476"/>
      <c r="W76" s="476"/>
      <c r="X76" s="476"/>
      <c r="Y76" s="476"/>
      <c r="Z76" s="476"/>
      <c r="AA76" s="476"/>
      <c r="AB76" s="476"/>
      <c r="AC76" s="476"/>
      <c r="AD76" s="476"/>
      <c r="AE76" s="476"/>
      <c r="AF76" s="476"/>
      <c r="AG76" s="476"/>
      <c r="AH76" s="476"/>
      <c r="AI76" s="476"/>
      <c r="AJ76" s="476"/>
      <c r="AK76" s="476"/>
      <c r="AL76" s="476"/>
      <c r="AM76" s="476"/>
      <c r="AN76" s="476"/>
      <c r="AO76" s="507"/>
      <c r="AR76" s="283"/>
      <c r="AS76" s="283"/>
      <c r="AT76" s="442"/>
    </row>
    <row r="77" ht="16.5" customHeight="1" spans="2:46">
      <c r="B77" s="24" t="s">
        <v>153</v>
      </c>
      <c r="C77" s="25"/>
      <c r="D77" s="25"/>
      <c r="E77" s="25"/>
      <c r="F77" s="25"/>
      <c r="G77" s="25"/>
      <c r="H77" s="25"/>
      <c r="I77" s="25"/>
      <c r="J77" s="25"/>
      <c r="K77" s="25"/>
      <c r="L77" s="25"/>
      <c r="M77" s="25"/>
      <c r="N77" s="25"/>
      <c r="O77" s="25"/>
      <c r="P77" s="25"/>
      <c r="Q77" s="44"/>
      <c r="R77" s="283"/>
      <c r="S77" s="477"/>
      <c r="T77" s="476"/>
      <c r="U77" s="476"/>
      <c r="V77" s="476"/>
      <c r="W77" s="476"/>
      <c r="X77" s="476"/>
      <c r="Y77" s="476"/>
      <c r="Z77" s="476"/>
      <c r="AA77" s="476"/>
      <c r="AB77" s="476"/>
      <c r="AC77" s="476"/>
      <c r="AD77" s="476"/>
      <c r="AE77" s="476"/>
      <c r="AF77" s="476"/>
      <c r="AG77" s="476"/>
      <c r="AH77" s="476"/>
      <c r="AI77" s="476"/>
      <c r="AJ77" s="476"/>
      <c r="AK77" s="476"/>
      <c r="AL77" s="476"/>
      <c r="AM77" s="476"/>
      <c r="AN77" s="476"/>
      <c r="AO77" s="507"/>
      <c r="AR77" s="283"/>
      <c r="AS77" s="283"/>
      <c r="AT77" s="442"/>
    </row>
    <row r="78" ht="15.6" spans="2:46">
      <c r="B78" s="460"/>
      <c r="C78" s="461"/>
      <c r="D78" s="461"/>
      <c r="E78" s="461"/>
      <c r="F78" s="461"/>
      <c r="G78" s="461"/>
      <c r="H78" s="461"/>
      <c r="I78" s="461"/>
      <c r="J78" s="461"/>
      <c r="K78" s="461"/>
      <c r="L78" s="461"/>
      <c r="M78" s="461"/>
      <c r="N78" s="461"/>
      <c r="O78" s="461"/>
      <c r="P78" s="461"/>
      <c r="Q78" s="472"/>
      <c r="R78" s="283"/>
      <c r="S78" s="477"/>
      <c r="T78" s="476"/>
      <c r="U78" s="476"/>
      <c r="V78" s="476"/>
      <c r="W78" s="476"/>
      <c r="X78" s="476"/>
      <c r="Y78" s="476"/>
      <c r="Z78" s="476"/>
      <c r="AA78" s="476"/>
      <c r="AB78" s="476"/>
      <c r="AC78" s="476"/>
      <c r="AD78" s="476"/>
      <c r="AE78" s="476"/>
      <c r="AF78" s="476"/>
      <c r="AG78" s="476"/>
      <c r="AH78" s="476"/>
      <c r="AI78" s="476"/>
      <c r="AJ78" s="476"/>
      <c r="AK78" s="476"/>
      <c r="AL78" s="476"/>
      <c r="AM78" s="476"/>
      <c r="AN78" s="476"/>
      <c r="AO78" s="507"/>
      <c r="AR78" s="283"/>
      <c r="AS78" s="283"/>
      <c r="AT78" s="442"/>
    </row>
    <row r="79" ht="15.6" spans="2:46">
      <c r="B79" s="462"/>
      <c r="C79" s="463"/>
      <c r="D79" s="463"/>
      <c r="E79" s="463"/>
      <c r="F79" s="463"/>
      <c r="G79" s="463"/>
      <c r="H79" s="463"/>
      <c r="I79" s="463"/>
      <c r="J79" s="463"/>
      <c r="K79" s="463"/>
      <c r="L79" s="463"/>
      <c r="M79" s="463"/>
      <c r="N79" s="463"/>
      <c r="O79" s="463"/>
      <c r="P79" s="463"/>
      <c r="Q79" s="473"/>
      <c r="R79" s="283"/>
      <c r="S79" s="477"/>
      <c r="T79" s="476"/>
      <c r="U79" s="476"/>
      <c r="V79" s="476"/>
      <c r="W79" s="476"/>
      <c r="X79" s="476"/>
      <c r="Y79" s="476"/>
      <c r="Z79" s="476"/>
      <c r="AA79" s="476"/>
      <c r="AB79" s="476"/>
      <c r="AC79" s="476"/>
      <c r="AD79" s="476"/>
      <c r="AE79" s="476"/>
      <c r="AF79" s="476"/>
      <c r="AG79" s="476"/>
      <c r="AH79" s="476"/>
      <c r="AI79" s="476"/>
      <c r="AJ79" s="476"/>
      <c r="AK79" s="476"/>
      <c r="AL79" s="476"/>
      <c r="AM79" s="476"/>
      <c r="AN79" s="476"/>
      <c r="AO79" s="507"/>
      <c r="AR79" s="283"/>
      <c r="AS79" s="283"/>
      <c r="AT79" s="442"/>
    </row>
    <row r="80" ht="15.6" spans="2:46">
      <c r="B80" s="460"/>
      <c r="C80" s="461"/>
      <c r="D80" s="461"/>
      <c r="E80" s="461"/>
      <c r="F80" s="461"/>
      <c r="G80" s="461"/>
      <c r="H80" s="461"/>
      <c r="I80" s="461"/>
      <c r="J80" s="461"/>
      <c r="K80" s="461"/>
      <c r="L80" s="461"/>
      <c r="M80" s="461"/>
      <c r="N80" s="461"/>
      <c r="O80" s="461"/>
      <c r="P80" s="461"/>
      <c r="Q80" s="472"/>
      <c r="R80" s="283"/>
      <c r="S80" s="477"/>
      <c r="T80" s="476"/>
      <c r="U80" s="476"/>
      <c r="V80" s="476"/>
      <c r="W80" s="476"/>
      <c r="X80" s="476"/>
      <c r="Y80" s="476"/>
      <c r="Z80" s="476"/>
      <c r="AA80" s="476"/>
      <c r="AB80" s="476"/>
      <c r="AC80" s="476"/>
      <c r="AD80" s="476"/>
      <c r="AE80" s="476"/>
      <c r="AF80" s="476"/>
      <c r="AG80" s="476"/>
      <c r="AH80" s="476"/>
      <c r="AI80" s="476"/>
      <c r="AJ80" s="476"/>
      <c r="AK80" s="476"/>
      <c r="AL80" s="476"/>
      <c r="AM80" s="476"/>
      <c r="AN80" s="476"/>
      <c r="AO80" s="507"/>
      <c r="AR80" s="283"/>
      <c r="AS80" s="283"/>
      <c r="AT80" s="442"/>
    </row>
    <row r="81" ht="16.5" customHeight="1" spans="2:46">
      <c r="B81" s="462"/>
      <c r="C81" s="463"/>
      <c r="D81" s="463"/>
      <c r="E81" s="463"/>
      <c r="F81" s="463"/>
      <c r="G81" s="463"/>
      <c r="H81" s="463"/>
      <c r="I81" s="463"/>
      <c r="J81" s="463"/>
      <c r="K81" s="463"/>
      <c r="L81" s="463"/>
      <c r="M81" s="463"/>
      <c r="N81" s="463"/>
      <c r="O81" s="463"/>
      <c r="P81" s="463"/>
      <c r="Q81" s="473"/>
      <c r="R81" s="283"/>
      <c r="S81" s="477"/>
      <c r="T81" s="476"/>
      <c r="U81" s="476"/>
      <c r="V81" s="476"/>
      <c r="W81" s="476"/>
      <c r="X81" s="476"/>
      <c r="Y81" s="476"/>
      <c r="Z81" s="476"/>
      <c r="AA81" s="476"/>
      <c r="AB81" s="476"/>
      <c r="AC81" s="476"/>
      <c r="AD81" s="476"/>
      <c r="AE81" s="476"/>
      <c r="AF81" s="476"/>
      <c r="AG81" s="476"/>
      <c r="AH81" s="476"/>
      <c r="AI81" s="476"/>
      <c r="AJ81" s="476"/>
      <c r="AK81" s="476"/>
      <c r="AL81" s="476"/>
      <c r="AM81" s="476"/>
      <c r="AN81" s="476"/>
      <c r="AO81" s="507"/>
      <c r="AR81" s="283"/>
      <c r="AS81" s="283"/>
      <c r="AT81" s="442"/>
    </row>
    <row r="82" ht="15.6" spans="2:46">
      <c r="B82" s="460"/>
      <c r="C82" s="461"/>
      <c r="D82" s="461"/>
      <c r="E82" s="461"/>
      <c r="F82" s="461"/>
      <c r="G82" s="461"/>
      <c r="H82" s="461"/>
      <c r="I82" s="461"/>
      <c r="J82" s="461"/>
      <c r="K82" s="461"/>
      <c r="L82" s="461"/>
      <c r="M82" s="461"/>
      <c r="N82" s="461"/>
      <c r="O82" s="461"/>
      <c r="P82" s="461"/>
      <c r="Q82" s="472"/>
      <c r="R82" s="283"/>
      <c r="S82" s="477"/>
      <c r="T82" s="476"/>
      <c r="U82" s="476"/>
      <c r="V82" s="476"/>
      <c r="W82" s="476"/>
      <c r="X82" s="476"/>
      <c r="Y82" s="476"/>
      <c r="Z82" s="476"/>
      <c r="AA82" s="476"/>
      <c r="AB82" s="476"/>
      <c r="AC82" s="476"/>
      <c r="AD82" s="476"/>
      <c r="AE82" s="476"/>
      <c r="AF82" s="476"/>
      <c r="AG82" s="476"/>
      <c r="AH82" s="476"/>
      <c r="AI82" s="476"/>
      <c r="AJ82" s="476"/>
      <c r="AK82" s="476"/>
      <c r="AL82" s="476"/>
      <c r="AM82" s="476"/>
      <c r="AN82" s="476"/>
      <c r="AO82" s="507"/>
      <c r="AR82" s="283"/>
      <c r="AS82" s="283"/>
      <c r="AT82" s="442"/>
    </row>
    <row r="83" ht="16.5" customHeight="1" spans="2:46">
      <c r="B83" s="462"/>
      <c r="C83" s="463"/>
      <c r="D83" s="463"/>
      <c r="E83" s="463"/>
      <c r="F83" s="463"/>
      <c r="G83" s="463"/>
      <c r="H83" s="463"/>
      <c r="I83" s="463"/>
      <c r="J83" s="463"/>
      <c r="K83" s="463"/>
      <c r="L83" s="463"/>
      <c r="M83" s="463"/>
      <c r="N83" s="463"/>
      <c r="O83" s="463"/>
      <c r="P83" s="463"/>
      <c r="Q83" s="473"/>
      <c r="R83" s="283"/>
      <c r="S83" s="477"/>
      <c r="T83" s="476"/>
      <c r="U83" s="476"/>
      <c r="V83" s="476"/>
      <c r="W83" s="476"/>
      <c r="X83" s="476"/>
      <c r="Y83" s="476"/>
      <c r="Z83" s="476"/>
      <c r="AA83" s="476"/>
      <c r="AB83" s="476"/>
      <c r="AC83" s="476"/>
      <c r="AD83" s="476"/>
      <c r="AE83" s="476"/>
      <c r="AF83" s="476"/>
      <c r="AG83" s="476"/>
      <c r="AH83" s="476"/>
      <c r="AI83" s="476"/>
      <c r="AJ83" s="476"/>
      <c r="AK83" s="476"/>
      <c r="AL83" s="476"/>
      <c r="AM83" s="476"/>
      <c r="AN83" s="476"/>
      <c r="AO83" s="507"/>
      <c r="AR83" s="283"/>
      <c r="AS83" s="283"/>
      <c r="AT83" s="442"/>
    </row>
    <row r="84" ht="16.35" spans="2:46">
      <c r="B84" s="460"/>
      <c r="C84" s="461"/>
      <c r="D84" s="461"/>
      <c r="E84" s="461"/>
      <c r="F84" s="461"/>
      <c r="G84" s="461"/>
      <c r="H84" s="461"/>
      <c r="I84" s="461"/>
      <c r="J84" s="461"/>
      <c r="K84" s="461"/>
      <c r="L84" s="461"/>
      <c r="M84" s="461"/>
      <c r="N84" s="461"/>
      <c r="O84" s="461"/>
      <c r="P84" s="461"/>
      <c r="Q84" s="472"/>
      <c r="R84" s="283"/>
      <c r="S84" s="478"/>
      <c r="T84" s="479"/>
      <c r="U84" s="479"/>
      <c r="V84" s="479"/>
      <c r="W84" s="479"/>
      <c r="X84" s="479"/>
      <c r="Y84" s="479"/>
      <c r="Z84" s="479"/>
      <c r="AA84" s="479"/>
      <c r="AB84" s="479"/>
      <c r="AC84" s="479"/>
      <c r="AD84" s="479"/>
      <c r="AE84" s="479"/>
      <c r="AF84" s="479"/>
      <c r="AG84" s="479"/>
      <c r="AH84" s="479"/>
      <c r="AI84" s="479"/>
      <c r="AJ84" s="479"/>
      <c r="AK84" s="479"/>
      <c r="AL84" s="479"/>
      <c r="AM84" s="479"/>
      <c r="AN84" s="479"/>
      <c r="AO84" s="508"/>
      <c r="AR84" s="283"/>
      <c r="AS84" s="283"/>
      <c r="AT84" s="442"/>
    </row>
    <row r="85" ht="16.5" customHeight="1" spans="2:46">
      <c r="B85" s="462"/>
      <c r="C85" s="463"/>
      <c r="D85" s="463"/>
      <c r="E85" s="463"/>
      <c r="F85" s="463"/>
      <c r="G85" s="463"/>
      <c r="H85" s="463"/>
      <c r="I85" s="463"/>
      <c r="J85" s="463"/>
      <c r="K85" s="463"/>
      <c r="L85" s="463"/>
      <c r="M85" s="463"/>
      <c r="N85" s="463"/>
      <c r="O85" s="463"/>
      <c r="P85" s="463"/>
      <c r="Q85" s="473"/>
      <c r="R85" s="283"/>
      <c r="S85" s="283"/>
      <c r="T85" s="283"/>
      <c r="U85" s="283"/>
      <c r="V85" s="283"/>
      <c r="W85" s="283"/>
      <c r="X85" s="283"/>
      <c r="Y85" s="283"/>
      <c r="Z85" s="283"/>
      <c r="AA85" s="283"/>
      <c r="AB85" s="283"/>
      <c r="AC85" s="283"/>
      <c r="AD85" s="283"/>
      <c r="AE85" s="283"/>
      <c r="AF85" s="283"/>
      <c r="AG85" s="283"/>
      <c r="AH85" s="283"/>
      <c r="AI85" s="283"/>
      <c r="AJ85" s="283"/>
      <c r="AK85" s="283"/>
      <c r="AL85" s="283"/>
      <c r="AM85" s="283"/>
      <c r="AN85" s="283"/>
      <c r="AO85" s="283"/>
      <c r="AR85" s="283"/>
      <c r="AS85" s="283"/>
      <c r="AT85" s="442"/>
    </row>
    <row r="86" ht="15.6" spans="2:46">
      <c r="B86" s="460"/>
      <c r="C86" s="461"/>
      <c r="D86" s="461"/>
      <c r="E86" s="461"/>
      <c r="F86" s="461"/>
      <c r="G86" s="461"/>
      <c r="H86" s="461"/>
      <c r="I86" s="461"/>
      <c r="J86" s="461"/>
      <c r="K86" s="461"/>
      <c r="L86" s="461"/>
      <c r="M86" s="461"/>
      <c r="N86" s="461"/>
      <c r="O86" s="461"/>
      <c r="P86" s="461"/>
      <c r="Q86" s="472"/>
      <c r="R86" s="283"/>
      <c r="S86" s="179" t="s">
        <v>154</v>
      </c>
      <c r="T86" s="180"/>
      <c r="U86" s="180"/>
      <c r="V86" s="180"/>
      <c r="W86" s="180"/>
      <c r="X86" s="180"/>
      <c r="Y86" s="180"/>
      <c r="Z86" s="180"/>
      <c r="AA86" s="180"/>
      <c r="AB86" s="296"/>
      <c r="AC86" s="283"/>
      <c r="AD86" s="179" t="s">
        <v>64</v>
      </c>
      <c r="AE86" s="180"/>
      <c r="AF86" s="180"/>
      <c r="AG86" s="180"/>
      <c r="AH86" s="180"/>
      <c r="AI86" s="180"/>
      <c r="AJ86" s="180"/>
      <c r="AK86" s="180"/>
      <c r="AL86" s="180"/>
      <c r="AM86" s="180"/>
      <c r="AN86" s="180"/>
      <c r="AO86" s="296"/>
      <c r="AR86" s="283"/>
      <c r="AS86" s="283"/>
      <c r="AT86" s="442"/>
    </row>
    <row r="87" ht="17.25" customHeight="1" spans="2:46">
      <c r="B87" s="462"/>
      <c r="C87" s="463"/>
      <c r="D87" s="463"/>
      <c r="E87" s="463"/>
      <c r="F87" s="463"/>
      <c r="G87" s="463"/>
      <c r="H87" s="463"/>
      <c r="I87" s="463"/>
      <c r="J87" s="463"/>
      <c r="K87" s="463"/>
      <c r="L87" s="463"/>
      <c r="M87" s="463"/>
      <c r="N87" s="463"/>
      <c r="O87" s="463"/>
      <c r="P87" s="463"/>
      <c r="Q87" s="473"/>
      <c r="R87" s="283"/>
      <c r="S87" s="480" t="s">
        <v>155</v>
      </c>
      <c r="T87" s="481"/>
      <c r="U87" s="481"/>
      <c r="V87" s="481"/>
      <c r="W87" s="481"/>
      <c r="X87" s="481"/>
      <c r="Y87" s="481"/>
      <c r="Z87" s="481"/>
      <c r="AA87" s="481"/>
      <c r="AB87" s="494"/>
      <c r="AC87" s="283"/>
      <c r="AD87" s="495" t="s">
        <v>156</v>
      </c>
      <c r="AE87" s="496"/>
      <c r="AF87" s="496"/>
      <c r="AG87" s="496"/>
      <c r="AH87" s="496"/>
      <c r="AI87" s="496"/>
      <c r="AJ87" s="496"/>
      <c r="AK87" s="496"/>
      <c r="AL87" s="496"/>
      <c r="AM87" s="496"/>
      <c r="AN87" s="496"/>
      <c r="AO87" s="509"/>
      <c r="AR87" s="283"/>
      <c r="AS87" s="283"/>
      <c r="AT87" s="442"/>
    </row>
    <row r="88" ht="17.25" customHeight="1" spans="2:46">
      <c r="B88" s="466"/>
      <c r="C88" s="467"/>
      <c r="D88" s="467"/>
      <c r="E88" s="467"/>
      <c r="F88" s="467"/>
      <c r="G88" s="467"/>
      <c r="H88" s="467"/>
      <c r="I88" s="467"/>
      <c r="J88" s="467"/>
      <c r="K88" s="467"/>
      <c r="L88" s="467"/>
      <c r="M88" s="467"/>
      <c r="N88" s="467"/>
      <c r="O88" s="467"/>
      <c r="P88" s="467"/>
      <c r="Q88" s="482"/>
      <c r="R88" s="283"/>
      <c r="S88" s="483"/>
      <c r="T88" s="484"/>
      <c r="U88" s="484"/>
      <c r="V88" s="484"/>
      <c r="W88" s="484"/>
      <c r="X88" s="484"/>
      <c r="Y88" s="484"/>
      <c r="Z88" s="484"/>
      <c r="AA88" s="484"/>
      <c r="AB88" s="497"/>
      <c r="AC88" s="283"/>
      <c r="AD88" s="498"/>
      <c r="AE88" s="499"/>
      <c r="AF88" s="499"/>
      <c r="AG88" s="499"/>
      <c r="AH88" s="499"/>
      <c r="AI88" s="499"/>
      <c r="AJ88" s="499"/>
      <c r="AK88" s="499"/>
      <c r="AL88" s="499"/>
      <c r="AM88" s="499"/>
      <c r="AN88" s="499"/>
      <c r="AO88" s="510"/>
      <c r="AR88" s="283"/>
      <c r="AS88" s="283"/>
      <c r="AT88" s="442"/>
    </row>
    <row r="89" ht="16.5" customHeight="1" spans="2:46">
      <c r="B89" s="283"/>
      <c r="C89" s="283"/>
      <c r="D89" s="283"/>
      <c r="E89" s="283"/>
      <c r="F89" s="283"/>
      <c r="G89" s="283"/>
      <c r="H89" s="283"/>
      <c r="I89" s="283"/>
      <c r="J89" s="283"/>
      <c r="K89" s="283"/>
      <c r="L89" s="283"/>
      <c r="M89" s="283"/>
      <c r="N89" s="283"/>
      <c r="O89" s="283"/>
      <c r="P89" s="283"/>
      <c r="Q89" s="283"/>
      <c r="R89" s="283"/>
      <c r="S89" s="485" t="s">
        <v>157</v>
      </c>
      <c r="T89" s="486"/>
      <c r="U89" s="486"/>
      <c r="V89" s="486"/>
      <c r="W89" s="486"/>
      <c r="X89" s="486"/>
      <c r="Y89" s="486"/>
      <c r="Z89" s="486"/>
      <c r="AA89" s="486"/>
      <c r="AB89" s="500"/>
      <c r="AC89" s="283"/>
      <c r="AD89" s="501"/>
      <c r="AE89" s="502"/>
      <c r="AF89" s="502"/>
      <c r="AG89" s="502"/>
      <c r="AH89" s="502"/>
      <c r="AI89" s="502"/>
      <c r="AJ89" s="502"/>
      <c r="AK89" s="502"/>
      <c r="AL89" s="502"/>
      <c r="AM89" s="502"/>
      <c r="AN89" s="502"/>
      <c r="AO89" s="511"/>
      <c r="AR89" s="283"/>
      <c r="AS89" s="283"/>
      <c r="AT89" s="442"/>
    </row>
    <row r="90" ht="15.6" spans="2:46">
      <c r="B90" s="179" t="s">
        <v>158</v>
      </c>
      <c r="C90" s="180"/>
      <c r="D90" s="180"/>
      <c r="E90" s="180"/>
      <c r="F90" s="180"/>
      <c r="G90" s="180"/>
      <c r="H90" s="180"/>
      <c r="I90" s="180"/>
      <c r="J90" s="180"/>
      <c r="K90" s="180"/>
      <c r="L90" s="180"/>
      <c r="M90" s="180"/>
      <c r="N90" s="180"/>
      <c r="O90" s="180"/>
      <c r="P90" s="180"/>
      <c r="Q90" s="296"/>
      <c r="R90" s="283"/>
      <c r="S90" s="487"/>
      <c r="T90" s="488"/>
      <c r="U90" s="488"/>
      <c r="V90" s="488"/>
      <c r="W90" s="488"/>
      <c r="X90" s="488"/>
      <c r="Y90" s="488"/>
      <c r="Z90" s="488"/>
      <c r="AA90" s="488"/>
      <c r="AB90" s="503"/>
      <c r="AC90" s="283"/>
      <c r="AD90" s="501"/>
      <c r="AE90" s="502"/>
      <c r="AF90" s="502"/>
      <c r="AG90" s="502"/>
      <c r="AH90" s="502"/>
      <c r="AI90" s="502"/>
      <c r="AJ90" s="502"/>
      <c r="AK90" s="502"/>
      <c r="AL90" s="502"/>
      <c r="AM90" s="502"/>
      <c r="AN90" s="502"/>
      <c r="AO90" s="511"/>
      <c r="AR90" s="283"/>
      <c r="AS90" s="283"/>
      <c r="AT90" s="442"/>
    </row>
    <row r="91" ht="15.6" spans="2:46">
      <c r="B91" s="352" t="s">
        <v>159</v>
      </c>
      <c r="C91" s="349"/>
      <c r="D91" s="349"/>
      <c r="E91" s="349"/>
      <c r="F91" s="182" t="s">
        <v>160</v>
      </c>
      <c r="G91" s="182"/>
      <c r="H91" s="182" t="s">
        <v>161</v>
      </c>
      <c r="I91" s="182"/>
      <c r="J91" s="182" t="s">
        <v>162</v>
      </c>
      <c r="K91" s="182"/>
      <c r="L91" s="182" t="s">
        <v>163</v>
      </c>
      <c r="M91" s="182"/>
      <c r="N91" s="182" t="s">
        <v>164</v>
      </c>
      <c r="O91" s="182"/>
      <c r="P91" s="182" t="s">
        <v>165</v>
      </c>
      <c r="Q91" s="489"/>
      <c r="R91" s="283"/>
      <c r="S91" s="480"/>
      <c r="T91" s="481"/>
      <c r="U91" s="481"/>
      <c r="V91" s="481"/>
      <c r="W91" s="481"/>
      <c r="X91" s="481"/>
      <c r="Y91" s="481"/>
      <c r="Z91" s="481"/>
      <c r="AA91" s="481"/>
      <c r="AB91" s="494"/>
      <c r="AC91" s="283"/>
      <c r="AD91" s="501"/>
      <c r="AE91" s="502"/>
      <c r="AF91" s="502"/>
      <c r="AG91" s="502"/>
      <c r="AH91" s="502"/>
      <c r="AI91" s="502"/>
      <c r="AJ91" s="502"/>
      <c r="AK91" s="502"/>
      <c r="AL91" s="502"/>
      <c r="AM91" s="502"/>
      <c r="AN91" s="502"/>
      <c r="AO91" s="511"/>
      <c r="AR91" s="283"/>
      <c r="AS91" s="283"/>
      <c r="AT91" s="442"/>
    </row>
    <row r="92" ht="15.6" spans="2:46">
      <c r="B92" s="352"/>
      <c r="C92" s="349"/>
      <c r="D92" s="349"/>
      <c r="E92" s="349"/>
      <c r="F92" s="182" t="s">
        <v>166</v>
      </c>
      <c r="G92" s="182"/>
      <c r="H92" s="182" t="s">
        <v>167</v>
      </c>
      <c r="I92" s="182"/>
      <c r="J92" s="182" t="s">
        <v>168</v>
      </c>
      <c r="K92" s="182"/>
      <c r="L92" s="182" t="s">
        <v>169</v>
      </c>
      <c r="M92" s="182"/>
      <c r="N92" s="182" t="s">
        <v>170</v>
      </c>
      <c r="O92" s="182"/>
      <c r="P92" s="471" t="s">
        <v>171</v>
      </c>
      <c r="Q92" s="489"/>
      <c r="R92" s="283"/>
      <c r="S92" s="483"/>
      <c r="T92" s="484"/>
      <c r="U92" s="484"/>
      <c r="V92" s="484"/>
      <c r="W92" s="484"/>
      <c r="X92" s="484"/>
      <c r="Y92" s="484"/>
      <c r="Z92" s="484"/>
      <c r="AA92" s="484"/>
      <c r="AB92" s="497"/>
      <c r="AC92" s="283"/>
      <c r="AD92" s="501"/>
      <c r="AE92" s="502"/>
      <c r="AF92" s="502"/>
      <c r="AG92" s="502"/>
      <c r="AH92" s="502"/>
      <c r="AI92" s="502"/>
      <c r="AJ92" s="502"/>
      <c r="AK92" s="502"/>
      <c r="AL92" s="502"/>
      <c r="AM92" s="502"/>
      <c r="AN92" s="502"/>
      <c r="AO92" s="511"/>
      <c r="AR92" s="283"/>
      <c r="AS92" s="283"/>
      <c r="AT92" s="442"/>
    </row>
    <row r="93" ht="15.6" spans="2:46">
      <c r="B93" s="352" t="s">
        <v>172</v>
      </c>
      <c r="C93" s="349"/>
      <c r="D93" s="349"/>
      <c r="E93" s="349"/>
      <c r="F93" s="349"/>
      <c r="G93" s="349"/>
      <c r="H93" s="349"/>
      <c r="I93" s="349"/>
      <c r="J93" s="349"/>
      <c r="K93" s="349"/>
      <c r="L93" s="349"/>
      <c r="M93" s="349"/>
      <c r="N93" s="349"/>
      <c r="O93" s="349"/>
      <c r="P93" s="349"/>
      <c r="Q93" s="490"/>
      <c r="R93" s="283"/>
      <c r="S93" s="485"/>
      <c r="T93" s="486"/>
      <c r="U93" s="486"/>
      <c r="V93" s="486"/>
      <c r="W93" s="486"/>
      <c r="X93" s="486"/>
      <c r="Y93" s="486"/>
      <c r="Z93" s="486"/>
      <c r="AA93" s="486"/>
      <c r="AB93" s="500"/>
      <c r="AC93" s="283"/>
      <c r="AD93" s="501"/>
      <c r="AE93" s="502"/>
      <c r="AF93" s="502"/>
      <c r="AG93" s="502"/>
      <c r="AH93" s="502"/>
      <c r="AI93" s="502"/>
      <c r="AJ93" s="502"/>
      <c r="AK93" s="502"/>
      <c r="AL93" s="502"/>
      <c r="AM93" s="502"/>
      <c r="AN93" s="502"/>
      <c r="AO93" s="511"/>
      <c r="AR93" s="283"/>
      <c r="AS93" s="283"/>
      <c r="AT93" s="442"/>
    </row>
    <row r="94" ht="15.6" spans="2:67">
      <c r="B94" s="352"/>
      <c r="C94" s="349"/>
      <c r="D94" s="349"/>
      <c r="E94" s="349"/>
      <c r="F94" s="349"/>
      <c r="G94" s="349"/>
      <c r="H94" s="349"/>
      <c r="I94" s="349"/>
      <c r="J94" s="349"/>
      <c r="K94" s="349"/>
      <c r="L94" s="349"/>
      <c r="M94" s="349"/>
      <c r="N94" s="349"/>
      <c r="O94" s="349"/>
      <c r="P94" s="349"/>
      <c r="Q94" s="490"/>
      <c r="R94" s="283"/>
      <c r="S94" s="487"/>
      <c r="T94" s="488"/>
      <c r="U94" s="488"/>
      <c r="V94" s="488"/>
      <c r="W94" s="488"/>
      <c r="X94" s="488"/>
      <c r="Y94" s="488"/>
      <c r="Z94" s="488"/>
      <c r="AA94" s="488"/>
      <c r="AB94" s="503"/>
      <c r="AC94" s="283"/>
      <c r="AD94" s="501"/>
      <c r="AE94" s="502"/>
      <c r="AF94" s="502"/>
      <c r="AG94" s="502"/>
      <c r="AH94" s="502"/>
      <c r="AI94" s="502"/>
      <c r="AJ94" s="502"/>
      <c r="AK94" s="502"/>
      <c r="AL94" s="502"/>
      <c r="AM94" s="502"/>
      <c r="AN94" s="502"/>
      <c r="AO94" s="511"/>
      <c r="AR94" s="283"/>
      <c r="AS94" s="283"/>
      <c r="AT94" s="442"/>
      <c r="AU94" s="442"/>
      <c r="AV94" s="442"/>
      <c r="AW94" s="442"/>
      <c r="AX94" s="442"/>
      <c r="AY94" s="442"/>
      <c r="AZ94" s="442"/>
      <c r="BA94" s="442"/>
      <c r="BB94" s="442"/>
      <c r="BC94" s="442"/>
      <c r="BD94" s="442"/>
      <c r="BE94" s="442"/>
      <c r="BF94" s="442"/>
      <c r="BG94" s="442"/>
      <c r="BH94" s="442"/>
      <c r="BI94" s="442"/>
      <c r="BJ94" s="442"/>
      <c r="BK94" s="442"/>
      <c r="BL94" s="442"/>
      <c r="BM94" s="442"/>
      <c r="BN94" s="442"/>
      <c r="BO94" s="442"/>
    </row>
    <row r="95" ht="15.6" spans="2:67">
      <c r="B95" s="181" t="s">
        <v>173</v>
      </c>
      <c r="C95" s="182"/>
      <c r="D95" s="182"/>
      <c r="E95" s="182"/>
      <c r="F95" s="182"/>
      <c r="G95" s="182"/>
      <c r="H95" s="182"/>
      <c r="I95" s="182"/>
      <c r="J95" s="182" t="s">
        <v>174</v>
      </c>
      <c r="K95" s="182"/>
      <c r="L95" s="182"/>
      <c r="M95" s="182"/>
      <c r="N95" s="182"/>
      <c r="O95" s="182"/>
      <c r="P95" s="182"/>
      <c r="Q95" s="489"/>
      <c r="R95" s="283"/>
      <c r="S95" s="480"/>
      <c r="T95" s="481"/>
      <c r="U95" s="481"/>
      <c r="V95" s="481"/>
      <c r="W95" s="481"/>
      <c r="X95" s="481"/>
      <c r="Y95" s="481"/>
      <c r="Z95" s="481"/>
      <c r="AA95" s="481"/>
      <c r="AB95" s="494"/>
      <c r="AC95" s="283"/>
      <c r="AD95" s="501"/>
      <c r="AE95" s="502"/>
      <c r="AF95" s="502"/>
      <c r="AG95" s="502"/>
      <c r="AH95" s="502"/>
      <c r="AI95" s="502"/>
      <c r="AJ95" s="502"/>
      <c r="AK95" s="502"/>
      <c r="AL95" s="502"/>
      <c r="AM95" s="502"/>
      <c r="AN95" s="502"/>
      <c r="AO95" s="511"/>
      <c r="AR95" s="283"/>
      <c r="AS95" s="283"/>
      <c r="AT95" s="442"/>
      <c r="AU95" s="442"/>
      <c r="AV95" s="442"/>
      <c r="AW95" s="442"/>
      <c r="AX95" s="442"/>
      <c r="AY95" s="442"/>
      <c r="AZ95" s="442"/>
      <c r="BA95" s="442"/>
      <c r="BB95" s="442"/>
      <c r="BC95" s="442"/>
      <c r="BD95" s="442"/>
      <c r="BE95" s="442"/>
      <c r="BF95" s="442"/>
      <c r="BG95" s="442"/>
      <c r="BH95" s="442"/>
      <c r="BI95" s="442"/>
      <c r="BJ95" s="442"/>
      <c r="BK95" s="442"/>
      <c r="BL95" s="442"/>
      <c r="BM95" s="442"/>
      <c r="BN95" s="442"/>
      <c r="BO95" s="442"/>
    </row>
    <row r="96" ht="15.6" spans="2:67">
      <c r="B96" s="181" t="s">
        <v>175</v>
      </c>
      <c r="C96" s="182"/>
      <c r="D96" s="182"/>
      <c r="E96" s="182" t="s">
        <v>176</v>
      </c>
      <c r="F96" s="182"/>
      <c r="G96" s="182"/>
      <c r="H96" s="182"/>
      <c r="I96" s="182"/>
      <c r="J96" s="182"/>
      <c r="K96" s="182"/>
      <c r="L96" s="182"/>
      <c r="M96" s="182"/>
      <c r="N96" s="182"/>
      <c r="O96" s="182"/>
      <c r="P96" s="182"/>
      <c r="Q96" s="489"/>
      <c r="R96" s="283"/>
      <c r="S96" s="483"/>
      <c r="T96" s="484"/>
      <c r="U96" s="484"/>
      <c r="V96" s="484"/>
      <c r="W96" s="484"/>
      <c r="X96" s="484"/>
      <c r="Y96" s="484"/>
      <c r="Z96" s="484"/>
      <c r="AA96" s="484"/>
      <c r="AB96" s="497"/>
      <c r="AC96" s="283"/>
      <c r="AD96" s="501"/>
      <c r="AE96" s="502"/>
      <c r="AF96" s="502"/>
      <c r="AG96" s="502"/>
      <c r="AH96" s="502"/>
      <c r="AI96" s="502"/>
      <c r="AJ96" s="502"/>
      <c r="AK96" s="502"/>
      <c r="AL96" s="502"/>
      <c r="AM96" s="502"/>
      <c r="AN96" s="502"/>
      <c r="AO96" s="511"/>
      <c r="AR96" s="283"/>
      <c r="AS96" s="283"/>
      <c r="AT96" s="442"/>
      <c r="AU96" s="442"/>
      <c r="AV96" s="442"/>
      <c r="AW96" s="442"/>
      <c r="AX96" s="442"/>
      <c r="AY96" s="442"/>
      <c r="AZ96" s="442"/>
      <c r="BA96" s="442"/>
      <c r="BB96" s="442"/>
      <c r="BC96" s="442"/>
      <c r="BD96" s="442"/>
      <c r="BE96" s="442"/>
      <c r="BF96" s="442"/>
      <c r="BG96" s="442"/>
      <c r="BH96" s="442"/>
      <c r="BI96" s="442"/>
      <c r="BJ96" s="442"/>
      <c r="BK96" s="442"/>
      <c r="BL96" s="442"/>
      <c r="BM96" s="442"/>
      <c r="BN96" s="442"/>
      <c r="BO96" s="442"/>
    </row>
    <row r="97" ht="15.6" spans="2:41">
      <c r="B97" s="181" t="s">
        <v>177</v>
      </c>
      <c r="C97" s="182"/>
      <c r="D97" s="182"/>
      <c r="E97" s="182" t="s">
        <v>178</v>
      </c>
      <c r="F97" s="182"/>
      <c r="G97" s="182"/>
      <c r="H97" s="182"/>
      <c r="I97" s="182"/>
      <c r="J97" s="182"/>
      <c r="K97" s="182"/>
      <c r="L97" s="182"/>
      <c r="M97" s="182"/>
      <c r="N97" s="182"/>
      <c r="O97" s="182"/>
      <c r="P97" s="182"/>
      <c r="Q97" s="489"/>
      <c r="R97" s="283"/>
      <c r="S97" s="485"/>
      <c r="T97" s="486"/>
      <c r="U97" s="486"/>
      <c r="V97" s="486"/>
      <c r="W97" s="486"/>
      <c r="X97" s="486"/>
      <c r="Y97" s="486"/>
      <c r="Z97" s="486"/>
      <c r="AA97" s="486"/>
      <c r="AB97" s="500"/>
      <c r="AC97" s="283"/>
      <c r="AD97" s="501"/>
      <c r="AE97" s="502"/>
      <c r="AF97" s="502"/>
      <c r="AG97" s="502"/>
      <c r="AH97" s="502"/>
      <c r="AI97" s="502"/>
      <c r="AJ97" s="502"/>
      <c r="AK97" s="502"/>
      <c r="AL97" s="502"/>
      <c r="AM97" s="502"/>
      <c r="AN97" s="502"/>
      <c r="AO97" s="511"/>
    </row>
    <row r="98" ht="15.6" spans="2:41">
      <c r="B98" s="181" t="s">
        <v>179</v>
      </c>
      <c r="C98" s="182"/>
      <c r="D98" s="182"/>
      <c r="E98" s="349" t="s">
        <v>180</v>
      </c>
      <c r="F98" s="349"/>
      <c r="G98" s="349"/>
      <c r="H98" s="349"/>
      <c r="I98" s="349"/>
      <c r="J98" s="349"/>
      <c r="K98" s="349"/>
      <c r="L98" s="349"/>
      <c r="M98" s="349"/>
      <c r="N98" s="349"/>
      <c r="O98" s="349"/>
      <c r="P98" s="349"/>
      <c r="Q98" s="490"/>
      <c r="R98" s="283"/>
      <c r="S98" s="487"/>
      <c r="T98" s="488"/>
      <c r="U98" s="488"/>
      <c r="V98" s="488"/>
      <c r="W98" s="488"/>
      <c r="X98" s="488"/>
      <c r="Y98" s="488"/>
      <c r="Z98" s="488"/>
      <c r="AA98" s="488"/>
      <c r="AB98" s="503"/>
      <c r="AC98" s="283"/>
      <c r="AD98" s="501"/>
      <c r="AE98" s="502"/>
      <c r="AF98" s="502"/>
      <c r="AG98" s="502"/>
      <c r="AH98" s="502"/>
      <c r="AI98" s="502"/>
      <c r="AJ98" s="502"/>
      <c r="AK98" s="502"/>
      <c r="AL98" s="502"/>
      <c r="AM98" s="502"/>
      <c r="AN98" s="502"/>
      <c r="AO98" s="511"/>
    </row>
    <row r="99" ht="15.6" spans="2:41">
      <c r="B99" s="181"/>
      <c r="C99" s="182"/>
      <c r="D99" s="182"/>
      <c r="E99" s="349"/>
      <c r="F99" s="349"/>
      <c r="G99" s="349"/>
      <c r="H99" s="349"/>
      <c r="I99" s="349"/>
      <c r="J99" s="349"/>
      <c r="K99" s="349"/>
      <c r="L99" s="349"/>
      <c r="M99" s="349"/>
      <c r="N99" s="349"/>
      <c r="O99" s="349"/>
      <c r="P99" s="349"/>
      <c r="Q99" s="490"/>
      <c r="R99" s="283"/>
      <c r="S99" s="480"/>
      <c r="T99" s="481"/>
      <c r="U99" s="481"/>
      <c r="V99" s="481"/>
      <c r="W99" s="481"/>
      <c r="X99" s="481"/>
      <c r="Y99" s="481"/>
      <c r="Z99" s="481"/>
      <c r="AA99" s="481"/>
      <c r="AB99" s="494"/>
      <c r="AC99" s="283"/>
      <c r="AD99" s="501"/>
      <c r="AE99" s="502"/>
      <c r="AF99" s="502"/>
      <c r="AG99" s="502"/>
      <c r="AH99" s="502"/>
      <c r="AI99" s="502"/>
      <c r="AJ99" s="502"/>
      <c r="AK99" s="502"/>
      <c r="AL99" s="502"/>
      <c r="AM99" s="502"/>
      <c r="AN99" s="502"/>
      <c r="AO99" s="511"/>
    </row>
    <row r="100" ht="16.35" spans="2:41">
      <c r="B100" s="468" t="s">
        <v>181</v>
      </c>
      <c r="C100" s="469"/>
      <c r="D100" s="469"/>
      <c r="E100" s="469"/>
      <c r="F100" s="469"/>
      <c r="G100" s="469"/>
      <c r="H100" s="469"/>
      <c r="I100" s="469"/>
      <c r="J100" s="469" t="s">
        <v>182</v>
      </c>
      <c r="K100" s="469"/>
      <c r="L100" s="469"/>
      <c r="M100" s="469"/>
      <c r="N100" s="469"/>
      <c r="O100" s="469"/>
      <c r="P100" s="469"/>
      <c r="Q100" s="491"/>
      <c r="R100" s="283"/>
      <c r="S100" s="492"/>
      <c r="T100" s="493"/>
      <c r="U100" s="493"/>
      <c r="V100" s="493"/>
      <c r="W100" s="493"/>
      <c r="X100" s="493"/>
      <c r="Y100" s="493"/>
      <c r="Z100" s="493"/>
      <c r="AA100" s="493"/>
      <c r="AB100" s="504"/>
      <c r="AC100" s="283"/>
      <c r="AD100" s="505"/>
      <c r="AE100" s="506"/>
      <c r="AF100" s="506"/>
      <c r="AG100" s="506"/>
      <c r="AH100" s="506"/>
      <c r="AI100" s="506"/>
      <c r="AJ100" s="506"/>
      <c r="AK100" s="506"/>
      <c r="AL100" s="506"/>
      <c r="AM100" s="506"/>
      <c r="AN100" s="506"/>
      <c r="AO100" s="512"/>
    </row>
    <row r="101" spans="2:6">
      <c r="B101" s="470" t="s">
        <v>183</v>
      </c>
      <c r="C101" s="470"/>
      <c r="D101" s="470"/>
      <c r="E101" s="470"/>
      <c r="F101" s="470"/>
    </row>
  </sheetData>
  <sheetProtection sheet="1" selectLockedCells="1" formatCells="0" objects="1" scenarios="1"/>
  <protectedRanges>
    <protectedRange password="DCD7" sqref="B56" name="区域4"/>
    <protectedRange password="C71F" sqref="AJ2" name="区域3"/>
    <protectedRange password="C71F" sqref="AJ2 AE3:AF6 Y3:Z8 S3:T8 D3 D4:I6 M4:O6 D7:O8 AL10:AO11 AD10 V10 N10 F10 J15:O25 E19:G21 J27:O46 J26 E33:G38 E43:G46 AD15:AI46 Y30:AA32 Y26 Y36 Y40 W41 B15:B46 V15:V46" name="区域1"/>
    <protectedRange password="C71F" sqref="W41:AC46 B51:F55 J51:J55 G54:I55 M54:AF55 D60 N60 B61 W59:AO74 S75 B67:Q75 B79:Q88 S89:AB100 AD88" name="区域2"/>
  </protectedRanges>
  <mergeCells count="782">
    <mergeCell ref="B2:O2"/>
    <mergeCell ref="Q2:AH2"/>
    <mergeCell ref="B3:C3"/>
    <mergeCell ref="D3:O3"/>
    <mergeCell ref="U3:V3"/>
    <mergeCell ref="AA3:AB3"/>
    <mergeCell ref="AG3:AH3"/>
    <mergeCell ref="B4:C4"/>
    <mergeCell ref="D4:I4"/>
    <mergeCell ref="J4:L4"/>
    <mergeCell ref="M4:O4"/>
    <mergeCell ref="U4:V4"/>
    <mergeCell ref="AA4:AB4"/>
    <mergeCell ref="AG4:AH4"/>
    <mergeCell ref="B5:C5"/>
    <mergeCell ref="D5:I5"/>
    <mergeCell ref="J5:L5"/>
    <mergeCell ref="M5:O5"/>
    <mergeCell ref="U5:V5"/>
    <mergeCell ref="AA5:AB5"/>
    <mergeCell ref="AG5:AH5"/>
    <mergeCell ref="B6:C6"/>
    <mergeCell ref="D6:I6"/>
    <mergeCell ref="J6:L6"/>
    <mergeCell ref="M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AO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D49"/>
    <mergeCell ref="E49:F49"/>
    <mergeCell ref="G49:I49"/>
    <mergeCell ref="J49:L49"/>
    <mergeCell ref="M49:Q49"/>
    <mergeCell ref="R49:T49"/>
    <mergeCell ref="U49:W49"/>
    <mergeCell ref="X49:Z49"/>
    <mergeCell ref="AA49:AC49"/>
    <mergeCell ref="AD49:AF49"/>
    <mergeCell ref="B50:D50"/>
    <mergeCell ref="E50:F50"/>
    <mergeCell ref="G50:I50"/>
    <mergeCell ref="M50:Q50"/>
    <mergeCell ref="R50:T50"/>
    <mergeCell ref="U50:W50"/>
    <mergeCell ref="X50:Z50"/>
    <mergeCell ref="AA50:AC50"/>
    <mergeCell ref="AD50:AF50"/>
    <mergeCell ref="B51:D51"/>
    <mergeCell ref="E51:F51"/>
    <mergeCell ref="G51:I51"/>
    <mergeCell ref="M51:Q51"/>
    <mergeCell ref="R51:T51"/>
    <mergeCell ref="U51:W51"/>
    <mergeCell ref="X51:Z51"/>
    <mergeCell ref="AA51:AC51"/>
    <mergeCell ref="AD51:AF51"/>
    <mergeCell ref="B52:D52"/>
    <mergeCell ref="E52:F52"/>
    <mergeCell ref="G52:I52"/>
    <mergeCell ref="M52:Q52"/>
    <mergeCell ref="R52:T52"/>
    <mergeCell ref="U52:W52"/>
    <mergeCell ref="X52:Z52"/>
    <mergeCell ref="AA52:AC52"/>
    <mergeCell ref="AD52:AF52"/>
    <mergeCell ref="B53:D53"/>
    <mergeCell ref="E53:F53"/>
    <mergeCell ref="G53:I53"/>
    <mergeCell ref="M53:Q53"/>
    <mergeCell ref="R53:T53"/>
    <mergeCell ref="U53:W53"/>
    <mergeCell ref="X53:Z53"/>
    <mergeCell ref="AA53:AC53"/>
    <mergeCell ref="AD53:AF53"/>
    <mergeCell ref="AN53:AO53"/>
    <mergeCell ref="B54:D54"/>
    <mergeCell ref="E54:F54"/>
    <mergeCell ref="G54:I54"/>
    <mergeCell ref="M54:Q54"/>
    <mergeCell ref="R54:T54"/>
    <mergeCell ref="U54:W54"/>
    <mergeCell ref="X54:Z54"/>
    <mergeCell ref="AA54:AC54"/>
    <mergeCell ref="AD54:AF54"/>
    <mergeCell ref="AN54:AO54"/>
    <mergeCell ref="B55:D55"/>
    <mergeCell ref="E55:F55"/>
    <mergeCell ref="G55:I55"/>
    <mergeCell ref="M55:Q55"/>
    <mergeCell ref="R55:T55"/>
    <mergeCell ref="U55:W55"/>
    <mergeCell ref="X55:Z55"/>
    <mergeCell ref="AA55:AC55"/>
    <mergeCell ref="AD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B78:Q78"/>
    <mergeCell ref="B79:Q79"/>
    <mergeCell ref="B80:Q80"/>
    <mergeCell ref="B81:Q81"/>
    <mergeCell ref="B82:Q82"/>
    <mergeCell ref="B83:Q83"/>
    <mergeCell ref="B84:Q84"/>
    <mergeCell ref="B85:Q85"/>
    <mergeCell ref="B86:Q86"/>
    <mergeCell ref="S86:AB86"/>
    <mergeCell ref="AD86:AO86"/>
    <mergeCell ref="B87:Q87"/>
    <mergeCell ref="AD87:AO87"/>
    <mergeCell ref="B90:Q90"/>
    <mergeCell ref="F91:G91"/>
    <mergeCell ref="H91:I91"/>
    <mergeCell ref="J91:K91"/>
    <mergeCell ref="L91:M91"/>
    <mergeCell ref="N91:O91"/>
    <mergeCell ref="P91:Q91"/>
    <mergeCell ref="F92:G92"/>
    <mergeCell ref="H92:I92"/>
    <mergeCell ref="J92:K92"/>
    <mergeCell ref="L92:M92"/>
    <mergeCell ref="N92:O92"/>
    <mergeCell ref="P92:Q92"/>
    <mergeCell ref="B95:I95"/>
    <mergeCell ref="J95:Q95"/>
    <mergeCell ref="B96:D96"/>
    <mergeCell ref="E96:Q96"/>
    <mergeCell ref="B97:D97"/>
    <mergeCell ref="E97:Q97"/>
    <mergeCell ref="B100:I100"/>
    <mergeCell ref="J100:Q100"/>
    <mergeCell ref="B101:F101"/>
    <mergeCell ref="AJ2:AO8"/>
    <mergeCell ref="AH51:AK52"/>
    <mergeCell ref="AL51:AO52"/>
    <mergeCell ref="S69:V70"/>
    <mergeCell ref="S91:AB92"/>
    <mergeCell ref="S89:AB90"/>
    <mergeCell ref="AH53:AK54"/>
    <mergeCell ref="AL53:AM54"/>
    <mergeCell ref="S59:V60"/>
    <mergeCell ref="W63:AO64"/>
    <mergeCell ref="S63:V64"/>
    <mergeCell ref="W67:AO68"/>
    <mergeCell ref="W61:AO62"/>
    <mergeCell ref="W65:AO66"/>
    <mergeCell ref="W69:AO70"/>
    <mergeCell ref="W71:AO72"/>
    <mergeCell ref="W59:AO60"/>
    <mergeCell ref="S65:V66"/>
    <mergeCell ref="S75:AO84"/>
    <mergeCell ref="S61:V62"/>
    <mergeCell ref="S71:V72"/>
    <mergeCell ref="S67:V68"/>
    <mergeCell ref="B98:D99"/>
    <mergeCell ref="S99:AB100"/>
    <mergeCell ref="E98:Q99"/>
    <mergeCell ref="S97:AB98"/>
    <mergeCell ref="S73:V74"/>
    <mergeCell ref="W73:AO74"/>
    <mergeCell ref="S95:AB96"/>
    <mergeCell ref="B61:Q64"/>
    <mergeCell ref="B91:E92"/>
    <mergeCell ref="B93:Q94"/>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F10:G11"/>
    <mergeCell ref="H10:I11"/>
    <mergeCell ref="N10:O11"/>
    <mergeCell ref="P10:Q11"/>
    <mergeCell ref="V10:W11"/>
    <mergeCell ref="X10:Y11"/>
    <mergeCell ref="AD10:AE11"/>
    <mergeCell ref="AF10:AG11"/>
    <mergeCell ref="B10:E11"/>
    <mergeCell ref="J10:M11"/>
    <mergeCell ref="R10:U11"/>
    <mergeCell ref="Z10:AC11"/>
    <mergeCell ref="AD88:AO100"/>
    <mergeCell ref="S87:AB88"/>
    <mergeCell ref="S93:AB94"/>
    <mergeCell ref="AH49:AK50"/>
    <mergeCell ref="AL49:AO50"/>
  </mergeCells>
  <conditionalFormatting sqref="AD47:AM47 J47:K47">
    <cfRule type="cellIs" dxfId="0" priority="6" operator="equal">
      <formula>"剩余职业点=0   剩余兴趣点=0"</formula>
    </cfRule>
  </conditionalFormatting>
  <dataValidations count="68">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ErrorMessage="1" sqref="AE7 AG7 W40 E46"/>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type="list" allowBlank="1" showInputMessage="1" showErrorMessage="1" sqref="M4:O4">
      <formula1>"1920s,1980s,现代,其他"</formula1>
    </dataValidation>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type="list" allowBlank="1" showInputMessage="1" showErrorMessage="1" sqref="M5:O5">
      <formula1>职业列表!$A$3:$A$116</formula1>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type="textLength" operator="equal" allowBlank="1" showInputMessage="1" showErrorMessage="1" sqref="B25:B26">
      <formula1>0</formula1>
    </dataValidation>
    <dataValidation type="list" allowBlank="1" sqref="AL10:AO10">
      <formula1>"健康,昏迷,重伤,濒死"</formula1>
    </dataValidation>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Tips" prompt="掷3D6 × 5&#10;如果调查员年龄在15-19之间，掷两次，取较大值。&#10;幸运点数的上限为99。" sqref="X10:Y11"/>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type="list" allowBlank="1" showInputMessage="1" showErrorMessage="1" sqref="Y40:AA40">
      <formula1>分支技能!$N$4:$N$9</formula1>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type="custom" allowBlank="1" showInputMessage="1" showErrorMessage="1" promptTitle="泛大陆村规" prompt="规则书大成功为1，泛大陆村规放宽至1-5" sqref="P92:Q92">
      <formula1>1</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type="list" allowBlank="1" showInputMessage="1" showErrorMessage="1" sqref="E52:E53">
      <formula1>武器列表!$A$2:$A$105</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15:B24 B27:B46 V15:V46">
      <formula1>"☐,√"</formula1>
    </dataValidation>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3:G35">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qref="E51:F51">
      <formula1>武器列表!$A$2:$A$105</formula1>
    </dataValidation>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type="list" allowBlank="1" showInputMessage="1" showErrorMessage="1" sqref="E36:G38">
      <formula1>分支技能!$K$4:$K$10</formula1>
    </dataValidation>
    <dataValidation type="list" allowBlank="1" showInputMessage="1" showErrorMessage="1" sqref="E19:G20">
      <formula1>分支技能!$B$4:$B$21</formula1>
    </dataValidation>
    <dataValidation type="list" allowBlank="1" showInputMessage="1" showErrorMessage="1" sqref="Y30:AA32">
      <formula1>分支技能!$E$4:$E$16</formula1>
    </dataValidation>
  </dataValidation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5536"/>
  <sheetViews>
    <sheetView topLeftCell="F1" workbookViewId="0">
      <selection activeCell="J4" sqref="J4"/>
    </sheetView>
  </sheetViews>
  <sheetFormatPr defaultColWidth="9" defaultRowHeight="13.8"/>
  <cols>
    <col min="1" max="1" width="3.88888888888889" style="2" customWidth="1"/>
    <col min="2" max="2" width="19.7777777777778" style="3" customWidth="1"/>
    <col min="3" max="5" width="9" style="4" customWidth="1"/>
    <col min="6" max="6" width="18.1111111111111" style="4" customWidth="1"/>
    <col min="7" max="15" width="9" style="5" customWidth="1"/>
  </cols>
  <sheetData>
    <row r="1" spans="1:6">
      <c r="A1" s="2" t="s">
        <v>1208</v>
      </c>
      <c r="B1" s="6" t="s">
        <v>1209</v>
      </c>
      <c r="F1" s="7">
        <v>42949</v>
      </c>
    </row>
    <row r="2" s="1" customFormat="1" ht="30" customHeight="1" spans="1:15">
      <c r="A2" s="2"/>
      <c r="B2" s="1" t="s">
        <v>1210</v>
      </c>
      <c r="G2" s="8"/>
      <c r="H2" s="8"/>
      <c r="N2" s="8"/>
      <c r="O2" s="8"/>
    </row>
    <row r="3" ht="21" customHeight="1" spans="2:6">
      <c r="B3" s="6" t="s">
        <v>1211</v>
      </c>
      <c r="F3" s="7">
        <v>42948</v>
      </c>
    </row>
    <row r="4" ht="126.75" customHeight="1" spans="2:6">
      <c r="B4" s="1" t="s">
        <v>1212</v>
      </c>
      <c r="C4" s="1"/>
      <c r="D4" s="1"/>
      <c r="E4" s="1"/>
      <c r="F4" s="1"/>
    </row>
    <row r="5" spans="2:2">
      <c r="B5" s="6" t="s">
        <v>1213</v>
      </c>
    </row>
    <row r="6" ht="116.25" customHeight="1" spans="2:6">
      <c r="B6" s="1" t="s">
        <v>1214</v>
      </c>
      <c r="C6" s="1"/>
      <c r="D6" s="1"/>
      <c r="E6" s="1"/>
      <c r="F6" s="1"/>
    </row>
    <row r="7" spans="2:2">
      <c r="B7" s="6" t="s">
        <v>1215</v>
      </c>
    </row>
    <row r="8" ht="71.25" customHeight="1" spans="2:6">
      <c r="B8" s="9" t="s">
        <v>1216</v>
      </c>
      <c r="C8" s="9"/>
      <c r="D8" s="9"/>
      <c r="E8" s="9"/>
      <c r="F8" s="9"/>
    </row>
    <row r="9" spans="2:2">
      <c r="B9" s="6" t="s">
        <v>1217</v>
      </c>
    </row>
    <row r="10" ht="16.5" customHeight="1" spans="2:2">
      <c r="B10" s="3" t="s">
        <v>1218</v>
      </c>
    </row>
  </sheetData>
  <sheetProtection sheet="1" selectLockedCells="1" formatCells="0" objects="1" scenarios="1"/>
  <mergeCells count="5">
    <mergeCell ref="B2:F2"/>
    <mergeCell ref="B4:F4"/>
    <mergeCell ref="B6:F6"/>
    <mergeCell ref="B8:F8"/>
    <mergeCell ref="A1:A65536"/>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showGridLines="0" zoomScale="85" zoomScaleNormal="85" workbookViewId="0">
      <selection activeCell="M2" sqref="M2"/>
    </sheetView>
  </sheetViews>
  <sheetFormatPr defaultColWidth="9" defaultRowHeight="15.6"/>
  <cols>
    <col min="1" max="1" width="8.22222222222222" style="22" customWidth="1"/>
    <col min="2" max="2" width="13" style="22" customWidth="1"/>
    <col min="3" max="10" width="8.22222222222222" style="22" customWidth="1"/>
    <col min="11" max="11" width="11.2222222222222" style="22" customWidth="1"/>
    <col min="12" max="256" width="8.22222222222222" style="22" customWidth="1"/>
  </cols>
  <sheetData>
    <row r="1" ht="16.35" spans="1:1">
      <c r="A1" s="22" t="s">
        <v>184</v>
      </c>
    </row>
    <row r="2" s="21" customFormat="1" spans="2:15">
      <c r="B2" s="24" t="s">
        <v>185</v>
      </c>
      <c r="C2" s="44"/>
      <c r="E2" s="24" t="s">
        <v>186</v>
      </c>
      <c r="F2" s="44"/>
      <c r="H2" s="24" t="s">
        <v>103</v>
      </c>
      <c r="I2" s="44"/>
      <c r="K2" s="24" t="s">
        <v>187</v>
      </c>
      <c r="L2" s="44"/>
      <c r="N2" s="24" t="s">
        <v>188</v>
      </c>
      <c r="O2" s="44"/>
    </row>
    <row r="3" spans="2:15">
      <c r="B3" s="26" t="s">
        <v>189</v>
      </c>
      <c r="C3" s="45" t="s">
        <v>190</v>
      </c>
      <c r="E3" s="26" t="s">
        <v>189</v>
      </c>
      <c r="F3" s="45" t="s">
        <v>190</v>
      </c>
      <c r="H3" s="26" t="s">
        <v>189</v>
      </c>
      <c r="I3" s="45" t="s">
        <v>190</v>
      </c>
      <c r="K3" s="26" t="s">
        <v>189</v>
      </c>
      <c r="L3" s="45" t="s">
        <v>190</v>
      </c>
      <c r="N3" s="26" t="s">
        <v>189</v>
      </c>
      <c r="O3" s="45" t="s">
        <v>190</v>
      </c>
    </row>
    <row r="4" spans="2:15">
      <c r="B4" s="28" t="s">
        <v>51</v>
      </c>
      <c r="C4" s="172">
        <v>5</v>
      </c>
      <c r="E4" s="28" t="s">
        <v>191</v>
      </c>
      <c r="F4" s="172">
        <v>1</v>
      </c>
      <c r="H4" s="28" t="s">
        <v>192</v>
      </c>
      <c r="I4" s="172">
        <v>5</v>
      </c>
      <c r="K4" s="28" t="s">
        <v>193</v>
      </c>
      <c r="L4" s="172">
        <v>25</v>
      </c>
      <c r="N4" s="28" t="s">
        <v>194</v>
      </c>
      <c r="O4" s="172">
        <v>1</v>
      </c>
    </row>
    <row r="5" spans="2:15">
      <c r="B5" s="30" t="s">
        <v>195</v>
      </c>
      <c r="C5" s="173">
        <v>5</v>
      </c>
      <c r="E5" s="30" t="s">
        <v>196</v>
      </c>
      <c r="F5" s="173">
        <v>1</v>
      </c>
      <c r="H5" s="30" t="s">
        <v>85</v>
      </c>
      <c r="I5" s="173">
        <v>10</v>
      </c>
      <c r="K5" s="30" t="s">
        <v>197</v>
      </c>
      <c r="L5" s="173">
        <v>15</v>
      </c>
      <c r="N5" s="30" t="s">
        <v>198</v>
      </c>
      <c r="O5" s="173">
        <v>1</v>
      </c>
    </row>
    <row r="6" spans="2:15">
      <c r="B6" s="28" t="s">
        <v>199</v>
      </c>
      <c r="C6" s="172">
        <v>5</v>
      </c>
      <c r="E6" s="28" t="s">
        <v>79</v>
      </c>
      <c r="F6" s="172">
        <v>1</v>
      </c>
      <c r="H6" s="28" t="s">
        <v>81</v>
      </c>
      <c r="I6" s="172">
        <v>25</v>
      </c>
      <c r="K6" s="28" t="s">
        <v>200</v>
      </c>
      <c r="L6" s="172">
        <v>15</v>
      </c>
      <c r="N6" s="28" t="s">
        <v>201</v>
      </c>
      <c r="O6" s="172">
        <v>5</v>
      </c>
    </row>
    <row r="7" spans="2:15">
      <c r="B7" s="30" t="s">
        <v>202</v>
      </c>
      <c r="C7" s="173">
        <v>5</v>
      </c>
      <c r="E7" s="30" t="s">
        <v>203</v>
      </c>
      <c r="F7" s="173">
        <v>1</v>
      </c>
      <c r="H7" s="30" t="s">
        <v>204</v>
      </c>
      <c r="I7" s="173">
        <v>15</v>
      </c>
      <c r="K7" s="30" t="s">
        <v>205</v>
      </c>
      <c r="L7" s="173">
        <v>10</v>
      </c>
      <c r="N7" s="30" t="s">
        <v>96</v>
      </c>
      <c r="O7" s="173">
        <v>1</v>
      </c>
    </row>
    <row r="8" spans="2:15">
      <c r="B8" s="28" t="s">
        <v>206</v>
      </c>
      <c r="C8" s="172">
        <v>5</v>
      </c>
      <c r="E8" s="28" t="s">
        <v>207</v>
      </c>
      <c r="F8" s="172">
        <v>1</v>
      </c>
      <c r="H8" s="28" t="s">
        <v>83</v>
      </c>
      <c r="I8" s="172">
        <v>20</v>
      </c>
      <c r="K8" s="28" t="s">
        <v>208</v>
      </c>
      <c r="L8" s="172">
        <v>10</v>
      </c>
      <c r="N8" s="28" t="s">
        <v>209</v>
      </c>
      <c r="O8" s="172">
        <v>1</v>
      </c>
    </row>
    <row r="9" ht="16.35" spans="2:15">
      <c r="B9" s="30" t="s">
        <v>210</v>
      </c>
      <c r="C9" s="173">
        <v>5</v>
      </c>
      <c r="E9" s="30" t="s">
        <v>211</v>
      </c>
      <c r="F9" s="173">
        <v>1</v>
      </c>
      <c r="H9" s="30" t="s">
        <v>212</v>
      </c>
      <c r="I9" s="173">
        <v>15</v>
      </c>
      <c r="K9" s="30" t="s">
        <v>88</v>
      </c>
      <c r="L9" s="173">
        <v>20</v>
      </c>
      <c r="N9" s="33" t="s">
        <v>213</v>
      </c>
      <c r="O9" s="176">
        <v>1</v>
      </c>
    </row>
    <row r="10" ht="16.35" spans="2:12">
      <c r="B10" s="28" t="s">
        <v>214</v>
      </c>
      <c r="C10" s="172">
        <v>5</v>
      </c>
      <c r="E10" s="28" t="s">
        <v>215</v>
      </c>
      <c r="F10" s="172">
        <v>1</v>
      </c>
      <c r="H10" s="28" t="s">
        <v>216</v>
      </c>
      <c r="I10" s="172">
        <v>10</v>
      </c>
      <c r="K10" s="174" t="s">
        <v>217</v>
      </c>
      <c r="L10" s="175">
        <v>10</v>
      </c>
    </row>
    <row r="11" ht="16.35" spans="2:9">
      <c r="B11" s="30" t="s">
        <v>218</v>
      </c>
      <c r="C11" s="173">
        <v>5</v>
      </c>
      <c r="E11" s="30" t="s">
        <v>219</v>
      </c>
      <c r="F11" s="173">
        <v>1</v>
      </c>
      <c r="H11" s="33" t="s">
        <v>220</v>
      </c>
      <c r="I11" s="176">
        <v>20</v>
      </c>
    </row>
    <row r="12" spans="2:6">
      <c r="B12" s="28" t="s">
        <v>221</v>
      </c>
      <c r="C12" s="172">
        <v>5</v>
      </c>
      <c r="E12" s="28" t="s">
        <v>222</v>
      </c>
      <c r="F12" s="172">
        <v>1</v>
      </c>
    </row>
    <row r="13" spans="2:6">
      <c r="B13" s="30" t="s">
        <v>223</v>
      </c>
      <c r="C13" s="173">
        <v>5</v>
      </c>
      <c r="E13" s="30" t="s">
        <v>75</v>
      </c>
      <c r="F13" s="173">
        <v>1</v>
      </c>
    </row>
    <row r="14" spans="2:6">
      <c r="B14" s="28" t="s">
        <v>224</v>
      </c>
      <c r="C14" s="172">
        <v>5</v>
      </c>
      <c r="E14" s="28" t="s">
        <v>225</v>
      </c>
      <c r="F14" s="172">
        <v>1</v>
      </c>
    </row>
    <row r="15" spans="2:6">
      <c r="B15" s="30" t="s">
        <v>226</v>
      </c>
      <c r="C15" s="173">
        <v>5</v>
      </c>
      <c r="E15" s="30" t="s">
        <v>227</v>
      </c>
      <c r="F15" s="173">
        <v>1</v>
      </c>
    </row>
    <row r="16" ht="16.35" spans="2:6">
      <c r="B16" s="28" t="s">
        <v>228</v>
      </c>
      <c r="C16" s="172">
        <v>5</v>
      </c>
      <c r="E16" s="174" t="s">
        <v>77</v>
      </c>
      <c r="F16" s="175">
        <v>1</v>
      </c>
    </row>
    <row r="17" spans="2:3">
      <c r="B17" s="30" t="s">
        <v>229</v>
      </c>
      <c r="C17" s="173">
        <v>5</v>
      </c>
    </row>
    <row r="18" spans="2:3">
      <c r="B18" s="28" t="s">
        <v>230</v>
      </c>
      <c r="C18" s="172">
        <v>5</v>
      </c>
    </row>
    <row r="19" spans="2:3">
      <c r="B19" s="30" t="s">
        <v>231</v>
      </c>
      <c r="C19" s="173">
        <v>5</v>
      </c>
    </row>
    <row r="20" spans="2:3">
      <c r="B20" s="28" t="s">
        <v>232</v>
      </c>
      <c r="C20" s="172">
        <v>5</v>
      </c>
    </row>
    <row r="21" spans="2:3">
      <c r="B21" s="30" t="s">
        <v>53</v>
      </c>
      <c r="C21" s="173">
        <v>5</v>
      </c>
    </row>
    <row r="22" ht="16.35" spans="2:3">
      <c r="B22" s="174" t="s">
        <v>233</v>
      </c>
      <c r="C22" s="175">
        <v>5</v>
      </c>
    </row>
  </sheetData>
  <sheetProtection sheet="1" formatCells="0" formatColumns="0" formatRows="0" insertRows="0" insertColumns="0" insertHyperlinks="0" deleteColumns="0" deleteRows="0" sort="0" objects="1" scenarios="1"/>
  <mergeCells count="6">
    <mergeCell ref="A1:P1"/>
    <mergeCell ref="B2:C2"/>
    <mergeCell ref="E2:F2"/>
    <mergeCell ref="H2:I2"/>
    <mergeCell ref="K2:L2"/>
    <mergeCell ref="N2:O2"/>
  </mergeCells>
  <dataValidations count="53">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workbookViewId="0">
      <pane ySplit="1" topLeftCell="A75" activePane="bottomLeft" state="frozen"/>
      <selection/>
      <selection pane="bottomLeft" activeCell="H17" sqref="H17"/>
    </sheetView>
  </sheetViews>
  <sheetFormatPr defaultColWidth="9" defaultRowHeight="15.6" outlineLevelCol="5"/>
  <cols>
    <col min="1" max="1" width="9" style="147" customWidth="1"/>
    <col min="2" max="2" width="17.4444444444444" style="148" customWidth="1"/>
    <col min="3" max="3" width="7.11111111111111" style="149" customWidth="1"/>
    <col min="4" max="4" width="27.7777777777778" style="150" customWidth="1"/>
    <col min="5" max="5" width="7.44444444444444" style="147" customWidth="1"/>
    <col min="6" max="6" width="140" style="151" customWidth="1"/>
    <col min="7" max="256" width="9" style="152" customWidth="1"/>
  </cols>
  <sheetData>
    <row r="1" spans="1:6">
      <c r="A1" s="117" t="s">
        <v>234</v>
      </c>
      <c r="B1" s="153" t="s">
        <v>10</v>
      </c>
      <c r="C1" s="154" t="s">
        <v>235</v>
      </c>
      <c r="D1" s="155" t="s">
        <v>236</v>
      </c>
      <c r="E1" s="153" t="s">
        <v>237</v>
      </c>
      <c r="F1" s="156" t="s">
        <v>238</v>
      </c>
    </row>
    <row r="2" spans="1:6">
      <c r="A2" s="157">
        <v>0</v>
      </c>
      <c r="B2" s="158" t="s">
        <v>239</v>
      </c>
      <c r="C2" s="158"/>
      <c r="D2" s="158"/>
      <c r="E2" s="158"/>
      <c r="F2" s="159"/>
    </row>
    <row r="3" spans="1:6">
      <c r="A3" s="160">
        <v>1</v>
      </c>
      <c r="B3" s="161" t="s">
        <v>240</v>
      </c>
      <c r="C3" s="162" t="s">
        <v>241</v>
      </c>
      <c r="D3" s="163"/>
      <c r="E3" s="164">
        <f>IF(D3=0,人物卡!AE5*4,人物卡!AE5*2+职业列表!D3*2)</f>
        <v>236</v>
      </c>
      <c r="F3" s="165" t="s">
        <v>242</v>
      </c>
    </row>
    <row r="4" spans="1:6">
      <c r="A4" s="157">
        <v>2</v>
      </c>
      <c r="B4" s="148" t="s">
        <v>243</v>
      </c>
      <c r="C4" s="147" t="s">
        <v>244</v>
      </c>
      <c r="D4" s="150" t="s">
        <v>245</v>
      </c>
      <c r="E4" s="147">
        <f>人物卡!AE5*4</f>
        <v>236</v>
      </c>
      <c r="F4" s="166" t="s">
        <v>246</v>
      </c>
    </row>
    <row r="5" spans="1:6">
      <c r="A5" s="160">
        <v>3</v>
      </c>
      <c r="B5" s="161" t="s">
        <v>247</v>
      </c>
      <c r="C5" s="162" t="s">
        <v>248</v>
      </c>
      <c r="D5" s="163" t="s">
        <v>249</v>
      </c>
      <c r="E5" s="164">
        <f>人物卡!AE5*2+人物卡!Y3*2</f>
        <v>218</v>
      </c>
      <c r="F5" s="165" t="s">
        <v>250</v>
      </c>
    </row>
    <row r="6" spans="1:6">
      <c r="A6" s="157">
        <v>4</v>
      </c>
      <c r="B6" s="148" t="s">
        <v>251</v>
      </c>
      <c r="C6" s="147" t="s">
        <v>252</v>
      </c>
      <c r="D6" s="150" t="s">
        <v>253</v>
      </c>
      <c r="E6" s="147">
        <f>人物卡!AE5*2+人物卡!Y5*2</f>
        <v>218</v>
      </c>
      <c r="F6" s="166" t="s">
        <v>254</v>
      </c>
    </row>
    <row r="7" spans="1:6">
      <c r="A7" s="160">
        <v>5</v>
      </c>
      <c r="B7" s="161" t="s">
        <v>255</v>
      </c>
      <c r="C7" s="162" t="s">
        <v>256</v>
      </c>
      <c r="D7" s="163" t="s">
        <v>253</v>
      </c>
      <c r="E7" s="164">
        <f>人物卡!AE5*2+人物卡!Y5*2</f>
        <v>218</v>
      </c>
      <c r="F7" s="165" t="s">
        <v>257</v>
      </c>
    </row>
    <row r="8" spans="1:6">
      <c r="A8" s="157">
        <v>6</v>
      </c>
      <c r="B8" s="148" t="s">
        <v>258</v>
      </c>
      <c r="C8" s="147" t="s">
        <v>259</v>
      </c>
      <c r="D8" s="150" t="s">
        <v>260</v>
      </c>
      <c r="E8" s="147">
        <f>人物卡!AE5*2+MAX(人物卡!Y3,人物卡!S3)*2</f>
        <v>258</v>
      </c>
      <c r="F8" s="166" t="s">
        <v>261</v>
      </c>
    </row>
    <row r="9" spans="1:6">
      <c r="A9" s="160">
        <v>7</v>
      </c>
      <c r="B9" s="161" t="s">
        <v>262</v>
      </c>
      <c r="C9" s="162" t="s">
        <v>263</v>
      </c>
      <c r="D9" s="163" t="s">
        <v>264</v>
      </c>
      <c r="E9" s="164">
        <f>人物卡!AE5*4</f>
        <v>236</v>
      </c>
      <c r="F9" s="165" t="s">
        <v>265</v>
      </c>
    </row>
    <row r="10" spans="1:6">
      <c r="A10" s="157">
        <v>8</v>
      </c>
      <c r="B10" s="148" t="s">
        <v>266</v>
      </c>
      <c r="C10" s="147" t="s">
        <v>267</v>
      </c>
      <c r="D10" s="150" t="s">
        <v>268</v>
      </c>
      <c r="E10" s="147">
        <f>人物卡!AE5*2+MAX(人物卡!Y5,人物卡!AE3)*2</f>
        <v>218</v>
      </c>
      <c r="F10" s="166" t="s">
        <v>269</v>
      </c>
    </row>
    <row r="11" spans="1:6">
      <c r="A11" s="160">
        <v>9</v>
      </c>
      <c r="B11" s="161" t="s">
        <v>270</v>
      </c>
      <c r="C11" s="162" t="s">
        <v>244</v>
      </c>
      <c r="D11" s="163" t="s">
        <v>264</v>
      </c>
      <c r="E11" s="164">
        <f>人物卡!AE5*4</f>
        <v>236</v>
      </c>
      <c r="F11" s="165" t="s">
        <v>271</v>
      </c>
    </row>
    <row r="12" spans="1:6">
      <c r="A12" s="157">
        <v>10</v>
      </c>
      <c r="B12" s="148" t="s">
        <v>272</v>
      </c>
      <c r="C12" s="147" t="s">
        <v>273</v>
      </c>
      <c r="D12" s="150" t="s">
        <v>264</v>
      </c>
      <c r="E12" s="147">
        <f>人物卡!AE5*4</f>
        <v>236</v>
      </c>
      <c r="F12" s="166" t="s">
        <v>274</v>
      </c>
    </row>
    <row r="13" spans="1:6">
      <c r="A13" s="160">
        <v>11</v>
      </c>
      <c r="B13" s="161" t="s">
        <v>275</v>
      </c>
      <c r="C13" s="162" t="s">
        <v>267</v>
      </c>
      <c r="D13" s="163" t="s">
        <v>264</v>
      </c>
      <c r="E13" s="164">
        <f>人物卡!AE5*4</f>
        <v>236</v>
      </c>
      <c r="F13" s="165" t="s">
        <v>276</v>
      </c>
    </row>
    <row r="14" spans="1:6">
      <c r="A14" s="157">
        <v>12</v>
      </c>
      <c r="B14" s="148" t="s">
        <v>277</v>
      </c>
      <c r="C14" s="147" t="s">
        <v>244</v>
      </c>
      <c r="D14" s="150" t="s">
        <v>264</v>
      </c>
      <c r="E14" s="147">
        <f>人物卡!AE5*4</f>
        <v>236</v>
      </c>
      <c r="F14" s="166" t="s">
        <v>278</v>
      </c>
    </row>
    <row r="15" ht="17.25" customHeight="1" spans="1:6">
      <c r="A15" s="160">
        <v>13</v>
      </c>
      <c r="B15" s="161" t="s">
        <v>279</v>
      </c>
      <c r="C15" s="162" t="s">
        <v>280</v>
      </c>
      <c r="D15" s="163" t="s">
        <v>281</v>
      </c>
      <c r="E15" s="164">
        <f>人物卡!AE5*2+MAX(人物卡!Y3,人物卡!AE3)*2</f>
        <v>218</v>
      </c>
      <c r="F15" s="165" t="s">
        <v>282</v>
      </c>
    </row>
    <row r="16" ht="17.25" customHeight="1" spans="1:6">
      <c r="A16" s="157">
        <v>14</v>
      </c>
      <c r="B16" s="148" t="s">
        <v>283</v>
      </c>
      <c r="C16" s="147" t="s">
        <v>284</v>
      </c>
      <c r="D16" s="150" t="s">
        <v>285</v>
      </c>
      <c r="E16" s="147">
        <f>人物卡!AE5*2+MAX(人物卡!Y3,人物卡!S3)*2</f>
        <v>258</v>
      </c>
      <c r="F16" s="166" t="s">
        <v>286</v>
      </c>
    </row>
    <row r="17" ht="16.5" customHeight="1" spans="1:6">
      <c r="A17" s="160">
        <v>15</v>
      </c>
      <c r="B17" s="161" t="s">
        <v>287</v>
      </c>
      <c r="C17" s="162" t="s">
        <v>288</v>
      </c>
      <c r="D17" s="163" t="s">
        <v>289</v>
      </c>
      <c r="E17" s="164">
        <f>人物卡!AE5*2+MAX(人物卡!Y3,人物卡!S3)*2</f>
        <v>258</v>
      </c>
      <c r="F17" s="165" t="s">
        <v>290</v>
      </c>
    </row>
    <row r="18" spans="1:6">
      <c r="A18" s="157">
        <v>16</v>
      </c>
      <c r="B18" s="148" t="s">
        <v>291</v>
      </c>
      <c r="C18" s="147" t="s">
        <v>292</v>
      </c>
      <c r="D18" s="150" t="s">
        <v>264</v>
      </c>
      <c r="E18" s="147">
        <f>人物卡!AE5*4</f>
        <v>236</v>
      </c>
      <c r="F18" s="166" t="s">
        <v>293</v>
      </c>
    </row>
    <row r="19" ht="16.5" customHeight="1" spans="1:6">
      <c r="A19" s="160">
        <v>17</v>
      </c>
      <c r="B19" s="161" t="s">
        <v>294</v>
      </c>
      <c r="C19" s="162" t="s">
        <v>295</v>
      </c>
      <c r="D19" s="163" t="s">
        <v>253</v>
      </c>
      <c r="E19" s="164">
        <f>人物卡!AE5*2+人物卡!Y5*2</f>
        <v>218</v>
      </c>
      <c r="F19" s="165" t="s">
        <v>296</v>
      </c>
    </row>
    <row r="20" ht="16.5" customHeight="1" spans="1:6">
      <c r="A20" s="157">
        <v>18</v>
      </c>
      <c r="B20" s="148" t="s">
        <v>297</v>
      </c>
      <c r="C20" s="147" t="s">
        <v>298</v>
      </c>
      <c r="D20" s="150" t="s">
        <v>289</v>
      </c>
      <c r="E20" s="147">
        <f>人物卡!AE5*2+MAX(人物卡!Y3,人物卡!S3)*2</f>
        <v>258</v>
      </c>
      <c r="F20" s="166" t="s">
        <v>299</v>
      </c>
    </row>
    <row r="21" spans="1:6">
      <c r="A21" s="160">
        <v>19</v>
      </c>
      <c r="B21" s="161" t="s">
        <v>300</v>
      </c>
      <c r="C21" s="162" t="s">
        <v>301</v>
      </c>
      <c r="D21" s="163" t="s">
        <v>264</v>
      </c>
      <c r="E21" s="164">
        <f>人物卡!AE5*4</f>
        <v>236</v>
      </c>
      <c r="F21" s="165" t="s">
        <v>302</v>
      </c>
    </row>
    <row r="22" ht="16.5" customHeight="1" spans="1:6">
      <c r="A22" s="157">
        <v>20</v>
      </c>
      <c r="B22" s="148" t="s">
        <v>303</v>
      </c>
      <c r="C22" s="147" t="s">
        <v>292</v>
      </c>
      <c r="D22" s="150" t="s">
        <v>289</v>
      </c>
      <c r="E22" s="147">
        <f>人物卡!AE5*2+MAX(人物卡!Y3,人物卡!S3)*2</f>
        <v>258</v>
      </c>
      <c r="F22" s="166" t="s">
        <v>304</v>
      </c>
    </row>
    <row r="23" ht="16.5" customHeight="1" spans="1:6">
      <c r="A23" s="160">
        <v>21</v>
      </c>
      <c r="B23" s="161" t="s">
        <v>305</v>
      </c>
      <c r="C23" s="162" t="s">
        <v>306</v>
      </c>
      <c r="D23" s="163" t="s">
        <v>307</v>
      </c>
      <c r="E23" s="164">
        <f>人物卡!AE5*2+人物卡!S3*2</f>
        <v>258</v>
      </c>
      <c r="F23" s="165" t="s">
        <v>308</v>
      </c>
    </row>
    <row r="24" spans="1:6">
      <c r="A24" s="157">
        <v>22</v>
      </c>
      <c r="B24" s="148" t="s">
        <v>309</v>
      </c>
      <c r="C24" s="147" t="s">
        <v>252</v>
      </c>
      <c r="D24" s="150" t="s">
        <v>264</v>
      </c>
      <c r="E24" s="147">
        <f>人物卡!AE5*4</f>
        <v>236</v>
      </c>
      <c r="F24" s="166" t="s">
        <v>310</v>
      </c>
    </row>
    <row r="25" spans="1:6">
      <c r="A25" s="160">
        <v>23</v>
      </c>
      <c r="B25" s="161" t="s">
        <v>311</v>
      </c>
      <c r="C25" s="162" t="s">
        <v>306</v>
      </c>
      <c r="D25" s="163" t="s">
        <v>264</v>
      </c>
      <c r="E25" s="164">
        <f>人物卡!AE5*4</f>
        <v>236</v>
      </c>
      <c r="F25" s="165" t="s">
        <v>312</v>
      </c>
    </row>
    <row r="26" spans="1:6">
      <c r="A26" s="157">
        <v>24</v>
      </c>
      <c r="B26" s="148" t="s">
        <v>313</v>
      </c>
      <c r="C26" s="147" t="s">
        <v>314</v>
      </c>
      <c r="D26" s="150" t="s">
        <v>264</v>
      </c>
      <c r="E26" s="147">
        <f>人物卡!AE5*4</f>
        <v>236</v>
      </c>
      <c r="F26" s="166" t="s">
        <v>315</v>
      </c>
    </row>
    <row r="27" spans="1:6">
      <c r="A27" s="160">
        <v>25</v>
      </c>
      <c r="B27" s="161" t="s">
        <v>316</v>
      </c>
      <c r="C27" s="162" t="s">
        <v>314</v>
      </c>
      <c r="D27" s="163" t="s">
        <v>264</v>
      </c>
      <c r="E27" s="164">
        <f>人物卡!AE5*4</f>
        <v>236</v>
      </c>
      <c r="F27" s="165" t="s">
        <v>317</v>
      </c>
    </row>
    <row r="28" ht="17.25" customHeight="1" spans="1:6">
      <c r="A28" s="157">
        <v>26</v>
      </c>
      <c r="B28" s="148" t="s">
        <v>318</v>
      </c>
      <c r="C28" s="147" t="s">
        <v>248</v>
      </c>
      <c r="D28" s="150" t="s">
        <v>319</v>
      </c>
      <c r="E28" s="147">
        <f>人物卡!AE5*2+MAX(人物卡!Y3,人物卡!S3)*2</f>
        <v>258</v>
      </c>
      <c r="F28" s="166" t="s">
        <v>320</v>
      </c>
    </row>
    <row r="29" ht="16.5" customHeight="1" spans="1:6">
      <c r="A29" s="160">
        <v>27</v>
      </c>
      <c r="B29" s="161" t="s">
        <v>321</v>
      </c>
      <c r="C29" s="162" t="s">
        <v>267</v>
      </c>
      <c r="D29" s="163" t="s">
        <v>322</v>
      </c>
      <c r="E29" s="164">
        <f>人物卡!AE5*2+人物卡!Y3*2</f>
        <v>218</v>
      </c>
      <c r="F29" s="165" t="s">
        <v>323</v>
      </c>
    </row>
    <row r="30" ht="17.25" customHeight="1" spans="1:6">
      <c r="A30" s="157">
        <v>28</v>
      </c>
      <c r="B30" s="148" t="s">
        <v>324</v>
      </c>
      <c r="C30" s="147" t="s">
        <v>325</v>
      </c>
      <c r="D30" s="150" t="s">
        <v>326</v>
      </c>
      <c r="E30" s="147">
        <f>人物卡!AE5*2+MAX(人物卡!Y3,人物卡!S3)*2</f>
        <v>258</v>
      </c>
      <c r="F30" s="166" t="s">
        <v>327</v>
      </c>
    </row>
    <row r="31" ht="17.25" customHeight="1" spans="1:6">
      <c r="A31" s="160">
        <v>29</v>
      </c>
      <c r="B31" s="161" t="s">
        <v>328</v>
      </c>
      <c r="C31" s="162" t="s">
        <v>329</v>
      </c>
      <c r="D31" s="163" t="s">
        <v>285</v>
      </c>
      <c r="E31" s="164">
        <f>人物卡!AE5*2+MAX(人物卡!Y3,人物卡!S3)*2</f>
        <v>258</v>
      </c>
      <c r="F31" s="165" t="s">
        <v>330</v>
      </c>
    </row>
    <row r="32" ht="17.25" customHeight="1" spans="1:6">
      <c r="A32" s="157">
        <v>30</v>
      </c>
      <c r="B32" s="148" t="s">
        <v>331</v>
      </c>
      <c r="C32" s="147" t="s">
        <v>332</v>
      </c>
      <c r="D32" s="150" t="s">
        <v>333</v>
      </c>
      <c r="E32" s="147">
        <f>人物卡!AE5*2+人物卡!S3*2</f>
        <v>258</v>
      </c>
      <c r="F32" s="166" t="s">
        <v>334</v>
      </c>
    </row>
    <row r="33" ht="17.25" customHeight="1" spans="1:6">
      <c r="A33" s="160">
        <v>31</v>
      </c>
      <c r="B33" s="161" t="s">
        <v>335</v>
      </c>
      <c r="C33" s="162" t="s">
        <v>336</v>
      </c>
      <c r="D33" s="163" t="s">
        <v>249</v>
      </c>
      <c r="E33" s="164">
        <f>人物卡!AE5*2+人物卡!Y3*2</f>
        <v>218</v>
      </c>
      <c r="F33" s="165" t="s">
        <v>337</v>
      </c>
    </row>
    <row r="34" ht="17.25" customHeight="1" spans="1:6">
      <c r="A34" s="157">
        <v>32</v>
      </c>
      <c r="B34" s="148" t="s">
        <v>338</v>
      </c>
      <c r="C34" s="147" t="s">
        <v>339</v>
      </c>
      <c r="D34" s="150" t="s">
        <v>340</v>
      </c>
      <c r="E34" s="147">
        <f>人物卡!AE5*2+人物卡!Y5*2</f>
        <v>218</v>
      </c>
      <c r="F34" s="166" t="s">
        <v>341</v>
      </c>
    </row>
    <row r="35" ht="17.25" customHeight="1" spans="1:6">
      <c r="A35" s="160">
        <v>33</v>
      </c>
      <c r="B35" s="161" t="s">
        <v>342</v>
      </c>
      <c r="C35" s="162" t="s">
        <v>343</v>
      </c>
      <c r="D35" s="163" t="s">
        <v>344</v>
      </c>
      <c r="E35" s="164">
        <f>人物卡!AE5*2+MAX(人物卡!Y5,人物卡!Y3)*2</f>
        <v>218</v>
      </c>
      <c r="F35" s="165" t="s">
        <v>345</v>
      </c>
    </row>
    <row r="36" ht="17.25" customHeight="1" spans="1:6">
      <c r="A36" s="157">
        <v>34</v>
      </c>
      <c r="B36" s="148" t="s">
        <v>346</v>
      </c>
      <c r="C36" s="147" t="s">
        <v>347</v>
      </c>
      <c r="D36" s="150" t="s">
        <v>340</v>
      </c>
      <c r="E36" s="147">
        <f>人物卡!AE5*2+人物卡!Y5*2</f>
        <v>218</v>
      </c>
      <c r="F36" s="166" t="s">
        <v>348</v>
      </c>
    </row>
    <row r="37" ht="17.25" customHeight="1" spans="1:6">
      <c r="A37" s="160">
        <v>35</v>
      </c>
      <c r="B37" s="161" t="s">
        <v>349</v>
      </c>
      <c r="C37" s="162" t="s">
        <v>301</v>
      </c>
      <c r="D37" s="163" t="s">
        <v>340</v>
      </c>
      <c r="E37" s="164">
        <f>人物卡!AE5*2+人物卡!Y5*2</f>
        <v>218</v>
      </c>
      <c r="F37" s="165" t="s">
        <v>350</v>
      </c>
    </row>
    <row r="38" spans="1:6">
      <c r="A38" s="157">
        <v>36</v>
      </c>
      <c r="B38" s="148" t="s">
        <v>351</v>
      </c>
      <c r="C38" s="147" t="s">
        <v>352</v>
      </c>
      <c r="D38" s="150" t="s">
        <v>264</v>
      </c>
      <c r="E38" s="147">
        <f>人物卡!AE5*4</f>
        <v>236</v>
      </c>
      <c r="F38" s="166" t="s">
        <v>353</v>
      </c>
    </row>
    <row r="39" ht="17.25" customHeight="1" spans="1:6">
      <c r="A39" s="160">
        <v>37</v>
      </c>
      <c r="B39" s="161" t="s">
        <v>354</v>
      </c>
      <c r="C39" s="162" t="s">
        <v>352</v>
      </c>
      <c r="D39" s="163" t="s">
        <v>355</v>
      </c>
      <c r="E39" s="164">
        <f>人物卡!AE5*2+MAX(人物卡!Y5,人物卡!Y3)*2</f>
        <v>218</v>
      </c>
      <c r="F39" s="165" t="s">
        <v>356</v>
      </c>
    </row>
    <row r="40" ht="17.25" customHeight="1" spans="1:6">
      <c r="A40" s="157">
        <v>38</v>
      </c>
      <c r="B40" s="148" t="s">
        <v>357</v>
      </c>
      <c r="C40" s="147" t="s">
        <v>358</v>
      </c>
      <c r="D40" s="150" t="s">
        <v>326</v>
      </c>
      <c r="E40" s="147">
        <f>人物卡!AE5*2+MAX(人物卡!Y3,人物卡!S3)*2</f>
        <v>258</v>
      </c>
      <c r="F40" s="166" t="s">
        <v>359</v>
      </c>
    </row>
    <row r="41" spans="1:6">
      <c r="A41" s="160">
        <v>39</v>
      </c>
      <c r="B41" s="161" t="s">
        <v>360</v>
      </c>
      <c r="C41" s="162" t="s">
        <v>325</v>
      </c>
      <c r="D41" s="163" t="s">
        <v>264</v>
      </c>
      <c r="E41" s="164">
        <f>人物卡!AE5*4</f>
        <v>236</v>
      </c>
      <c r="F41" s="165" t="s">
        <v>361</v>
      </c>
    </row>
    <row r="42" spans="1:6">
      <c r="A42" s="157">
        <v>40</v>
      </c>
      <c r="B42" s="148" t="s">
        <v>362</v>
      </c>
      <c r="C42" s="147" t="s">
        <v>298</v>
      </c>
      <c r="D42" s="150" t="s">
        <v>264</v>
      </c>
      <c r="E42" s="147">
        <f>人物卡!AE5*4</f>
        <v>236</v>
      </c>
      <c r="F42" s="166" t="s">
        <v>363</v>
      </c>
    </row>
    <row r="43" spans="1:6">
      <c r="A43" s="160">
        <v>41</v>
      </c>
      <c r="B43" s="161" t="s">
        <v>364</v>
      </c>
      <c r="C43" s="162" t="s">
        <v>352</v>
      </c>
      <c r="D43" s="163" t="s">
        <v>264</v>
      </c>
      <c r="E43" s="164">
        <f>人物卡!AE5*4</f>
        <v>236</v>
      </c>
      <c r="F43" s="165" t="s">
        <v>365</v>
      </c>
    </row>
    <row r="44" ht="17.25" customHeight="1" spans="1:6">
      <c r="A44" s="157">
        <v>42</v>
      </c>
      <c r="B44" s="148" t="s">
        <v>366</v>
      </c>
      <c r="C44" s="147" t="s">
        <v>367</v>
      </c>
      <c r="D44" s="150" t="s">
        <v>253</v>
      </c>
      <c r="E44" s="147">
        <f>人物卡!AE5*2+人物卡!Y5*2</f>
        <v>218</v>
      </c>
      <c r="F44" s="166" t="s">
        <v>368</v>
      </c>
    </row>
    <row r="45" ht="17.25" customHeight="1" spans="1:6">
      <c r="A45" s="160">
        <v>43</v>
      </c>
      <c r="B45" s="161" t="s">
        <v>369</v>
      </c>
      <c r="C45" s="162" t="s">
        <v>292</v>
      </c>
      <c r="D45" s="163" t="s">
        <v>249</v>
      </c>
      <c r="E45" s="164">
        <f>人物卡!AE5*2+人物卡!Y3*2</f>
        <v>218</v>
      </c>
      <c r="F45" s="165" t="s">
        <v>370</v>
      </c>
    </row>
    <row r="46" spans="1:6">
      <c r="A46" s="157">
        <v>44</v>
      </c>
      <c r="B46" s="148" t="s">
        <v>371</v>
      </c>
      <c r="C46" s="147" t="s">
        <v>372</v>
      </c>
      <c r="D46" s="150" t="s">
        <v>264</v>
      </c>
      <c r="E46" s="147">
        <f>人物卡!AE5*4</f>
        <v>236</v>
      </c>
      <c r="F46" s="166" t="s">
        <v>373</v>
      </c>
    </row>
    <row r="47" ht="17.25" customHeight="1" spans="1:6">
      <c r="A47" s="160">
        <v>45</v>
      </c>
      <c r="B47" s="161" t="s">
        <v>374</v>
      </c>
      <c r="C47" s="162" t="s">
        <v>375</v>
      </c>
      <c r="D47" s="164" t="s">
        <v>376</v>
      </c>
      <c r="E47" s="164">
        <f>(MAX(人物卡!Y5,人物卡!Y3,人物卡!S3))*2+人物卡!AE5*2</f>
        <v>258</v>
      </c>
      <c r="F47" s="165" t="s">
        <v>377</v>
      </c>
    </row>
    <row r="48" ht="17.25" customHeight="1" spans="1:6">
      <c r="A48" s="157">
        <v>46</v>
      </c>
      <c r="B48" s="148" t="s">
        <v>378</v>
      </c>
      <c r="C48" s="147" t="s">
        <v>267</v>
      </c>
      <c r="D48" s="150" t="s">
        <v>249</v>
      </c>
      <c r="E48" s="147">
        <f>人物卡!AE5*2+人物卡!Y3*2</f>
        <v>218</v>
      </c>
      <c r="F48" s="166" t="s">
        <v>379</v>
      </c>
    </row>
    <row r="49" ht="17.25" customHeight="1" spans="1:6">
      <c r="A49" s="160">
        <v>47</v>
      </c>
      <c r="B49" s="161" t="s">
        <v>380</v>
      </c>
      <c r="C49" s="162" t="s">
        <v>248</v>
      </c>
      <c r="D49" s="163" t="s">
        <v>326</v>
      </c>
      <c r="E49" s="164">
        <f>人物卡!AE5*2+MAX(人物卡!Y3,人物卡!S3)*2</f>
        <v>258</v>
      </c>
      <c r="F49" s="165" t="s">
        <v>381</v>
      </c>
    </row>
    <row r="50" ht="17.25" customHeight="1" spans="1:6">
      <c r="A50" s="157">
        <v>48</v>
      </c>
      <c r="B50" s="148" t="s">
        <v>382</v>
      </c>
      <c r="C50" s="147" t="s">
        <v>292</v>
      </c>
      <c r="D50" s="150" t="s">
        <v>249</v>
      </c>
      <c r="E50" s="147">
        <f>人物卡!AE5*2+人物卡!Y3*2</f>
        <v>218</v>
      </c>
      <c r="F50" s="166" t="s">
        <v>383</v>
      </c>
    </row>
    <row r="51" spans="1:6">
      <c r="A51" s="160">
        <v>49</v>
      </c>
      <c r="B51" s="161" t="s">
        <v>384</v>
      </c>
      <c r="C51" s="162" t="s">
        <v>385</v>
      </c>
      <c r="D51" s="163" t="s">
        <v>264</v>
      </c>
      <c r="E51" s="164">
        <f>人物卡!AE5*4</f>
        <v>236</v>
      </c>
      <c r="F51" s="165" t="s">
        <v>386</v>
      </c>
    </row>
    <row r="52" ht="17.25" customHeight="1" spans="1:6">
      <c r="A52" s="157">
        <v>50</v>
      </c>
      <c r="B52" s="148" t="s">
        <v>387</v>
      </c>
      <c r="C52" s="147" t="s">
        <v>388</v>
      </c>
      <c r="D52" s="150" t="s">
        <v>340</v>
      </c>
      <c r="E52" s="147">
        <f>人物卡!AE5*2+人物卡!Y5*2</f>
        <v>218</v>
      </c>
      <c r="F52" s="166" t="s">
        <v>389</v>
      </c>
    </row>
    <row r="53" spans="1:6">
      <c r="A53" s="160">
        <v>51</v>
      </c>
      <c r="B53" s="161" t="s">
        <v>390</v>
      </c>
      <c r="C53" s="162" t="s">
        <v>325</v>
      </c>
      <c r="D53" s="163" t="s">
        <v>264</v>
      </c>
      <c r="E53" s="164">
        <f>人物卡!AE5*4</f>
        <v>236</v>
      </c>
      <c r="F53" s="165" t="s">
        <v>391</v>
      </c>
    </row>
    <row r="54" ht="16.5" customHeight="1" spans="1:6">
      <c r="A54" s="157">
        <v>52</v>
      </c>
      <c r="B54" s="148" t="s">
        <v>392</v>
      </c>
      <c r="C54" s="147" t="s">
        <v>288</v>
      </c>
      <c r="D54" s="150" t="s">
        <v>253</v>
      </c>
      <c r="E54" s="147">
        <f>人物卡!AE5*2+人物卡!Y5*2</f>
        <v>218</v>
      </c>
      <c r="F54" s="166" t="s">
        <v>393</v>
      </c>
    </row>
    <row r="55" ht="17.25" customHeight="1" spans="1:6">
      <c r="A55" s="160">
        <v>53</v>
      </c>
      <c r="B55" s="161" t="s">
        <v>394</v>
      </c>
      <c r="C55" s="162" t="s">
        <v>395</v>
      </c>
      <c r="D55" s="163" t="s">
        <v>376</v>
      </c>
      <c r="E55" s="164">
        <f>(MAX(人物卡!Y5,人物卡!Y3,人物卡!S3))*2+人物卡!AE5*2</f>
        <v>258</v>
      </c>
      <c r="F55" s="165" t="s">
        <v>396</v>
      </c>
    </row>
    <row r="56" ht="16.5" customHeight="1" spans="1:6">
      <c r="A56" s="157">
        <v>54</v>
      </c>
      <c r="B56" s="148" t="s">
        <v>397</v>
      </c>
      <c r="C56" s="147" t="s">
        <v>292</v>
      </c>
      <c r="D56" s="150" t="s">
        <v>289</v>
      </c>
      <c r="E56" s="147">
        <f>人物卡!AE5*2+MAX(人物卡!Y3,人物卡!S3)*2</f>
        <v>258</v>
      </c>
      <c r="F56" s="166" t="s">
        <v>398</v>
      </c>
    </row>
    <row r="57" spans="1:6">
      <c r="A57" s="160">
        <v>55</v>
      </c>
      <c r="B57" s="161" t="s">
        <v>399</v>
      </c>
      <c r="C57" s="162" t="s">
        <v>301</v>
      </c>
      <c r="D57" s="163" t="s">
        <v>264</v>
      </c>
      <c r="E57" s="164">
        <f>人物卡!AE5*4</f>
        <v>236</v>
      </c>
      <c r="F57" s="165" t="s">
        <v>400</v>
      </c>
    </row>
    <row r="58" ht="16.5" customHeight="1" spans="1:6">
      <c r="A58" s="157">
        <v>56</v>
      </c>
      <c r="B58" s="148" t="s">
        <v>401</v>
      </c>
      <c r="C58" s="147" t="s">
        <v>292</v>
      </c>
      <c r="D58" s="150" t="s">
        <v>289</v>
      </c>
      <c r="E58" s="147">
        <f>人物卡!AE5*2+MAX(人物卡!Y3,人物卡!S3)*2</f>
        <v>258</v>
      </c>
      <c r="F58" s="166" t="s">
        <v>402</v>
      </c>
    </row>
    <row r="59" spans="1:6">
      <c r="A59" s="160">
        <v>57</v>
      </c>
      <c r="B59" s="161" t="s">
        <v>403</v>
      </c>
      <c r="C59" s="162" t="s">
        <v>267</v>
      </c>
      <c r="D59" s="163" t="s">
        <v>264</v>
      </c>
      <c r="E59" s="164">
        <f>人物卡!AE5*4</f>
        <v>236</v>
      </c>
      <c r="F59" s="165" t="s">
        <v>404</v>
      </c>
    </row>
    <row r="60" spans="1:6">
      <c r="A60" s="157">
        <v>58</v>
      </c>
      <c r="B60" s="148" t="s">
        <v>405</v>
      </c>
      <c r="C60" s="147" t="s">
        <v>406</v>
      </c>
      <c r="D60" s="150" t="s">
        <v>264</v>
      </c>
      <c r="E60" s="147">
        <f>人物卡!AE5*4</f>
        <v>236</v>
      </c>
      <c r="F60" s="166" t="s">
        <v>407</v>
      </c>
    </row>
    <row r="61" spans="1:6">
      <c r="A61" s="160">
        <v>59</v>
      </c>
      <c r="B61" s="161" t="s">
        <v>408</v>
      </c>
      <c r="C61" s="162" t="s">
        <v>409</v>
      </c>
      <c r="D61" s="163" t="s">
        <v>355</v>
      </c>
      <c r="E61" s="164">
        <f>人物卡!AE5*2+MAX(人物卡!Y5,人物卡!Y3)*2</f>
        <v>218</v>
      </c>
      <c r="F61" s="165" t="s">
        <v>410</v>
      </c>
    </row>
    <row r="62" spans="1:6">
      <c r="A62" s="157">
        <v>60</v>
      </c>
      <c r="B62" s="148" t="s">
        <v>411</v>
      </c>
      <c r="C62" s="147" t="s">
        <v>412</v>
      </c>
      <c r="D62" s="150" t="s">
        <v>253</v>
      </c>
      <c r="E62" s="147">
        <f>人物卡!AE5*2+人物卡!Y5*2</f>
        <v>218</v>
      </c>
      <c r="F62" s="166" t="s">
        <v>413</v>
      </c>
    </row>
    <row r="63" spans="1:6">
      <c r="A63" s="160">
        <v>61</v>
      </c>
      <c r="B63" s="161" t="s">
        <v>414</v>
      </c>
      <c r="C63" s="162" t="s">
        <v>248</v>
      </c>
      <c r="D63" s="163" t="s">
        <v>289</v>
      </c>
      <c r="E63" s="164">
        <f>人物卡!AE5*2+MAX(人物卡!Y3,人物卡!S3)*2</f>
        <v>258</v>
      </c>
      <c r="F63" s="165" t="s">
        <v>415</v>
      </c>
    </row>
    <row r="64" spans="1:6">
      <c r="A64" s="157">
        <v>62</v>
      </c>
      <c r="B64" s="148" t="s">
        <v>416</v>
      </c>
      <c r="C64" s="147" t="s">
        <v>417</v>
      </c>
      <c r="D64" s="150" t="s">
        <v>340</v>
      </c>
      <c r="E64" s="147">
        <f>人物卡!AE5*2+人物卡!Y5*2</f>
        <v>218</v>
      </c>
      <c r="F64" s="166" t="s">
        <v>418</v>
      </c>
    </row>
    <row r="65" spans="1:6">
      <c r="A65" s="160">
        <v>63</v>
      </c>
      <c r="B65" s="161" t="s">
        <v>419</v>
      </c>
      <c r="C65" s="162" t="s">
        <v>375</v>
      </c>
      <c r="D65" s="163" t="s">
        <v>420</v>
      </c>
      <c r="E65" s="164">
        <f>人物卡!AE5*2+MAX(人物卡!Y5,人物卡!Y3)*2</f>
        <v>218</v>
      </c>
      <c r="F65" s="165" t="s">
        <v>421</v>
      </c>
    </row>
    <row r="66" spans="1:6">
      <c r="A66" s="157">
        <v>64</v>
      </c>
      <c r="B66" s="148" t="s">
        <v>422</v>
      </c>
      <c r="C66" s="147" t="s">
        <v>423</v>
      </c>
      <c r="D66" s="150" t="s">
        <v>333</v>
      </c>
      <c r="E66" s="147">
        <f>人物卡!AE5*2+人物卡!S3*2</f>
        <v>258</v>
      </c>
      <c r="F66" s="166" t="s">
        <v>424</v>
      </c>
    </row>
    <row r="67" spans="1:6">
      <c r="A67" s="160">
        <v>65</v>
      </c>
      <c r="B67" s="161" t="s">
        <v>425</v>
      </c>
      <c r="C67" s="162" t="s">
        <v>292</v>
      </c>
      <c r="D67" s="163" t="s">
        <v>264</v>
      </c>
      <c r="E67" s="164">
        <f>人物卡!AE5*4</f>
        <v>236</v>
      </c>
      <c r="F67" s="165" t="s">
        <v>426</v>
      </c>
    </row>
    <row r="68" spans="1:6">
      <c r="A68" s="157">
        <v>66</v>
      </c>
      <c r="B68" s="148" t="s">
        <v>427</v>
      </c>
      <c r="C68" s="147" t="s">
        <v>292</v>
      </c>
      <c r="D68" s="150" t="s">
        <v>264</v>
      </c>
      <c r="E68" s="147">
        <f>人物卡!AE5*4</f>
        <v>236</v>
      </c>
      <c r="F68" s="166" t="s">
        <v>428</v>
      </c>
    </row>
    <row r="69" spans="1:6">
      <c r="A69" s="160">
        <v>67</v>
      </c>
      <c r="B69" s="161" t="s">
        <v>429</v>
      </c>
      <c r="C69" s="162" t="s">
        <v>430</v>
      </c>
      <c r="D69" s="163" t="s">
        <v>264</v>
      </c>
      <c r="E69" s="164">
        <f>人物卡!AE5*4</f>
        <v>236</v>
      </c>
      <c r="F69" s="165" t="s">
        <v>431</v>
      </c>
    </row>
    <row r="70" spans="1:6">
      <c r="A70" s="157">
        <v>68</v>
      </c>
      <c r="B70" s="148" t="s">
        <v>432</v>
      </c>
      <c r="C70" s="147" t="s">
        <v>385</v>
      </c>
      <c r="D70" s="150" t="s">
        <v>264</v>
      </c>
      <c r="E70" s="147">
        <f>人物卡!AE5*4</f>
        <v>236</v>
      </c>
      <c r="F70" s="166" t="s">
        <v>433</v>
      </c>
    </row>
    <row r="71" ht="16.5" customHeight="1" spans="1:6">
      <c r="A71" s="160">
        <v>69</v>
      </c>
      <c r="B71" s="161" t="s">
        <v>434</v>
      </c>
      <c r="C71" s="162" t="s">
        <v>292</v>
      </c>
      <c r="D71" s="163" t="s">
        <v>289</v>
      </c>
      <c r="E71" s="164">
        <f>人物卡!AE5*2+MAX(人物卡!Y3,人物卡!S3)*2</f>
        <v>258</v>
      </c>
      <c r="F71" s="165" t="s">
        <v>435</v>
      </c>
    </row>
    <row r="72" ht="16.5" customHeight="1" spans="1:6">
      <c r="A72" s="157">
        <v>70</v>
      </c>
      <c r="B72" s="148" t="s">
        <v>436</v>
      </c>
      <c r="C72" s="147" t="s">
        <v>292</v>
      </c>
      <c r="D72" s="150" t="s">
        <v>289</v>
      </c>
      <c r="E72" s="147">
        <f>人物卡!AE5*2+MAX(人物卡!Y3,人物卡!S3)*2</f>
        <v>258</v>
      </c>
      <c r="F72" s="166" t="s">
        <v>437</v>
      </c>
    </row>
    <row r="73" spans="1:6">
      <c r="A73" s="160">
        <v>71</v>
      </c>
      <c r="B73" s="161" t="s">
        <v>438</v>
      </c>
      <c r="C73" s="162" t="s">
        <v>372</v>
      </c>
      <c r="D73" s="163" t="s">
        <v>264</v>
      </c>
      <c r="E73" s="164">
        <f>人物卡!AE5*4</f>
        <v>236</v>
      </c>
      <c r="F73" s="165" t="s">
        <v>439</v>
      </c>
    </row>
    <row r="74" spans="1:6">
      <c r="A74" s="157">
        <v>72</v>
      </c>
      <c r="B74" s="148" t="s">
        <v>440</v>
      </c>
      <c r="C74" s="147" t="s">
        <v>441</v>
      </c>
      <c r="D74" s="150" t="s">
        <v>264</v>
      </c>
      <c r="E74" s="147">
        <f>人物卡!AE5*4</f>
        <v>236</v>
      </c>
      <c r="F74" s="166" t="s">
        <v>442</v>
      </c>
    </row>
    <row r="75" spans="1:6">
      <c r="A75" s="160">
        <v>73</v>
      </c>
      <c r="B75" s="161" t="s">
        <v>443</v>
      </c>
      <c r="C75" s="162" t="s">
        <v>252</v>
      </c>
      <c r="D75" s="163" t="s">
        <v>264</v>
      </c>
      <c r="E75" s="164">
        <f>人物卡!AE5*4</f>
        <v>236</v>
      </c>
      <c r="F75" s="165" t="s">
        <v>444</v>
      </c>
    </row>
    <row r="76" ht="16.5" customHeight="1" spans="1:6">
      <c r="A76" s="157">
        <v>74</v>
      </c>
      <c r="B76" s="148" t="s">
        <v>445</v>
      </c>
      <c r="C76" s="147" t="s">
        <v>446</v>
      </c>
      <c r="D76" s="150" t="s">
        <v>289</v>
      </c>
      <c r="E76" s="147">
        <f>人物卡!AE5*2+MAX(人物卡!Y3,人物卡!S3)*2</f>
        <v>258</v>
      </c>
      <c r="F76" s="166" t="s">
        <v>447</v>
      </c>
    </row>
    <row r="77" ht="17.25" customHeight="1" spans="1:6">
      <c r="A77" s="160">
        <v>75</v>
      </c>
      <c r="B77" s="161" t="s">
        <v>448</v>
      </c>
      <c r="C77" s="162" t="s">
        <v>449</v>
      </c>
      <c r="D77" s="163" t="s">
        <v>253</v>
      </c>
      <c r="E77" s="164">
        <f>人物卡!AE5*2+人物卡!Y5*2</f>
        <v>218</v>
      </c>
      <c r="F77" s="165" t="s">
        <v>450</v>
      </c>
    </row>
    <row r="78" ht="17.25" customHeight="1" spans="1:6">
      <c r="A78" s="157">
        <v>76</v>
      </c>
      <c r="B78" s="148" t="s">
        <v>451</v>
      </c>
      <c r="C78" s="147" t="s">
        <v>325</v>
      </c>
      <c r="D78" s="150" t="s">
        <v>326</v>
      </c>
      <c r="E78" s="147">
        <f>人物卡!AE5*2+MAX(人物卡!Y3,人物卡!S3)*2</f>
        <v>258</v>
      </c>
      <c r="F78" s="166" t="s">
        <v>452</v>
      </c>
    </row>
    <row r="79" spans="1:6">
      <c r="A79" s="160">
        <v>77</v>
      </c>
      <c r="B79" s="161" t="s">
        <v>453</v>
      </c>
      <c r="C79" s="162" t="s">
        <v>385</v>
      </c>
      <c r="D79" s="163" t="s">
        <v>264</v>
      </c>
      <c r="E79" s="164">
        <f>人物卡!AE5*4</f>
        <v>236</v>
      </c>
      <c r="F79" s="165" t="s">
        <v>454</v>
      </c>
    </row>
    <row r="80" ht="16.5" customHeight="1" spans="1:6">
      <c r="A80" s="157">
        <v>78</v>
      </c>
      <c r="B80" s="148" t="s">
        <v>455</v>
      </c>
      <c r="C80" s="147" t="s">
        <v>292</v>
      </c>
      <c r="D80" s="150" t="s">
        <v>456</v>
      </c>
      <c r="E80" s="147">
        <f>人物卡!AE5*2+MAX(人物卡!Y3,人物卡!AE3)*2</f>
        <v>218</v>
      </c>
      <c r="F80" s="166" t="s">
        <v>457</v>
      </c>
    </row>
    <row r="81" spans="1:6">
      <c r="A81" s="160">
        <v>79</v>
      </c>
      <c r="B81" s="161" t="s">
        <v>458</v>
      </c>
      <c r="C81" s="162" t="s">
        <v>292</v>
      </c>
      <c r="D81" s="163" t="s">
        <v>264</v>
      </c>
      <c r="E81" s="164">
        <f>人物卡!AE5*4</f>
        <v>236</v>
      </c>
      <c r="F81" s="165" t="s">
        <v>459</v>
      </c>
    </row>
    <row r="82" spans="1:6">
      <c r="A82" s="157">
        <v>80</v>
      </c>
      <c r="B82" s="148" t="s">
        <v>460</v>
      </c>
      <c r="C82" s="147" t="s">
        <v>461</v>
      </c>
      <c r="D82" s="150" t="s">
        <v>264</v>
      </c>
      <c r="E82" s="147">
        <f>人物卡!AE5*4</f>
        <v>236</v>
      </c>
      <c r="F82" s="166" t="s">
        <v>462</v>
      </c>
    </row>
    <row r="83" ht="16.5" customHeight="1" spans="1:6">
      <c r="A83" s="160">
        <v>81</v>
      </c>
      <c r="B83" s="161" t="s">
        <v>463</v>
      </c>
      <c r="C83" s="162" t="s">
        <v>464</v>
      </c>
      <c r="D83" s="163" t="s">
        <v>289</v>
      </c>
      <c r="E83" s="164">
        <f>人物卡!AE5*2+MAX(人物卡!Y3,人物卡!S3)*2</f>
        <v>258</v>
      </c>
      <c r="F83" s="165" t="s">
        <v>465</v>
      </c>
    </row>
    <row r="84" spans="1:6">
      <c r="A84" s="157">
        <v>82</v>
      </c>
      <c r="B84" s="148" t="s">
        <v>466</v>
      </c>
      <c r="C84" s="147" t="s">
        <v>292</v>
      </c>
      <c r="D84" s="150" t="s">
        <v>264</v>
      </c>
      <c r="E84" s="147">
        <f>人物卡!AE5*4</f>
        <v>236</v>
      </c>
      <c r="F84" s="166" t="s">
        <v>467</v>
      </c>
    </row>
    <row r="85" spans="1:6">
      <c r="A85" s="160">
        <v>83</v>
      </c>
      <c r="B85" s="161" t="s">
        <v>468</v>
      </c>
      <c r="C85" s="162" t="s">
        <v>469</v>
      </c>
      <c r="D85" s="163" t="s">
        <v>264</v>
      </c>
      <c r="E85" s="164">
        <f>人物卡!AE5*4</f>
        <v>236</v>
      </c>
      <c r="F85" s="165" t="s">
        <v>470</v>
      </c>
    </row>
    <row r="86" spans="1:6">
      <c r="A86" s="157">
        <v>84</v>
      </c>
      <c r="B86" s="148" t="s">
        <v>471</v>
      </c>
      <c r="C86" s="147" t="s">
        <v>292</v>
      </c>
      <c r="D86" s="150" t="s">
        <v>264</v>
      </c>
      <c r="E86" s="147">
        <f>人物卡!AE5*4</f>
        <v>236</v>
      </c>
      <c r="F86" s="166" t="s">
        <v>472</v>
      </c>
    </row>
    <row r="87" spans="1:6">
      <c r="A87" s="160">
        <v>85</v>
      </c>
      <c r="B87" s="161" t="s">
        <v>473</v>
      </c>
      <c r="C87" s="162" t="s">
        <v>385</v>
      </c>
      <c r="D87" s="163" t="s">
        <v>264</v>
      </c>
      <c r="E87" s="164">
        <f>人物卡!AE5*4</f>
        <v>236</v>
      </c>
      <c r="F87" s="165" t="s">
        <v>474</v>
      </c>
    </row>
    <row r="88" ht="16.5" customHeight="1" spans="1:6">
      <c r="A88" s="157">
        <v>86</v>
      </c>
      <c r="B88" s="148" t="s">
        <v>475</v>
      </c>
      <c r="C88" s="147" t="s">
        <v>446</v>
      </c>
      <c r="D88" s="150" t="s">
        <v>322</v>
      </c>
      <c r="E88" s="147">
        <f>人物卡!AE5*2+人物卡!Y3*2</f>
        <v>218</v>
      </c>
      <c r="F88" s="166" t="s">
        <v>476</v>
      </c>
    </row>
    <row r="89" spans="1:6">
      <c r="A89" s="160">
        <v>87</v>
      </c>
      <c r="B89" s="161" t="s">
        <v>477</v>
      </c>
      <c r="C89" s="162" t="s">
        <v>325</v>
      </c>
      <c r="D89" s="163" t="s">
        <v>264</v>
      </c>
      <c r="E89" s="164">
        <f>人物卡!AE5*4</f>
        <v>236</v>
      </c>
      <c r="F89" s="165" t="s">
        <v>478</v>
      </c>
    </row>
    <row r="90" ht="16.5" customHeight="1" spans="1:6">
      <c r="A90" s="157">
        <v>88</v>
      </c>
      <c r="B90" s="148" t="s">
        <v>479</v>
      </c>
      <c r="C90" s="147" t="s">
        <v>298</v>
      </c>
      <c r="D90" s="150" t="s">
        <v>289</v>
      </c>
      <c r="E90" s="147">
        <f>人物卡!AE5*2+MAX(人物卡!Y3,人物卡!S3)*2</f>
        <v>258</v>
      </c>
      <c r="F90" s="166" t="s">
        <v>480</v>
      </c>
    </row>
    <row r="91" ht="16.5" customHeight="1" spans="1:6">
      <c r="A91" s="160">
        <v>89</v>
      </c>
      <c r="B91" s="161" t="s">
        <v>481</v>
      </c>
      <c r="C91" s="162" t="s">
        <v>292</v>
      </c>
      <c r="D91" s="163" t="s">
        <v>289</v>
      </c>
      <c r="E91" s="164">
        <f>人物卡!AE5*2+MAX(人物卡!Y3,人物卡!S3)*2</f>
        <v>258</v>
      </c>
      <c r="F91" s="165" t="s">
        <v>482</v>
      </c>
    </row>
    <row r="92" ht="16.5" customHeight="1" spans="1:6">
      <c r="A92" s="157">
        <v>90</v>
      </c>
      <c r="B92" s="148" t="s">
        <v>483</v>
      </c>
      <c r="C92" s="147" t="s">
        <v>292</v>
      </c>
      <c r="D92" s="150" t="s">
        <v>289</v>
      </c>
      <c r="E92" s="147">
        <f>人物卡!AE5*2+MAX(人物卡!Y3,人物卡!S3)*2</f>
        <v>258</v>
      </c>
      <c r="F92" s="166" t="s">
        <v>484</v>
      </c>
    </row>
    <row r="93" spans="1:6">
      <c r="A93" s="160">
        <v>91</v>
      </c>
      <c r="B93" s="161" t="s">
        <v>485</v>
      </c>
      <c r="C93" s="162" t="s">
        <v>446</v>
      </c>
      <c r="D93" s="163" t="s">
        <v>264</v>
      </c>
      <c r="E93" s="164">
        <f>人物卡!AE5*4</f>
        <v>236</v>
      </c>
      <c r="F93" s="165" t="s">
        <v>486</v>
      </c>
    </row>
    <row r="94" ht="16.5" customHeight="1" spans="1:6">
      <c r="A94" s="157">
        <v>92</v>
      </c>
      <c r="B94" s="148" t="s">
        <v>487</v>
      </c>
      <c r="C94" s="147" t="s">
        <v>488</v>
      </c>
      <c r="D94" s="150" t="s">
        <v>289</v>
      </c>
      <c r="E94" s="147">
        <f>人物卡!AE5*2+MAX(人物卡!Y3,人物卡!S3)*2</f>
        <v>258</v>
      </c>
      <c r="F94" s="166" t="s">
        <v>489</v>
      </c>
    </row>
    <row r="95" ht="17.25" customHeight="1" spans="1:6">
      <c r="A95" s="160">
        <v>93</v>
      </c>
      <c r="B95" s="161" t="s">
        <v>490</v>
      </c>
      <c r="C95" s="162" t="s">
        <v>491</v>
      </c>
      <c r="D95" s="163" t="s">
        <v>253</v>
      </c>
      <c r="E95" s="164">
        <f>人物卡!AE5*2+人物卡!Y5*2</f>
        <v>218</v>
      </c>
      <c r="F95" s="165" t="s">
        <v>492</v>
      </c>
    </row>
    <row r="96" spans="1:6">
      <c r="A96" s="157">
        <v>94</v>
      </c>
      <c r="B96" s="148" t="s">
        <v>493</v>
      </c>
      <c r="C96" s="147" t="s">
        <v>372</v>
      </c>
      <c r="D96" s="150" t="s">
        <v>264</v>
      </c>
      <c r="E96" s="147">
        <f>人物卡!AE5*4</f>
        <v>236</v>
      </c>
      <c r="F96" s="166" t="s">
        <v>494</v>
      </c>
    </row>
    <row r="97" spans="1:6">
      <c r="A97" s="160">
        <v>95</v>
      </c>
      <c r="B97" s="161" t="s">
        <v>495</v>
      </c>
      <c r="C97" s="162" t="s">
        <v>267</v>
      </c>
      <c r="D97" s="163" t="s">
        <v>264</v>
      </c>
      <c r="E97" s="164">
        <f>人物卡!AE5*4</f>
        <v>236</v>
      </c>
      <c r="F97" s="165" t="s">
        <v>496</v>
      </c>
    </row>
    <row r="98" spans="1:6">
      <c r="A98" s="157">
        <v>96</v>
      </c>
      <c r="B98" s="148" t="s">
        <v>497</v>
      </c>
      <c r="C98" s="147" t="s">
        <v>292</v>
      </c>
      <c r="D98" s="150" t="s">
        <v>264</v>
      </c>
      <c r="E98" s="147">
        <f>人物卡!AE5*4</f>
        <v>236</v>
      </c>
      <c r="F98" s="166" t="s">
        <v>498</v>
      </c>
    </row>
    <row r="99" spans="1:6">
      <c r="A99" s="160">
        <v>97</v>
      </c>
      <c r="B99" s="161" t="s">
        <v>499</v>
      </c>
      <c r="C99" s="162" t="s">
        <v>292</v>
      </c>
      <c r="D99" s="163" t="s">
        <v>264</v>
      </c>
      <c r="E99" s="164">
        <f>人物卡!AE5*4</f>
        <v>236</v>
      </c>
      <c r="F99" s="165" t="s">
        <v>500</v>
      </c>
    </row>
    <row r="100" spans="1:6">
      <c r="A100" s="157">
        <v>98</v>
      </c>
      <c r="B100" s="148" t="s">
        <v>501</v>
      </c>
      <c r="C100" s="147" t="s">
        <v>301</v>
      </c>
      <c r="D100" s="150" t="s">
        <v>264</v>
      </c>
      <c r="E100" s="147">
        <f>人物卡!AE5*4</f>
        <v>236</v>
      </c>
      <c r="F100" s="166" t="s">
        <v>502</v>
      </c>
    </row>
    <row r="101" ht="17.25" customHeight="1" spans="1:6">
      <c r="A101" s="160">
        <v>99</v>
      </c>
      <c r="B101" s="161" t="s">
        <v>503</v>
      </c>
      <c r="C101" s="162" t="s">
        <v>252</v>
      </c>
      <c r="D101" s="163" t="s">
        <v>340</v>
      </c>
      <c r="E101" s="164">
        <f>人物卡!AE5*2+人物卡!Y5*2</f>
        <v>218</v>
      </c>
      <c r="F101" s="165" t="s">
        <v>504</v>
      </c>
    </row>
    <row r="102" spans="1:6">
      <c r="A102" s="157">
        <v>100</v>
      </c>
      <c r="B102" s="148" t="s">
        <v>505</v>
      </c>
      <c r="C102" s="147" t="s">
        <v>280</v>
      </c>
      <c r="D102" s="150" t="s">
        <v>264</v>
      </c>
      <c r="E102" s="147">
        <f>人物卡!AE5*4</f>
        <v>236</v>
      </c>
      <c r="F102" s="166" t="s">
        <v>506</v>
      </c>
    </row>
    <row r="103" ht="17.25" customHeight="1" spans="1:6">
      <c r="A103" s="160">
        <v>101</v>
      </c>
      <c r="B103" s="161" t="s">
        <v>507</v>
      </c>
      <c r="C103" s="162" t="s">
        <v>292</v>
      </c>
      <c r="D103" s="163" t="s">
        <v>344</v>
      </c>
      <c r="E103" s="164">
        <f>人物卡!AE5*2+MAX(人物卡!Y5,人物卡!Y3)*2</f>
        <v>218</v>
      </c>
      <c r="F103" s="165" t="s">
        <v>508</v>
      </c>
    </row>
    <row r="104" ht="17.25" customHeight="1" spans="1:6">
      <c r="A104" s="157">
        <v>102</v>
      </c>
      <c r="B104" s="148" t="s">
        <v>509</v>
      </c>
      <c r="C104" s="147" t="s">
        <v>301</v>
      </c>
      <c r="D104" s="150" t="s">
        <v>355</v>
      </c>
      <c r="E104" s="147">
        <f>人物卡!AE5*2+MAX(人物卡!Y5,人物卡!Y3)*2</f>
        <v>218</v>
      </c>
      <c r="F104" s="166" t="s">
        <v>510</v>
      </c>
    </row>
    <row r="105" ht="16.5" customHeight="1" spans="1:6">
      <c r="A105" s="160">
        <v>103</v>
      </c>
      <c r="B105" s="161" t="s">
        <v>511</v>
      </c>
      <c r="C105" s="162" t="s">
        <v>292</v>
      </c>
      <c r="D105" s="163" t="s">
        <v>289</v>
      </c>
      <c r="E105" s="164">
        <f>人物卡!AE5*2+MAX(人物卡!Y3,人物卡!S3)*2</f>
        <v>258</v>
      </c>
      <c r="F105" s="165" t="s">
        <v>512</v>
      </c>
    </row>
    <row r="106" ht="17.25" customHeight="1" spans="1:6">
      <c r="A106" s="157">
        <v>104</v>
      </c>
      <c r="B106" s="148" t="s">
        <v>513</v>
      </c>
      <c r="C106" s="147" t="s">
        <v>352</v>
      </c>
      <c r="D106" s="150" t="s">
        <v>355</v>
      </c>
      <c r="E106" s="147">
        <f>人物卡!AE5*2+MAX(人物卡!Y5,人物卡!Y3)*2</f>
        <v>218</v>
      </c>
      <c r="F106" s="166" t="s">
        <v>514</v>
      </c>
    </row>
    <row r="107" spans="1:6">
      <c r="A107" s="160">
        <v>105</v>
      </c>
      <c r="B107" s="161" t="s">
        <v>515</v>
      </c>
      <c r="C107" s="162" t="s">
        <v>516</v>
      </c>
      <c r="D107" s="163" t="s">
        <v>264</v>
      </c>
      <c r="E107" s="164">
        <f>人物卡!AE5*4</f>
        <v>236</v>
      </c>
      <c r="F107" s="165" t="s">
        <v>517</v>
      </c>
    </row>
    <row r="108" ht="16.5" customHeight="1" spans="1:6">
      <c r="A108" s="157">
        <v>106</v>
      </c>
      <c r="B108" s="148" t="s">
        <v>518</v>
      </c>
      <c r="C108" s="147" t="s">
        <v>519</v>
      </c>
      <c r="D108" s="150" t="s">
        <v>289</v>
      </c>
      <c r="E108" s="147">
        <f>人物卡!AE5*2+MAX(人物卡!Y3,人物卡!S3)*2</f>
        <v>258</v>
      </c>
      <c r="F108" s="166" t="s">
        <v>520</v>
      </c>
    </row>
    <row r="109" ht="16.5" customHeight="1" spans="1:6">
      <c r="A109" s="160">
        <v>107</v>
      </c>
      <c r="B109" s="161" t="s">
        <v>521</v>
      </c>
      <c r="C109" s="162" t="s">
        <v>522</v>
      </c>
      <c r="D109" s="163" t="s">
        <v>289</v>
      </c>
      <c r="E109" s="164">
        <f>人物卡!AE5*2+MAX(人物卡!Y3,人物卡!S3)*2</f>
        <v>258</v>
      </c>
      <c r="F109" s="165" t="s">
        <v>523</v>
      </c>
    </row>
    <row r="110" spans="1:6">
      <c r="A110" s="157">
        <v>108</v>
      </c>
      <c r="B110" s="148" t="s">
        <v>524</v>
      </c>
      <c r="C110" s="147" t="s">
        <v>301</v>
      </c>
      <c r="D110" s="150" t="s">
        <v>264</v>
      </c>
      <c r="E110" s="147">
        <f>人物卡!AE5*4</f>
        <v>236</v>
      </c>
      <c r="F110" s="166" t="s">
        <v>525</v>
      </c>
    </row>
    <row r="111" spans="1:6">
      <c r="A111" s="160">
        <v>109</v>
      </c>
      <c r="B111" s="161" t="s">
        <v>526</v>
      </c>
      <c r="C111" s="162" t="s">
        <v>491</v>
      </c>
      <c r="D111" s="163" t="s">
        <v>264</v>
      </c>
      <c r="E111" s="164">
        <f>人物卡!AE5*4</f>
        <v>236</v>
      </c>
      <c r="F111" s="165" t="s">
        <v>527</v>
      </c>
    </row>
    <row r="112" ht="17.25" customHeight="1" spans="1:6">
      <c r="A112" s="157">
        <v>110</v>
      </c>
      <c r="B112" s="148" t="s">
        <v>528</v>
      </c>
      <c r="C112" s="147" t="s">
        <v>248</v>
      </c>
      <c r="D112" s="150" t="s">
        <v>420</v>
      </c>
      <c r="E112" s="147">
        <f>人物卡!AE5*2+MAX(人物卡!Y5,人物卡!Y3)*2</f>
        <v>218</v>
      </c>
      <c r="F112" s="166" t="s">
        <v>529</v>
      </c>
    </row>
    <row r="113" spans="1:6">
      <c r="A113" s="160">
        <v>111</v>
      </c>
      <c r="B113" s="161" t="s">
        <v>530</v>
      </c>
      <c r="C113" s="162" t="s">
        <v>248</v>
      </c>
      <c r="D113" s="163" t="s">
        <v>264</v>
      </c>
      <c r="E113" s="164">
        <f>人物卡!AE5*4</f>
        <v>236</v>
      </c>
      <c r="F113" s="165" t="s">
        <v>531</v>
      </c>
    </row>
    <row r="114" spans="1:6">
      <c r="A114" s="157">
        <v>112</v>
      </c>
      <c r="B114" s="148" t="s">
        <v>532</v>
      </c>
      <c r="C114" s="147" t="s">
        <v>533</v>
      </c>
      <c r="D114" s="150" t="s">
        <v>264</v>
      </c>
      <c r="E114" s="147">
        <f>人物卡!AE5*4</f>
        <v>236</v>
      </c>
      <c r="F114" s="166" t="s">
        <v>534</v>
      </c>
    </row>
    <row r="115" ht="16.5" customHeight="1" spans="1:6">
      <c r="A115" s="160">
        <v>113</v>
      </c>
      <c r="B115" s="161" t="s">
        <v>535</v>
      </c>
      <c r="C115" s="162" t="s">
        <v>449</v>
      </c>
      <c r="D115" s="163" t="s">
        <v>268</v>
      </c>
      <c r="E115" s="164">
        <f>人物卡!AE5*2+MAX(人物卡!Y5,人物卡!AE3)*2</f>
        <v>218</v>
      </c>
      <c r="F115" s="165" t="s">
        <v>536</v>
      </c>
    </row>
    <row r="116" ht="16.35" spans="1:6">
      <c r="A116" s="167">
        <v>114</v>
      </c>
      <c r="B116" s="168" t="s">
        <v>537</v>
      </c>
      <c r="C116" s="169" t="s">
        <v>252</v>
      </c>
      <c r="D116" s="170" t="s">
        <v>264</v>
      </c>
      <c r="E116" s="169">
        <f>人物卡!AE5*4</f>
        <v>236</v>
      </c>
      <c r="F116" s="171" t="s">
        <v>538</v>
      </c>
    </row>
  </sheetData>
  <sheetProtection sheet="1" selectLockedCells="1" formatCells="0"/>
  <mergeCells count="1">
    <mergeCell ref="B2:F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29"/>
  <sheetViews>
    <sheetView showGridLines="0" showRowColHeaders="0" workbookViewId="0">
      <selection activeCell="Y11" sqref="Y11"/>
    </sheetView>
  </sheetViews>
  <sheetFormatPr defaultColWidth="9" defaultRowHeight="17.4"/>
  <cols>
    <col min="1" max="1" width="4" style="85" customWidth="1"/>
    <col min="2" max="256" width="4" style="12" customWidth="1"/>
  </cols>
  <sheetData>
    <row r="1" ht="18.15" spans="23:26">
      <c r="W1" s="115"/>
      <c r="X1" s="115"/>
      <c r="Y1" s="115"/>
      <c r="Z1" s="115"/>
    </row>
    <row r="2" spans="1:44">
      <c r="A2" s="85">
        <f ca="1">RANDBETWEEN(1,6)</f>
        <v>6</v>
      </c>
      <c r="B2" s="86" t="s">
        <v>1</v>
      </c>
      <c r="C2" s="87"/>
      <c r="D2" s="87"/>
      <c r="E2" s="87"/>
      <c r="F2" s="87"/>
      <c r="G2" s="87"/>
      <c r="H2" s="87"/>
      <c r="I2" s="87"/>
      <c r="J2" s="87"/>
      <c r="K2" s="87"/>
      <c r="L2" s="87"/>
      <c r="M2" s="87"/>
      <c r="N2" s="87"/>
      <c r="O2" s="87"/>
      <c r="P2" s="87"/>
      <c r="Q2" s="87"/>
      <c r="R2" s="87"/>
      <c r="S2" s="116"/>
      <c r="U2" s="117" t="s">
        <v>539</v>
      </c>
      <c r="V2" s="118"/>
      <c r="W2" s="115"/>
      <c r="X2" s="115"/>
      <c r="Y2" s="115"/>
      <c r="Z2" s="115"/>
      <c r="AA2" s="131" t="s">
        <v>540</v>
      </c>
      <c r="AB2" s="132"/>
      <c r="AC2" s="132"/>
      <c r="AD2" s="132"/>
      <c r="AE2" s="132"/>
      <c r="AF2" s="132"/>
      <c r="AG2" s="132"/>
      <c r="AH2" s="132"/>
      <c r="AI2" s="132"/>
      <c r="AJ2" s="132"/>
      <c r="AK2" s="132"/>
      <c r="AL2" s="132"/>
      <c r="AM2" s="132"/>
      <c r="AN2" s="132"/>
      <c r="AO2" s="132"/>
      <c r="AP2" s="132"/>
      <c r="AQ2" s="132"/>
      <c r="AR2" s="142"/>
    </row>
    <row r="3" ht="17.25" customHeight="1" spans="1:44">
      <c r="A3" s="85">
        <f ca="1">RANDBETWEEN(1,6)</f>
        <v>6</v>
      </c>
      <c r="B3" s="88" t="s">
        <v>541</v>
      </c>
      <c r="C3" s="89"/>
      <c r="D3" s="90">
        <f ca="1">SUM(A2:A4)*5</f>
        <v>80</v>
      </c>
      <c r="E3" s="90"/>
      <c r="F3" s="91">
        <f ca="1" t="shared" ref="F3:F7" si="0">INT(D3/2)</f>
        <v>40</v>
      </c>
      <c r="G3" s="91"/>
      <c r="H3" s="92" t="s">
        <v>542</v>
      </c>
      <c r="I3" s="92"/>
      <c r="J3" s="95">
        <f ca="1">SUM(A8:A10)*5</f>
        <v>40</v>
      </c>
      <c r="K3" s="95"/>
      <c r="L3" s="96">
        <f ca="1" t="shared" ref="L3:L7" si="1">INT(J3/2)</f>
        <v>20</v>
      </c>
      <c r="M3" s="96"/>
      <c r="N3" s="89" t="s">
        <v>543</v>
      </c>
      <c r="O3" s="89"/>
      <c r="P3" s="90">
        <f ca="1">SUM(A14:A16)*5</f>
        <v>45</v>
      </c>
      <c r="Q3" s="90"/>
      <c r="R3" s="91">
        <f ca="1">INT(P3/2)</f>
        <v>22</v>
      </c>
      <c r="S3" s="119"/>
      <c r="U3" s="120">
        <f ca="1">SUM(A24:A26)*5</f>
        <v>65</v>
      </c>
      <c r="V3" s="121"/>
      <c r="W3" s="115"/>
      <c r="X3" s="115"/>
      <c r="Y3" s="115"/>
      <c r="Z3" s="115"/>
      <c r="AA3" s="133" t="str">
        <f ca="1">IF(D3&lt;=15,"穿衣服都有些吃力",IF(D3&lt;=40,"手无缚鸡之力",IF(D3&lt;=60,"有正常人的力量",IF(D3&lt;=80,"超乎常人的力度",IF(D3&lt;100,"可能是一拳超人")))))</f>
        <v>超乎常人的力度</v>
      </c>
      <c r="AB3" s="134"/>
      <c r="AC3" s="134"/>
      <c r="AD3" s="134"/>
      <c r="AE3" s="134"/>
      <c r="AF3" s="134"/>
      <c r="AG3" s="136" t="str">
        <f ca="1">IF(J3&lt;=20,"安了假腿",IF(J3&lt;=40,"很不灵活",IF(J3&lt;=60,"不上不下真尴尬",IF(J3&lt;=80,"是一位运动健将",IF(J3&lt;100,"跑得比香港记者还快")))))</f>
        <v>很不灵活</v>
      </c>
      <c r="AH3" s="136"/>
      <c r="AI3" s="136"/>
      <c r="AJ3" s="136"/>
      <c r="AK3" s="136"/>
      <c r="AL3" s="136"/>
      <c r="AM3" s="134" t="str">
        <f ca="1">IF(P3&lt;=20,"尔不过玩物",IF(P3&lt;=40,"痴愚盲目",IF(P3&lt;=60,"如常人一般会有一定自制力",IF(P3&lt;=80,"我心如铁，心坚石穿",IF(P3&lt;100,"泰山崩于面而色不变")))))</f>
        <v>如常人一般会有一定自制力</v>
      </c>
      <c r="AN3" s="134"/>
      <c r="AO3" s="134"/>
      <c r="AP3" s="134"/>
      <c r="AQ3" s="134"/>
      <c r="AR3" s="143"/>
    </row>
    <row r="4" ht="18.15" spans="1:44">
      <c r="A4" s="85">
        <f ca="1" t="shared" ref="A4:A22" si="2">RANDBETWEEN(1,6)</f>
        <v>4</v>
      </c>
      <c r="B4" s="88"/>
      <c r="C4" s="89"/>
      <c r="D4" s="90"/>
      <c r="E4" s="90"/>
      <c r="F4" s="93">
        <f ca="1" t="shared" ref="F4:F8" si="3">INT(D3/5)</f>
        <v>16</v>
      </c>
      <c r="G4" s="93"/>
      <c r="H4" s="92"/>
      <c r="I4" s="92"/>
      <c r="J4" s="95"/>
      <c r="K4" s="95"/>
      <c r="L4" s="96">
        <f ca="1" t="shared" ref="L4:L8" si="4">INT(J3/5)</f>
        <v>8</v>
      </c>
      <c r="M4" s="96"/>
      <c r="N4" s="89"/>
      <c r="O4" s="89"/>
      <c r="P4" s="90"/>
      <c r="Q4" s="90"/>
      <c r="R4" s="91">
        <f ca="1">INT(P3/5)</f>
        <v>9</v>
      </c>
      <c r="S4" s="119"/>
      <c r="U4" s="122"/>
      <c r="V4" s="123"/>
      <c r="W4" s="115"/>
      <c r="X4" s="115"/>
      <c r="Y4" s="115"/>
      <c r="Z4" s="115"/>
      <c r="AA4" s="133"/>
      <c r="AB4" s="134"/>
      <c r="AC4" s="134"/>
      <c r="AD4" s="134"/>
      <c r="AE4" s="134"/>
      <c r="AF4" s="134"/>
      <c r="AG4" s="136"/>
      <c r="AH4" s="136"/>
      <c r="AI4" s="136"/>
      <c r="AJ4" s="136"/>
      <c r="AK4" s="136"/>
      <c r="AL4" s="136"/>
      <c r="AM4" s="134"/>
      <c r="AN4" s="134"/>
      <c r="AO4" s="134"/>
      <c r="AP4" s="134"/>
      <c r="AQ4" s="134"/>
      <c r="AR4" s="143"/>
    </row>
    <row r="5" ht="18" customHeight="1" spans="1:44">
      <c r="A5" s="85">
        <f ca="1" t="shared" si="2"/>
        <v>4</v>
      </c>
      <c r="B5" s="94" t="s">
        <v>544</v>
      </c>
      <c r="C5" s="92"/>
      <c r="D5" s="95">
        <f ca="1">SUM(A5:A7)*5</f>
        <v>70</v>
      </c>
      <c r="E5" s="95"/>
      <c r="F5" s="96">
        <f ca="1" t="shared" si="0"/>
        <v>35</v>
      </c>
      <c r="G5" s="96"/>
      <c r="H5" s="89" t="s">
        <v>545</v>
      </c>
      <c r="I5" s="89"/>
      <c r="J5" s="95">
        <f ca="1">SUM(A11:A13)*5</f>
        <v>30</v>
      </c>
      <c r="K5" s="95"/>
      <c r="L5" s="91">
        <f ca="1" t="shared" si="1"/>
        <v>15</v>
      </c>
      <c r="M5" s="91"/>
      <c r="N5" s="92" t="s">
        <v>546</v>
      </c>
      <c r="O5" s="92"/>
      <c r="P5" s="95">
        <f ca="1">(SUM(A21:A22)+6)*5</f>
        <v>70</v>
      </c>
      <c r="Q5" s="95"/>
      <c r="R5" s="96">
        <f ca="1">INT(P5/2)</f>
        <v>35</v>
      </c>
      <c r="S5" s="124"/>
      <c r="W5" s="115"/>
      <c r="X5" s="115"/>
      <c r="Y5" s="115"/>
      <c r="Z5" s="115"/>
      <c r="AA5" s="135" t="str">
        <f ca="1">IF(D5&lt;=20,"常年患病在身",IF(D5&lt;=40,"体弱多病",IF(D5&lt;=60,"不会生什么大毛病",IF(D5&lt;=80,"健硕，浑身湿透也不会感冒",IF(D5&lt;100,"病痛是什么？能吃吗")))))</f>
        <v>健硕，浑身湿透也不会感冒</v>
      </c>
      <c r="AB5" s="136"/>
      <c r="AC5" s="136"/>
      <c r="AD5" s="136"/>
      <c r="AE5" s="136"/>
      <c r="AF5" s="136"/>
      <c r="AG5" s="134" t="str">
        <f ca="1">IF(J5&lt;=20,"用脸就能恐惧敌人。。或队友",IF(J5&lt;=40,"和大便比起来，还能看的过去",IF(J5&lt;=60,"人群之中谁也不会看你一眼之后就忘不掉你容颜",IF(J5&lt;=80,"五官端正，仪表堂堂",IF(J5&lt;100,"沉鱼落雁，闭月羞花")))))</f>
        <v>和大便比起来，还能看的过去</v>
      </c>
      <c r="AH5" s="134"/>
      <c r="AI5" s="134"/>
      <c r="AJ5" s="134"/>
      <c r="AK5" s="134"/>
      <c r="AL5" s="134"/>
      <c r="AM5" s="136" t="str">
        <f ca="1">IF(P5&lt;=20,"目不识丁",IF(P5&lt;=40,"小学毕业",IF(P5&lt;=60,"高中毕业",IF(P5&lt;=80,"是重点大学的学生，或是普通大学的研究生",IF(P5&lt;100,"饱读诗书，满腹经纶")))))</f>
        <v>是重点大学的学生，或是普通大学的研究生</v>
      </c>
      <c r="AN5" s="136"/>
      <c r="AO5" s="136"/>
      <c r="AP5" s="136"/>
      <c r="AQ5" s="136"/>
      <c r="AR5" s="144"/>
    </row>
    <row r="6" spans="1:44">
      <c r="A6" s="85">
        <f ca="1" t="shared" si="2"/>
        <v>5</v>
      </c>
      <c r="B6" s="94"/>
      <c r="C6" s="92"/>
      <c r="D6" s="95"/>
      <c r="E6" s="95"/>
      <c r="F6" s="97">
        <f ca="1" t="shared" si="3"/>
        <v>14</v>
      </c>
      <c r="G6" s="97"/>
      <c r="H6" s="89"/>
      <c r="I6" s="89"/>
      <c r="J6" s="95"/>
      <c r="K6" s="95"/>
      <c r="L6" s="91">
        <f ca="1" t="shared" si="4"/>
        <v>6</v>
      </c>
      <c r="M6" s="91"/>
      <c r="N6" s="92"/>
      <c r="O6" s="92"/>
      <c r="P6" s="95"/>
      <c r="Q6" s="95"/>
      <c r="R6" s="96">
        <f ca="1">INT(P5/5)</f>
        <v>14</v>
      </c>
      <c r="S6" s="124"/>
      <c r="U6" s="117" t="s">
        <v>547</v>
      </c>
      <c r="V6" s="118"/>
      <c r="W6" s="115"/>
      <c r="X6" s="115"/>
      <c r="Y6" s="115"/>
      <c r="Z6" s="115"/>
      <c r="AA6" s="135"/>
      <c r="AB6" s="136"/>
      <c r="AC6" s="136"/>
      <c r="AD6" s="136"/>
      <c r="AE6" s="136"/>
      <c r="AF6" s="136"/>
      <c r="AG6" s="134"/>
      <c r="AH6" s="134"/>
      <c r="AI6" s="134"/>
      <c r="AJ6" s="134"/>
      <c r="AK6" s="134"/>
      <c r="AL6" s="134"/>
      <c r="AM6" s="136"/>
      <c r="AN6" s="136"/>
      <c r="AO6" s="136"/>
      <c r="AP6" s="136"/>
      <c r="AQ6" s="136"/>
      <c r="AR6" s="144"/>
    </row>
    <row r="7" ht="17.25" customHeight="1" spans="1:44">
      <c r="A7" s="85">
        <f ca="1" t="shared" si="2"/>
        <v>5</v>
      </c>
      <c r="B7" s="88" t="s">
        <v>548</v>
      </c>
      <c r="C7" s="89"/>
      <c r="D7" s="90">
        <f ca="1">(SUM(A17:A18)+6)*5</f>
        <v>70</v>
      </c>
      <c r="E7" s="90"/>
      <c r="F7" s="91">
        <f ca="1" t="shared" si="0"/>
        <v>35</v>
      </c>
      <c r="G7" s="91"/>
      <c r="H7" s="92" t="s">
        <v>549</v>
      </c>
      <c r="I7" s="92"/>
      <c r="J7" s="95">
        <f ca="1">(SUM(A19:A20)+6)*5</f>
        <v>60</v>
      </c>
      <c r="K7" s="95"/>
      <c r="L7" s="96">
        <f ca="1" t="shared" si="1"/>
        <v>30</v>
      </c>
      <c r="M7" s="96"/>
      <c r="N7" s="110" t="str">
        <f ca="1">"所有属性之和="&amp;SUM(D3:E8,J3:K8,P3:Q6)</f>
        <v>所有属性之和=465</v>
      </c>
      <c r="O7" s="111"/>
      <c r="P7" s="111"/>
      <c r="Q7" s="111"/>
      <c r="R7" s="111"/>
      <c r="S7" s="125"/>
      <c r="U7" s="120">
        <f ca="1">SUM(A27:A29)*5</f>
        <v>50</v>
      </c>
      <c r="V7" s="121"/>
      <c r="W7" s="115"/>
      <c r="X7" s="115"/>
      <c r="Y7" s="115"/>
      <c r="Z7" s="115"/>
      <c r="AA7" s="133" t="str">
        <f ca="1">IF(D7&lt;=20,"孩童，身短体瘦",IF(D7&lt;=40,"乙女身材",IF(D7&lt;=60,"普遍身高155-175",IF(D7&lt;=80,"不是高就是胖",IF(D7&lt;=100,"怕不是姚胖子")))))</f>
        <v>不是高就是胖</v>
      </c>
      <c r="AB7" s="134"/>
      <c r="AC7" s="134"/>
      <c r="AD7" s="134"/>
      <c r="AE7" s="134"/>
      <c r="AF7" s="134"/>
      <c r="AG7" s="136" t="str">
        <f ca="1">IF(J7&lt;=20,"脑子是个好东西，可惜。。。",IF(J7&lt;=40,"宛如智障",IF(J7&lt;=60,"有着普通人的灵光一现",IF(J7&lt;=80,"可以自主进行发明创造",IF(J7&lt;100,"天才级水准")))))</f>
        <v>有着普通人的灵光一现</v>
      </c>
      <c r="AH7" s="136"/>
      <c r="AI7" s="136"/>
      <c r="AJ7" s="136"/>
      <c r="AK7" s="136"/>
      <c r="AL7" s="136"/>
      <c r="AM7" s="139" t="str">
        <f ca="1">IF(U3&lt;=20,"克夫克妻",IF(U3&lt;=40,"霉运连连",IF(U3&lt;=60,"命格平庸",IF(U3&lt;=80,"在马路边捡到100块",IF(U3&lt;100,"会被彩票店拒之门外")))))</f>
        <v>在马路边捡到100块</v>
      </c>
      <c r="AN7" s="139"/>
      <c r="AO7" s="139"/>
      <c r="AP7" s="139"/>
      <c r="AQ7" s="139"/>
      <c r="AR7" s="145"/>
    </row>
    <row r="8" ht="18.15" spans="1:44">
      <c r="A8" s="85">
        <f ca="1" t="shared" si="2"/>
        <v>3</v>
      </c>
      <c r="B8" s="98"/>
      <c r="C8" s="99"/>
      <c r="D8" s="100"/>
      <c r="E8" s="100"/>
      <c r="F8" s="101">
        <f ca="1" t="shared" si="3"/>
        <v>14</v>
      </c>
      <c r="G8" s="101"/>
      <c r="H8" s="102"/>
      <c r="I8" s="102"/>
      <c r="J8" s="109"/>
      <c r="K8" s="109"/>
      <c r="L8" s="112">
        <f ca="1" t="shared" si="4"/>
        <v>12</v>
      </c>
      <c r="M8" s="112"/>
      <c r="N8" s="113"/>
      <c r="O8" s="114"/>
      <c r="P8" s="114"/>
      <c r="Q8" s="114"/>
      <c r="R8" s="114"/>
      <c r="S8" s="126"/>
      <c r="U8" s="122"/>
      <c r="V8" s="123"/>
      <c r="W8" s="115"/>
      <c r="X8" s="115"/>
      <c r="Y8" s="115"/>
      <c r="Z8" s="115"/>
      <c r="AA8" s="137"/>
      <c r="AB8" s="138"/>
      <c r="AC8" s="138"/>
      <c r="AD8" s="138"/>
      <c r="AE8" s="138"/>
      <c r="AF8" s="138"/>
      <c r="AG8" s="140"/>
      <c r="AH8" s="140"/>
      <c r="AI8" s="140"/>
      <c r="AJ8" s="140"/>
      <c r="AK8" s="140"/>
      <c r="AL8" s="140"/>
      <c r="AM8" s="141"/>
      <c r="AN8" s="141"/>
      <c r="AO8" s="141"/>
      <c r="AP8" s="141"/>
      <c r="AQ8" s="141"/>
      <c r="AR8" s="146"/>
    </row>
    <row r="9" ht="18.15" spans="1:26">
      <c r="A9" s="85">
        <f ca="1" t="shared" si="2"/>
        <v>3</v>
      </c>
      <c r="W9" s="115"/>
      <c r="X9" s="115"/>
      <c r="Y9" s="115"/>
      <c r="Z9" s="115"/>
    </row>
    <row r="10" ht="18.15" spans="1:26">
      <c r="A10" s="85">
        <f ca="1" t="shared" si="2"/>
        <v>2</v>
      </c>
      <c r="B10" s="103" t="s">
        <v>550</v>
      </c>
      <c r="C10" s="104"/>
      <c r="D10" s="104"/>
      <c r="E10" s="104"/>
      <c r="F10" s="104"/>
      <c r="G10" s="104"/>
      <c r="H10" s="104"/>
      <c r="I10" s="104"/>
      <c r="J10" s="104"/>
      <c r="K10" s="104"/>
      <c r="L10" s="104"/>
      <c r="M10" s="104"/>
      <c r="N10" s="104"/>
      <c r="O10" s="104"/>
      <c r="P10" s="104"/>
      <c r="Q10" s="104"/>
      <c r="R10" s="104"/>
      <c r="S10" s="104"/>
      <c r="T10" s="104"/>
      <c r="U10" s="104"/>
      <c r="V10" s="127"/>
      <c r="W10" s="115"/>
      <c r="X10" s="115"/>
      <c r="Y10" s="115"/>
      <c r="Z10" s="115"/>
    </row>
    <row r="11" ht="18.15" spans="1:26">
      <c r="A11" s="85">
        <f ca="1" t="shared" si="2"/>
        <v>4</v>
      </c>
      <c r="W11" s="115"/>
      <c r="X11" s="115"/>
      <c r="Y11" s="115"/>
      <c r="Z11" s="115"/>
    </row>
    <row r="12" spans="1:26">
      <c r="A12" s="85">
        <f ca="1" t="shared" si="2"/>
        <v>1</v>
      </c>
      <c r="B12" s="86" t="s">
        <v>551</v>
      </c>
      <c r="C12" s="87"/>
      <c r="D12" s="87"/>
      <c r="E12" s="87"/>
      <c r="F12" s="87"/>
      <c r="G12" s="87"/>
      <c r="H12" s="87"/>
      <c r="I12" s="87"/>
      <c r="J12" s="87"/>
      <c r="K12" s="87"/>
      <c r="L12" s="87"/>
      <c r="M12" s="87"/>
      <c r="N12" s="87"/>
      <c r="O12" s="87"/>
      <c r="P12" s="87"/>
      <c r="Q12" s="87"/>
      <c r="R12" s="87"/>
      <c r="S12" s="87"/>
      <c r="T12" s="87"/>
      <c r="U12" s="87"/>
      <c r="V12" s="116"/>
      <c r="W12" s="115"/>
      <c r="X12" s="115"/>
      <c r="Y12" s="115">
        <v>6</v>
      </c>
      <c r="Z12" s="115"/>
    </row>
    <row r="13" spans="1:26">
      <c r="A13" s="85">
        <f ca="1" t="shared" si="2"/>
        <v>1</v>
      </c>
      <c r="B13" s="105" t="s">
        <v>552</v>
      </c>
      <c r="C13" s="106"/>
      <c r="D13" s="106"/>
      <c r="E13" s="106" t="s">
        <v>553</v>
      </c>
      <c r="F13" s="106"/>
      <c r="G13" s="106"/>
      <c r="H13" s="106" t="s">
        <v>554</v>
      </c>
      <c r="I13" s="106"/>
      <c r="J13" s="106"/>
      <c r="K13" s="106" t="s">
        <v>555</v>
      </c>
      <c r="L13" s="106"/>
      <c r="M13" s="106"/>
      <c r="N13" s="106" t="s">
        <v>556</v>
      </c>
      <c r="O13" s="106"/>
      <c r="P13" s="106"/>
      <c r="Q13" s="106" t="s">
        <v>557</v>
      </c>
      <c r="R13" s="106"/>
      <c r="S13" s="106"/>
      <c r="T13" s="106" t="s">
        <v>558</v>
      </c>
      <c r="U13" s="106"/>
      <c r="V13" s="128"/>
      <c r="W13" s="115"/>
      <c r="X13" s="115"/>
      <c r="Y13" s="115"/>
      <c r="Z13" s="115"/>
    </row>
    <row r="14" spans="1:26">
      <c r="A14" s="85">
        <f ca="1" t="shared" si="2"/>
        <v>2</v>
      </c>
      <c r="B14" s="107">
        <f ca="1">RANDBETWEEN(1,2)</f>
        <v>1</v>
      </c>
      <c r="C14" s="95"/>
      <c r="D14" s="95"/>
      <c r="E14" s="95">
        <f ca="1">RANDBETWEEN(1,4)</f>
        <v>3</v>
      </c>
      <c r="F14" s="95"/>
      <c r="G14" s="95"/>
      <c r="H14" s="95">
        <f ca="1">RANDBETWEEN(1,6)</f>
        <v>1</v>
      </c>
      <c r="I14" s="95"/>
      <c r="J14" s="95"/>
      <c r="K14" s="95">
        <f ca="1">RANDBETWEEN(1,8)</f>
        <v>1</v>
      </c>
      <c r="L14" s="95"/>
      <c r="M14" s="95"/>
      <c r="N14" s="95">
        <f ca="1">RANDBETWEEN(1,10)</f>
        <v>2</v>
      </c>
      <c r="O14" s="95"/>
      <c r="P14" s="95"/>
      <c r="Q14" s="95">
        <f ca="1">RANDBETWEEN(1,20)</f>
        <v>3</v>
      </c>
      <c r="R14" s="95"/>
      <c r="S14" s="95"/>
      <c r="T14" s="95">
        <f ca="1">RANDBETWEEN(1,100)</f>
        <v>92</v>
      </c>
      <c r="U14" s="95"/>
      <c r="V14" s="129"/>
      <c r="W14" s="115"/>
      <c r="X14" s="115"/>
      <c r="Y14" s="115">
        <v>6</v>
      </c>
      <c r="Z14" s="115"/>
    </row>
    <row r="15" ht="18.15" spans="1:26">
      <c r="A15" s="85">
        <f ca="1" t="shared" si="2"/>
        <v>5</v>
      </c>
      <c r="B15" s="108"/>
      <c r="C15" s="109"/>
      <c r="D15" s="109"/>
      <c r="E15" s="109"/>
      <c r="F15" s="109"/>
      <c r="G15" s="109"/>
      <c r="H15" s="109"/>
      <c r="I15" s="109"/>
      <c r="J15" s="109"/>
      <c r="K15" s="109"/>
      <c r="L15" s="109"/>
      <c r="M15" s="109"/>
      <c r="N15" s="109"/>
      <c r="O15" s="109"/>
      <c r="P15" s="109"/>
      <c r="Q15" s="109"/>
      <c r="R15" s="109"/>
      <c r="S15" s="109"/>
      <c r="T15" s="109"/>
      <c r="U15" s="109"/>
      <c r="V15" s="130"/>
      <c r="W15" s="115"/>
      <c r="X15" s="115"/>
      <c r="Y15" s="115"/>
      <c r="Z15" s="115"/>
    </row>
    <row r="16" spans="1:26">
      <c r="A16" s="85">
        <f ca="1" t="shared" si="2"/>
        <v>2</v>
      </c>
      <c r="W16" s="115"/>
      <c r="X16" s="115"/>
      <c r="Y16" s="115"/>
      <c r="Z16" s="115"/>
    </row>
    <row r="17" spans="1:26">
      <c r="A17" s="85">
        <f ca="1" t="shared" si="2"/>
        <v>3</v>
      </c>
      <c r="W17" s="115"/>
      <c r="X17" s="115"/>
      <c r="Y17" s="115"/>
      <c r="Z17" s="115"/>
    </row>
    <row r="18" spans="1:26">
      <c r="A18" s="85">
        <f ca="1" t="shared" si="2"/>
        <v>5</v>
      </c>
      <c r="W18" s="115"/>
      <c r="X18" s="115"/>
      <c r="Y18" s="115"/>
      <c r="Z18" s="115"/>
    </row>
    <row r="19" spans="1:1">
      <c r="A19" s="85">
        <f ca="1" t="shared" si="2"/>
        <v>3</v>
      </c>
    </row>
    <row r="20" spans="1:1">
      <c r="A20" s="85">
        <f ca="1" t="shared" si="2"/>
        <v>3</v>
      </c>
    </row>
    <row r="21" spans="1:1">
      <c r="A21" s="85">
        <f ca="1" t="shared" si="2"/>
        <v>2</v>
      </c>
    </row>
    <row r="22" spans="1:1">
      <c r="A22" s="85">
        <f ca="1" t="shared" si="2"/>
        <v>6</v>
      </c>
    </row>
    <row r="24" spans="1:1">
      <c r="A24" s="85">
        <f ca="1" t="shared" ref="A24:A29" si="5">RANDBETWEEN(1,6)</f>
        <v>4</v>
      </c>
    </row>
    <row r="25" spans="1:1">
      <c r="A25" s="85">
        <f ca="1" t="shared" si="5"/>
        <v>3</v>
      </c>
    </row>
    <row r="26" spans="1:1">
      <c r="A26" s="85">
        <f ca="1" t="shared" si="5"/>
        <v>6</v>
      </c>
    </row>
    <row r="27" spans="1:1">
      <c r="A27" s="85">
        <f ca="1" t="shared" si="5"/>
        <v>4</v>
      </c>
    </row>
    <row r="28" spans="1:1">
      <c r="A28" s="85">
        <f ca="1" t="shared" si="5"/>
        <v>5</v>
      </c>
    </row>
    <row r="29" spans="1:1">
      <c r="A29" s="85">
        <f ca="1" t="shared" si="5"/>
        <v>1</v>
      </c>
    </row>
  </sheetData>
  <sheetProtection sheet="1" selectLockedCells="1" formatCells="0"/>
  <mergeCells count="64">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AA7:AF8"/>
    <mergeCell ref="AG7:AL8"/>
    <mergeCell ref="AM7:AR8"/>
    <mergeCell ref="U3:V4"/>
    <mergeCell ref="N7:S8"/>
    <mergeCell ref="AA5:AF6"/>
    <mergeCell ref="AG5:AL6"/>
    <mergeCell ref="AM5:AR6"/>
    <mergeCell ref="B5:C6"/>
    <mergeCell ref="D5:E6"/>
    <mergeCell ref="H5:I6"/>
    <mergeCell ref="J5:K6"/>
    <mergeCell ref="N5:O6"/>
    <mergeCell ref="P5:Q6"/>
    <mergeCell ref="B14:D15"/>
    <mergeCell ref="E14:G15"/>
    <mergeCell ref="H14:J15"/>
    <mergeCell ref="K14:M15"/>
    <mergeCell ref="N14:P15"/>
    <mergeCell ref="Q14:S15"/>
    <mergeCell ref="T14:V15"/>
    <mergeCell ref="B7:C8"/>
    <mergeCell ref="D7:E8"/>
    <mergeCell ref="H7:I8"/>
    <mergeCell ref="J7:K8"/>
    <mergeCell ref="U7:V8"/>
    <mergeCell ref="B3:C4"/>
    <mergeCell ref="D3:E4"/>
    <mergeCell ref="H3:I4"/>
    <mergeCell ref="J3:K4"/>
    <mergeCell ref="N3:O4"/>
    <mergeCell ref="P3:Q4"/>
    <mergeCell ref="AA3:AF4"/>
    <mergeCell ref="AG3:AL4"/>
    <mergeCell ref="AM3:AR4"/>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1"/>
  <sheetViews>
    <sheetView showGridLines="0" topLeftCell="A10" workbookViewId="0">
      <selection activeCell="H27" sqref="H27"/>
    </sheetView>
  </sheetViews>
  <sheetFormatPr defaultColWidth="9" defaultRowHeight="13.8"/>
  <cols>
    <col min="1" max="1" width="27.3333333333333" style="77" customWidth="1"/>
    <col min="2" max="2" width="10.3333333333333" style="77" customWidth="1"/>
    <col min="3" max="3" width="14.8888888888889" style="77" customWidth="1"/>
    <col min="4" max="10" width="8.88888888888889" style="77" customWidth="1"/>
    <col min="11" max="256" width="8.88888888888889" style="78" customWidth="1"/>
  </cols>
  <sheetData>
    <row r="1" ht="16.95" customHeight="1" spans="1:10">
      <c r="A1" s="79" t="s">
        <v>559</v>
      </c>
      <c r="B1" s="80" t="s">
        <v>560</v>
      </c>
      <c r="C1" s="80" t="s">
        <v>107</v>
      </c>
      <c r="D1" s="80" t="s">
        <v>108</v>
      </c>
      <c r="E1" s="80" t="s">
        <v>109</v>
      </c>
      <c r="F1" s="80" t="s">
        <v>110</v>
      </c>
      <c r="G1" s="80" t="s">
        <v>111</v>
      </c>
      <c r="H1" s="80" t="s">
        <v>112</v>
      </c>
      <c r="I1" s="83" t="s">
        <v>561</v>
      </c>
      <c r="J1" s="83" t="s">
        <v>562</v>
      </c>
    </row>
    <row r="2" ht="14.25" customHeight="1" spans="1:10">
      <c r="A2" s="81" t="s">
        <v>563</v>
      </c>
      <c r="B2" s="80" t="s">
        <v>200</v>
      </c>
      <c r="C2" s="80" t="s">
        <v>564</v>
      </c>
      <c r="D2" s="80" t="s">
        <v>565</v>
      </c>
      <c r="E2" s="80" t="s">
        <v>566</v>
      </c>
      <c r="F2" s="80" t="s">
        <v>567</v>
      </c>
      <c r="G2" s="80" t="s">
        <v>567</v>
      </c>
      <c r="H2" s="80" t="s">
        <v>568</v>
      </c>
      <c r="I2" s="80" t="s">
        <v>569</v>
      </c>
      <c r="J2" s="80" t="s">
        <v>570</v>
      </c>
    </row>
    <row r="3" ht="14.25" customHeight="1" spans="1:10">
      <c r="A3" s="81" t="s">
        <v>571</v>
      </c>
      <c r="B3" s="82" t="s">
        <v>81</v>
      </c>
      <c r="C3" s="82" t="s">
        <v>572</v>
      </c>
      <c r="D3" s="82" t="s">
        <v>573</v>
      </c>
      <c r="E3" s="82" t="s">
        <v>566</v>
      </c>
      <c r="F3" s="82" t="s">
        <v>567</v>
      </c>
      <c r="G3" s="82" t="s">
        <v>116</v>
      </c>
      <c r="H3" s="82" t="s">
        <v>116</v>
      </c>
      <c r="I3" s="82" t="s">
        <v>569</v>
      </c>
      <c r="J3" s="82" t="s">
        <v>574</v>
      </c>
    </row>
    <row r="4" ht="14.25" customHeight="1" spans="1:10">
      <c r="A4" s="81" t="s">
        <v>575</v>
      </c>
      <c r="B4" s="82" t="s">
        <v>192</v>
      </c>
      <c r="C4" s="82" t="s">
        <v>576</v>
      </c>
      <c r="D4" s="82" t="s">
        <v>577</v>
      </c>
      <c r="E4" s="82" t="s">
        <v>566</v>
      </c>
      <c r="F4" s="82" t="s">
        <v>567</v>
      </c>
      <c r="G4" s="82" t="s">
        <v>116</v>
      </c>
      <c r="H4" s="82" t="s">
        <v>116</v>
      </c>
      <c r="I4" s="82" t="s">
        <v>578</v>
      </c>
      <c r="J4" s="82" t="s">
        <v>579</v>
      </c>
    </row>
    <row r="5" ht="14.25" customHeight="1" spans="1:10">
      <c r="A5" s="81" t="s">
        <v>580</v>
      </c>
      <c r="B5" s="82" t="s">
        <v>81</v>
      </c>
      <c r="C5" s="82" t="s">
        <v>581</v>
      </c>
      <c r="D5" s="82" t="s">
        <v>573</v>
      </c>
      <c r="E5" s="82" t="s">
        <v>566</v>
      </c>
      <c r="F5" s="82" t="s">
        <v>567</v>
      </c>
      <c r="G5" s="82" t="s">
        <v>116</v>
      </c>
      <c r="H5" s="82" t="s">
        <v>116</v>
      </c>
      <c r="I5" s="82" t="s">
        <v>569</v>
      </c>
      <c r="J5" s="82" t="s">
        <v>582</v>
      </c>
    </row>
    <row r="6" ht="14.25" customHeight="1" spans="1:10">
      <c r="A6" s="81" t="s">
        <v>85</v>
      </c>
      <c r="B6" s="82" t="s">
        <v>85</v>
      </c>
      <c r="C6" s="82" t="s">
        <v>583</v>
      </c>
      <c r="D6" s="82" t="s">
        <v>573</v>
      </c>
      <c r="E6" s="82" t="s">
        <v>584</v>
      </c>
      <c r="F6" s="82" t="s">
        <v>567</v>
      </c>
      <c r="G6" s="82" t="s">
        <v>116</v>
      </c>
      <c r="H6" s="82" t="s">
        <v>585</v>
      </c>
      <c r="I6" s="82" t="s">
        <v>586</v>
      </c>
      <c r="J6" s="82" t="s">
        <v>587</v>
      </c>
    </row>
    <row r="7" ht="14.25" customHeight="1" spans="1:10">
      <c r="A7" s="81" t="s">
        <v>588</v>
      </c>
      <c r="B7" s="82" t="s">
        <v>81</v>
      </c>
      <c r="C7" s="82" t="s">
        <v>589</v>
      </c>
      <c r="D7" s="82" t="s">
        <v>573</v>
      </c>
      <c r="E7" s="82" t="s">
        <v>566</v>
      </c>
      <c r="F7" s="82" t="s">
        <v>567</v>
      </c>
      <c r="G7" s="82" t="s">
        <v>116</v>
      </c>
      <c r="H7" s="82" t="s">
        <v>116</v>
      </c>
      <c r="I7" s="82" t="s">
        <v>569</v>
      </c>
      <c r="J7" s="82" t="s">
        <v>590</v>
      </c>
    </row>
    <row r="8" ht="14.25" customHeight="1" spans="1:10">
      <c r="A8" s="81" t="s">
        <v>591</v>
      </c>
      <c r="B8" s="82" t="s">
        <v>81</v>
      </c>
      <c r="C8" s="82" t="s">
        <v>589</v>
      </c>
      <c r="D8" s="82" t="s">
        <v>573</v>
      </c>
      <c r="E8" s="82" t="s">
        <v>566</v>
      </c>
      <c r="F8" s="82" t="s">
        <v>567</v>
      </c>
      <c r="G8" s="82" t="s">
        <v>116</v>
      </c>
      <c r="H8" s="82" t="s">
        <v>116</v>
      </c>
      <c r="I8" s="82" t="s">
        <v>569</v>
      </c>
      <c r="J8" s="82" t="s">
        <v>592</v>
      </c>
    </row>
    <row r="9" ht="14.25" customHeight="1" spans="1:10">
      <c r="A9" s="81" t="s">
        <v>120</v>
      </c>
      <c r="B9" s="82" t="s">
        <v>81</v>
      </c>
      <c r="C9" s="82" t="s">
        <v>593</v>
      </c>
      <c r="D9" s="82" t="s">
        <v>573</v>
      </c>
      <c r="E9" s="82" t="s">
        <v>566</v>
      </c>
      <c r="F9" s="82" t="s">
        <v>567</v>
      </c>
      <c r="G9" s="82" t="s">
        <v>116</v>
      </c>
      <c r="H9" s="82" t="s">
        <v>116</v>
      </c>
      <c r="I9" s="82" t="s">
        <v>569</v>
      </c>
      <c r="J9" s="82" t="s">
        <v>592</v>
      </c>
    </row>
    <row r="10" ht="14.25" customHeight="1" spans="1:10">
      <c r="A10" s="81" t="s">
        <v>594</v>
      </c>
      <c r="B10" s="82" t="s">
        <v>200</v>
      </c>
      <c r="C10" s="82" t="s">
        <v>595</v>
      </c>
      <c r="D10" s="82" t="s">
        <v>596</v>
      </c>
      <c r="E10" s="82" t="s">
        <v>584</v>
      </c>
      <c r="F10" s="82" t="s">
        <v>597</v>
      </c>
      <c r="G10" s="82" t="s">
        <v>567</v>
      </c>
      <c r="H10" s="82" t="s">
        <v>598</v>
      </c>
      <c r="I10" s="82" t="s">
        <v>569</v>
      </c>
      <c r="J10" s="82" t="s">
        <v>599</v>
      </c>
    </row>
    <row r="11" ht="14.25" customHeight="1" spans="1:10">
      <c r="A11" s="81" t="s">
        <v>600</v>
      </c>
      <c r="B11" s="82" t="s">
        <v>600</v>
      </c>
      <c r="C11" s="82" t="s">
        <v>593</v>
      </c>
      <c r="D11" s="82" t="s">
        <v>573</v>
      </c>
      <c r="E11" s="82" t="s">
        <v>584</v>
      </c>
      <c r="F11" s="82" t="s">
        <v>567</v>
      </c>
      <c r="G11" s="82" t="s">
        <v>116</v>
      </c>
      <c r="H11" s="82" t="s">
        <v>116</v>
      </c>
      <c r="I11" s="82" t="s">
        <v>569</v>
      </c>
      <c r="J11" s="82" t="s">
        <v>601</v>
      </c>
    </row>
    <row r="12" ht="14.25" customHeight="1" spans="1:10">
      <c r="A12" s="81" t="s">
        <v>602</v>
      </c>
      <c r="B12" s="82" t="s">
        <v>204</v>
      </c>
      <c r="C12" s="82" t="s">
        <v>603</v>
      </c>
      <c r="D12" s="82" t="s">
        <v>573</v>
      </c>
      <c r="E12" s="82" t="s">
        <v>584</v>
      </c>
      <c r="F12" s="82" t="s">
        <v>567</v>
      </c>
      <c r="G12" s="82" t="s">
        <v>116</v>
      </c>
      <c r="H12" s="82" t="s">
        <v>116</v>
      </c>
      <c r="I12" s="82" t="s">
        <v>569</v>
      </c>
      <c r="J12" s="82" t="s">
        <v>604</v>
      </c>
    </row>
    <row r="13" ht="14.25" customHeight="1" spans="1:10">
      <c r="A13" s="81" t="s">
        <v>605</v>
      </c>
      <c r="B13" s="82" t="s">
        <v>81</v>
      </c>
      <c r="C13" s="82" t="s">
        <v>589</v>
      </c>
      <c r="D13" s="82" t="s">
        <v>573</v>
      </c>
      <c r="E13" s="82" t="s">
        <v>584</v>
      </c>
      <c r="F13" s="82" t="s">
        <v>567</v>
      </c>
      <c r="G13" s="82" t="s">
        <v>116</v>
      </c>
      <c r="H13" s="82" t="s">
        <v>116</v>
      </c>
      <c r="I13" s="82" t="s">
        <v>569</v>
      </c>
      <c r="J13" s="82" t="s">
        <v>606</v>
      </c>
    </row>
    <row r="14" ht="14.25" customHeight="1" spans="1:10">
      <c r="A14" s="81" t="s">
        <v>607</v>
      </c>
      <c r="B14" s="82" t="s">
        <v>81</v>
      </c>
      <c r="C14" s="82" t="s">
        <v>608</v>
      </c>
      <c r="D14" s="82" t="s">
        <v>573</v>
      </c>
      <c r="E14" s="82" t="s">
        <v>584</v>
      </c>
      <c r="F14" s="82" t="s">
        <v>567</v>
      </c>
      <c r="G14" s="82" t="s">
        <v>116</v>
      </c>
      <c r="H14" s="82" t="s">
        <v>116</v>
      </c>
      <c r="I14" s="82" t="s">
        <v>569</v>
      </c>
      <c r="J14" s="82" t="s">
        <v>590</v>
      </c>
    </row>
    <row r="15" ht="14.25" customHeight="1" spans="1:10">
      <c r="A15" s="81" t="s">
        <v>609</v>
      </c>
      <c r="B15" s="82" t="s">
        <v>81</v>
      </c>
      <c r="C15" s="82" t="s">
        <v>610</v>
      </c>
      <c r="D15" s="82" t="s">
        <v>573</v>
      </c>
      <c r="E15" s="82" t="s">
        <v>584</v>
      </c>
      <c r="F15" s="82" t="s">
        <v>567</v>
      </c>
      <c r="G15" s="82" t="s">
        <v>116</v>
      </c>
      <c r="H15" s="82" t="s">
        <v>116</v>
      </c>
      <c r="I15" s="82" t="s">
        <v>569</v>
      </c>
      <c r="J15" s="82" t="s">
        <v>611</v>
      </c>
    </row>
    <row r="16" ht="14.25" customHeight="1" spans="1:10">
      <c r="A16" s="81" t="s">
        <v>612</v>
      </c>
      <c r="B16" s="82" t="s">
        <v>81</v>
      </c>
      <c r="C16" s="82" t="s">
        <v>613</v>
      </c>
      <c r="D16" s="82" t="s">
        <v>573</v>
      </c>
      <c r="E16" s="82" t="s">
        <v>566</v>
      </c>
      <c r="F16" s="82" t="s">
        <v>567</v>
      </c>
      <c r="G16" s="82" t="s">
        <v>116</v>
      </c>
      <c r="H16" s="82" t="s">
        <v>585</v>
      </c>
      <c r="I16" s="82" t="s">
        <v>586</v>
      </c>
      <c r="J16" s="82" t="s">
        <v>116</v>
      </c>
    </row>
    <row r="17" ht="14.25" customHeight="1" spans="1:10">
      <c r="A17" s="81" t="s">
        <v>614</v>
      </c>
      <c r="B17" s="82" t="s">
        <v>81</v>
      </c>
      <c r="C17" s="82" t="s">
        <v>615</v>
      </c>
      <c r="D17" s="82" t="s">
        <v>616</v>
      </c>
      <c r="E17" s="82" t="s">
        <v>566</v>
      </c>
      <c r="F17" s="82" t="s">
        <v>567</v>
      </c>
      <c r="G17" s="82" t="s">
        <v>617</v>
      </c>
      <c r="H17" s="82" t="s">
        <v>585</v>
      </c>
      <c r="I17" s="82" t="s">
        <v>569</v>
      </c>
      <c r="J17" s="82" t="s">
        <v>618</v>
      </c>
    </row>
    <row r="18" ht="14.25" customHeight="1" spans="1:10">
      <c r="A18" s="81" t="s">
        <v>619</v>
      </c>
      <c r="B18" s="82" t="s">
        <v>216</v>
      </c>
      <c r="C18" s="82" t="s">
        <v>589</v>
      </c>
      <c r="D18" s="82" t="s">
        <v>573</v>
      </c>
      <c r="E18" s="82" t="s">
        <v>566</v>
      </c>
      <c r="F18" s="82" t="s">
        <v>567</v>
      </c>
      <c r="G18" s="82" t="s">
        <v>116</v>
      </c>
      <c r="H18" s="82" t="s">
        <v>116</v>
      </c>
      <c r="I18" s="82" t="s">
        <v>569</v>
      </c>
      <c r="J18" s="82" t="s">
        <v>574</v>
      </c>
    </row>
    <row r="19" ht="14.25" customHeight="1" spans="1:10">
      <c r="A19" s="81" t="s">
        <v>620</v>
      </c>
      <c r="B19" s="82" t="s">
        <v>91</v>
      </c>
      <c r="C19" s="82" t="s">
        <v>621</v>
      </c>
      <c r="D19" s="82" t="s">
        <v>622</v>
      </c>
      <c r="E19" s="82" t="s">
        <v>566</v>
      </c>
      <c r="F19" s="82" t="s">
        <v>567</v>
      </c>
      <c r="G19" s="82" t="s">
        <v>116</v>
      </c>
      <c r="H19" s="82" t="s">
        <v>116</v>
      </c>
      <c r="I19" s="82" t="s">
        <v>569</v>
      </c>
      <c r="J19" s="82" t="s">
        <v>116</v>
      </c>
    </row>
    <row r="20" ht="14.25" customHeight="1" spans="1:10">
      <c r="A20" s="81" t="s">
        <v>623</v>
      </c>
      <c r="B20" s="82" t="s">
        <v>91</v>
      </c>
      <c r="C20" s="82" t="s">
        <v>576</v>
      </c>
      <c r="D20" s="82" t="s">
        <v>624</v>
      </c>
      <c r="E20" s="82" t="s">
        <v>584</v>
      </c>
      <c r="F20" s="82" t="s">
        <v>625</v>
      </c>
      <c r="G20" s="82" t="s">
        <v>626</v>
      </c>
      <c r="H20" s="82" t="s">
        <v>627</v>
      </c>
      <c r="I20" s="82" t="s">
        <v>569</v>
      </c>
      <c r="J20" s="82" t="s">
        <v>601</v>
      </c>
    </row>
    <row r="21" ht="14.25" customHeight="1" spans="1:10">
      <c r="A21" s="81" t="s">
        <v>628</v>
      </c>
      <c r="B21" s="82" t="s">
        <v>220</v>
      </c>
      <c r="C21" s="82" t="s">
        <v>629</v>
      </c>
      <c r="D21" s="82" t="s">
        <v>573</v>
      </c>
      <c r="E21" s="82" t="s">
        <v>584</v>
      </c>
      <c r="F21" s="82" t="s">
        <v>567</v>
      </c>
      <c r="G21" s="82" t="s">
        <v>116</v>
      </c>
      <c r="H21" s="82" t="s">
        <v>116</v>
      </c>
      <c r="I21" s="82" t="s">
        <v>569</v>
      </c>
      <c r="J21" s="82" t="s">
        <v>630</v>
      </c>
    </row>
    <row r="22" ht="14.25" customHeight="1" spans="1:10">
      <c r="A22" s="81" t="s">
        <v>631</v>
      </c>
      <c r="B22" s="82" t="s">
        <v>91</v>
      </c>
      <c r="C22" s="82" t="s">
        <v>632</v>
      </c>
      <c r="D22" s="82" t="s">
        <v>633</v>
      </c>
      <c r="E22" s="82" t="s">
        <v>584</v>
      </c>
      <c r="F22" s="82" t="s">
        <v>567</v>
      </c>
      <c r="G22" s="82" t="s">
        <v>116</v>
      </c>
      <c r="H22" s="82" t="s">
        <v>116</v>
      </c>
      <c r="I22" s="82" t="s">
        <v>634</v>
      </c>
      <c r="J22" s="82" t="s">
        <v>635</v>
      </c>
    </row>
    <row r="23" ht="14.25" customHeight="1" spans="1:10">
      <c r="A23" s="81" t="s">
        <v>636</v>
      </c>
      <c r="B23" s="82" t="s">
        <v>83</v>
      </c>
      <c r="C23" s="82" t="s">
        <v>637</v>
      </c>
      <c r="D23" s="82" t="s">
        <v>573</v>
      </c>
      <c r="E23" s="82" t="s">
        <v>566</v>
      </c>
      <c r="F23" s="82" t="s">
        <v>567</v>
      </c>
      <c r="G23" s="82" t="s">
        <v>116</v>
      </c>
      <c r="H23" s="82" t="s">
        <v>116</v>
      </c>
      <c r="I23" s="82" t="s">
        <v>569</v>
      </c>
      <c r="J23" s="82" t="s">
        <v>638</v>
      </c>
    </row>
    <row r="24" ht="14.25" customHeight="1" spans="1:10">
      <c r="A24" s="81" t="s">
        <v>639</v>
      </c>
      <c r="B24" s="82" t="s">
        <v>83</v>
      </c>
      <c r="C24" s="82" t="s">
        <v>603</v>
      </c>
      <c r="D24" s="82" t="s">
        <v>573</v>
      </c>
      <c r="E24" s="82" t="s">
        <v>584</v>
      </c>
      <c r="F24" s="82" t="s">
        <v>567</v>
      </c>
      <c r="G24" s="82" t="s">
        <v>116</v>
      </c>
      <c r="H24" s="82" t="s">
        <v>116</v>
      </c>
      <c r="I24" s="82" t="s">
        <v>569</v>
      </c>
      <c r="J24" s="82" t="s">
        <v>640</v>
      </c>
    </row>
    <row r="25" ht="14.25" customHeight="1" spans="1:10">
      <c r="A25" s="81" t="s">
        <v>641</v>
      </c>
      <c r="B25" s="82" t="s">
        <v>83</v>
      </c>
      <c r="C25" s="82" t="s">
        <v>593</v>
      </c>
      <c r="D25" s="82" t="s">
        <v>573</v>
      </c>
      <c r="E25" s="82" t="s">
        <v>584</v>
      </c>
      <c r="F25" s="82" t="s">
        <v>567</v>
      </c>
      <c r="G25" s="82" t="s">
        <v>116</v>
      </c>
      <c r="H25" s="82" t="s">
        <v>116</v>
      </c>
      <c r="I25" s="82" t="s">
        <v>569</v>
      </c>
      <c r="J25" s="82" t="s">
        <v>642</v>
      </c>
    </row>
    <row r="26" ht="14.25" customHeight="1" spans="1:10">
      <c r="A26" s="81" t="s">
        <v>643</v>
      </c>
      <c r="B26" s="82" t="s">
        <v>81</v>
      </c>
      <c r="C26" s="82" t="s">
        <v>644</v>
      </c>
      <c r="D26" s="82" t="s">
        <v>573</v>
      </c>
      <c r="E26" s="82" t="s">
        <v>566</v>
      </c>
      <c r="F26" s="82" t="s">
        <v>567</v>
      </c>
      <c r="G26" s="82" t="s">
        <v>645</v>
      </c>
      <c r="H26" s="82" t="s">
        <v>568</v>
      </c>
      <c r="I26" s="82" t="s">
        <v>586</v>
      </c>
      <c r="J26" s="82" t="s">
        <v>646</v>
      </c>
    </row>
    <row r="27" ht="14.25" customHeight="1" spans="1:10">
      <c r="A27" s="81" t="s">
        <v>647</v>
      </c>
      <c r="B27" s="82" t="s">
        <v>88</v>
      </c>
      <c r="C27" s="82" t="s">
        <v>644</v>
      </c>
      <c r="D27" s="82" t="s">
        <v>648</v>
      </c>
      <c r="E27" s="82" t="s">
        <v>566</v>
      </c>
      <c r="F27" s="82" t="s">
        <v>567</v>
      </c>
      <c r="G27" s="82" t="s">
        <v>649</v>
      </c>
      <c r="H27" s="82" t="s">
        <v>585</v>
      </c>
      <c r="I27" s="82" t="s">
        <v>586</v>
      </c>
      <c r="J27" s="82" t="s">
        <v>650</v>
      </c>
    </row>
    <row r="28" ht="14.25" customHeight="1" spans="1:10">
      <c r="A28" s="81" t="s">
        <v>651</v>
      </c>
      <c r="B28" s="82" t="s">
        <v>91</v>
      </c>
      <c r="C28" s="82" t="s">
        <v>632</v>
      </c>
      <c r="D28" s="82" t="s">
        <v>624</v>
      </c>
      <c r="E28" s="82" t="s">
        <v>566</v>
      </c>
      <c r="F28" s="82" t="s">
        <v>567</v>
      </c>
      <c r="G28" s="82" t="s">
        <v>116</v>
      </c>
      <c r="H28" s="82" t="s">
        <v>116</v>
      </c>
      <c r="I28" s="82" t="s">
        <v>634</v>
      </c>
      <c r="J28" s="82" t="s">
        <v>652</v>
      </c>
    </row>
    <row r="29" ht="14.25" customHeight="1" spans="1:10">
      <c r="A29" s="81" t="s">
        <v>653</v>
      </c>
      <c r="B29" s="82" t="s">
        <v>204</v>
      </c>
      <c r="C29" s="82" t="s">
        <v>654</v>
      </c>
      <c r="D29" s="82" t="s">
        <v>573</v>
      </c>
      <c r="E29" s="82" t="s">
        <v>584</v>
      </c>
      <c r="F29" s="82" t="s">
        <v>567</v>
      </c>
      <c r="G29" s="82" t="s">
        <v>116</v>
      </c>
      <c r="H29" s="82" t="s">
        <v>116</v>
      </c>
      <c r="I29" s="82" t="s">
        <v>569</v>
      </c>
      <c r="J29" s="82" t="s">
        <v>655</v>
      </c>
    </row>
    <row r="30" ht="14.25" customHeight="1" spans="1:10">
      <c r="A30" s="81" t="s">
        <v>656</v>
      </c>
      <c r="B30" s="80" t="s">
        <v>88</v>
      </c>
      <c r="C30" s="80" t="s">
        <v>657</v>
      </c>
      <c r="D30" s="80" t="s">
        <v>658</v>
      </c>
      <c r="E30" s="80" t="s">
        <v>584</v>
      </c>
      <c r="F30" s="80" t="s">
        <v>659</v>
      </c>
      <c r="G30" s="80" t="s">
        <v>567</v>
      </c>
      <c r="H30" s="80" t="s">
        <v>585</v>
      </c>
      <c r="I30" s="80" t="s">
        <v>634</v>
      </c>
      <c r="J30" s="80" t="s">
        <v>660</v>
      </c>
    </row>
    <row r="31" ht="14.25" customHeight="1" spans="1:10">
      <c r="A31" s="81" t="s">
        <v>661</v>
      </c>
      <c r="B31" s="80" t="s">
        <v>88</v>
      </c>
      <c r="C31" s="82" t="s">
        <v>662</v>
      </c>
      <c r="D31" s="82" t="s">
        <v>658</v>
      </c>
      <c r="E31" s="82" t="s">
        <v>584</v>
      </c>
      <c r="F31" s="82" t="s">
        <v>663</v>
      </c>
      <c r="G31" s="82" t="s">
        <v>664</v>
      </c>
      <c r="H31" s="82" t="s">
        <v>627</v>
      </c>
      <c r="I31" s="82" t="s">
        <v>569</v>
      </c>
      <c r="J31" s="82" t="s">
        <v>665</v>
      </c>
    </row>
    <row r="32" ht="14.25" customHeight="1" spans="1:10">
      <c r="A32" s="81" t="s">
        <v>666</v>
      </c>
      <c r="B32" s="80" t="s">
        <v>88</v>
      </c>
      <c r="C32" s="82" t="s">
        <v>662</v>
      </c>
      <c r="D32" s="82" t="s">
        <v>649</v>
      </c>
      <c r="E32" s="82" t="s">
        <v>584</v>
      </c>
      <c r="F32" s="82" t="s">
        <v>567</v>
      </c>
      <c r="G32" s="82" t="s">
        <v>567</v>
      </c>
      <c r="H32" s="82" t="s">
        <v>627</v>
      </c>
      <c r="I32" s="82" t="s">
        <v>578</v>
      </c>
      <c r="J32" s="82" t="s">
        <v>667</v>
      </c>
    </row>
    <row r="33" ht="14.25" customHeight="1" spans="1:10">
      <c r="A33" s="81" t="s">
        <v>668</v>
      </c>
      <c r="B33" s="80" t="s">
        <v>88</v>
      </c>
      <c r="C33" s="82" t="s">
        <v>669</v>
      </c>
      <c r="D33" s="82" t="s">
        <v>670</v>
      </c>
      <c r="E33" s="82" t="s">
        <v>584</v>
      </c>
      <c r="F33" s="82" t="s">
        <v>663</v>
      </c>
      <c r="G33" s="82" t="s">
        <v>664</v>
      </c>
      <c r="H33" s="82" t="s">
        <v>627</v>
      </c>
      <c r="I33" s="82" t="s">
        <v>569</v>
      </c>
      <c r="J33" s="82" t="s">
        <v>671</v>
      </c>
    </row>
    <row r="34" ht="14.25" customHeight="1" spans="1:10">
      <c r="A34" s="81" t="s">
        <v>672</v>
      </c>
      <c r="B34" s="80" t="s">
        <v>88</v>
      </c>
      <c r="C34" s="82" t="s">
        <v>669</v>
      </c>
      <c r="D34" s="82" t="s">
        <v>670</v>
      </c>
      <c r="E34" s="82" t="s">
        <v>584</v>
      </c>
      <c r="F34" s="82" t="s">
        <v>663</v>
      </c>
      <c r="G34" s="82" t="s">
        <v>673</v>
      </c>
      <c r="H34" s="82" t="s">
        <v>674</v>
      </c>
      <c r="I34" s="82" t="s">
        <v>569</v>
      </c>
      <c r="J34" s="82" t="s">
        <v>675</v>
      </c>
    </row>
    <row r="35" ht="14.25" customHeight="1" spans="1:10">
      <c r="A35" s="81" t="s">
        <v>676</v>
      </c>
      <c r="B35" s="80" t="s">
        <v>88</v>
      </c>
      <c r="C35" s="82" t="s">
        <v>677</v>
      </c>
      <c r="D35" s="82" t="s">
        <v>670</v>
      </c>
      <c r="E35" s="82" t="s">
        <v>584</v>
      </c>
      <c r="F35" s="82" t="s">
        <v>663</v>
      </c>
      <c r="G35" s="82" t="s">
        <v>664</v>
      </c>
      <c r="H35" s="82" t="s">
        <v>627</v>
      </c>
      <c r="I35" s="82" t="s">
        <v>586</v>
      </c>
      <c r="J35" s="82" t="s">
        <v>678</v>
      </c>
    </row>
    <row r="36" ht="14.25" customHeight="1" spans="1:10">
      <c r="A36" s="81" t="s">
        <v>679</v>
      </c>
      <c r="B36" s="80" t="s">
        <v>88</v>
      </c>
      <c r="C36" s="82" t="s">
        <v>680</v>
      </c>
      <c r="D36" s="82" t="s">
        <v>670</v>
      </c>
      <c r="E36" s="82" t="s">
        <v>584</v>
      </c>
      <c r="F36" s="82" t="s">
        <v>663</v>
      </c>
      <c r="G36" s="82" t="s">
        <v>664</v>
      </c>
      <c r="H36" s="82" t="s">
        <v>627</v>
      </c>
      <c r="I36" s="82" t="s">
        <v>569</v>
      </c>
      <c r="J36" s="82" t="s">
        <v>681</v>
      </c>
    </row>
    <row r="37" ht="14.25" customHeight="1" spans="1:10">
      <c r="A37" s="81" t="s">
        <v>682</v>
      </c>
      <c r="B37" s="80" t="s">
        <v>88</v>
      </c>
      <c r="C37" s="82" t="s">
        <v>680</v>
      </c>
      <c r="D37" s="82" t="s">
        <v>670</v>
      </c>
      <c r="E37" s="82" t="s">
        <v>584</v>
      </c>
      <c r="F37" s="82" t="s">
        <v>663</v>
      </c>
      <c r="G37" s="82" t="s">
        <v>673</v>
      </c>
      <c r="H37" s="82" t="s">
        <v>674</v>
      </c>
      <c r="I37" s="82" t="s">
        <v>569</v>
      </c>
      <c r="J37" s="82" t="s">
        <v>683</v>
      </c>
    </row>
    <row r="38" ht="14.25" customHeight="1" spans="1:10">
      <c r="A38" s="81" t="s">
        <v>684</v>
      </c>
      <c r="B38" s="80" t="s">
        <v>88</v>
      </c>
      <c r="C38" s="82" t="s">
        <v>680</v>
      </c>
      <c r="D38" s="82" t="s">
        <v>670</v>
      </c>
      <c r="E38" s="82" t="s">
        <v>584</v>
      </c>
      <c r="F38" s="82" t="s">
        <v>663</v>
      </c>
      <c r="G38" s="82" t="s">
        <v>670</v>
      </c>
      <c r="H38" s="82" t="s">
        <v>685</v>
      </c>
      <c r="I38" s="82" t="s">
        <v>586</v>
      </c>
      <c r="J38" s="82" t="s">
        <v>686</v>
      </c>
    </row>
    <row r="39" ht="14.25" customHeight="1" spans="1:10">
      <c r="A39" s="81" t="s">
        <v>687</v>
      </c>
      <c r="B39" s="80" t="s">
        <v>88</v>
      </c>
      <c r="C39" s="82" t="s">
        <v>680</v>
      </c>
      <c r="D39" s="82" t="s">
        <v>670</v>
      </c>
      <c r="E39" s="82" t="s">
        <v>584</v>
      </c>
      <c r="F39" s="82" t="s">
        <v>663</v>
      </c>
      <c r="G39" s="82" t="s">
        <v>688</v>
      </c>
      <c r="H39" s="82" t="s">
        <v>685</v>
      </c>
      <c r="I39" s="82" t="s">
        <v>586</v>
      </c>
      <c r="J39" s="82" t="s">
        <v>686</v>
      </c>
    </row>
    <row r="40" ht="14.25" customHeight="1" spans="1:10">
      <c r="A40" s="81" t="s">
        <v>689</v>
      </c>
      <c r="B40" s="80" t="s">
        <v>88</v>
      </c>
      <c r="C40" s="82" t="s">
        <v>680</v>
      </c>
      <c r="D40" s="82" t="s">
        <v>670</v>
      </c>
      <c r="E40" s="82" t="s">
        <v>584</v>
      </c>
      <c r="F40" s="82" t="s">
        <v>663</v>
      </c>
      <c r="G40" s="82" t="s">
        <v>673</v>
      </c>
      <c r="H40" s="82" t="s">
        <v>674</v>
      </c>
      <c r="I40" s="82" t="s">
        <v>569</v>
      </c>
      <c r="J40" s="82" t="s">
        <v>690</v>
      </c>
    </row>
    <row r="41" ht="14.25" customHeight="1" spans="1:10">
      <c r="A41" s="81" t="s">
        <v>691</v>
      </c>
      <c r="B41" s="80" t="s">
        <v>88</v>
      </c>
      <c r="C41" s="82" t="s">
        <v>680</v>
      </c>
      <c r="D41" s="82" t="s">
        <v>670</v>
      </c>
      <c r="E41" s="82" t="s">
        <v>584</v>
      </c>
      <c r="F41" s="82" t="s">
        <v>663</v>
      </c>
      <c r="G41" s="82" t="s">
        <v>673</v>
      </c>
      <c r="H41" s="82" t="s">
        <v>627</v>
      </c>
      <c r="I41" s="82" t="s">
        <v>692</v>
      </c>
      <c r="J41" s="82" t="s">
        <v>693</v>
      </c>
    </row>
    <row r="42" ht="14.25" customHeight="1" spans="1:10">
      <c r="A42" s="81" t="s">
        <v>118</v>
      </c>
      <c r="B42" s="80" t="s">
        <v>88</v>
      </c>
      <c r="C42" s="82" t="s">
        <v>694</v>
      </c>
      <c r="D42" s="82" t="s">
        <v>670</v>
      </c>
      <c r="E42" s="82" t="s">
        <v>584</v>
      </c>
      <c r="F42" s="82" t="s">
        <v>663</v>
      </c>
      <c r="G42" s="82" t="s">
        <v>664</v>
      </c>
      <c r="H42" s="82" t="s">
        <v>627</v>
      </c>
      <c r="I42" s="82" t="s">
        <v>586</v>
      </c>
      <c r="J42" s="82" t="s">
        <v>695</v>
      </c>
    </row>
    <row r="43" ht="14.25" customHeight="1" spans="1:10">
      <c r="A43" s="81" t="s">
        <v>696</v>
      </c>
      <c r="B43" s="80" t="s">
        <v>88</v>
      </c>
      <c r="C43" s="82" t="s">
        <v>697</v>
      </c>
      <c r="D43" s="82" t="s">
        <v>670</v>
      </c>
      <c r="E43" s="82" t="s">
        <v>584</v>
      </c>
      <c r="F43" s="82" t="s">
        <v>663</v>
      </c>
      <c r="G43" s="82" t="s">
        <v>664</v>
      </c>
      <c r="H43" s="82" t="s">
        <v>627</v>
      </c>
      <c r="I43" s="82" t="s">
        <v>569</v>
      </c>
      <c r="J43" s="82" t="s">
        <v>660</v>
      </c>
    </row>
    <row r="44" ht="14.25" customHeight="1" spans="1:10">
      <c r="A44" s="81" t="s">
        <v>698</v>
      </c>
      <c r="B44" s="80" t="s">
        <v>88</v>
      </c>
      <c r="C44" s="82" t="s">
        <v>697</v>
      </c>
      <c r="D44" s="82" t="s">
        <v>670</v>
      </c>
      <c r="E44" s="82" t="s">
        <v>584</v>
      </c>
      <c r="F44" s="82" t="s">
        <v>663</v>
      </c>
      <c r="G44" s="82" t="s">
        <v>699</v>
      </c>
      <c r="H44" s="82" t="s">
        <v>627</v>
      </c>
      <c r="I44" s="82" t="s">
        <v>569</v>
      </c>
      <c r="J44" s="82" t="s">
        <v>700</v>
      </c>
    </row>
    <row r="45" ht="14.25" customHeight="1" spans="1:10">
      <c r="A45" s="81" t="s">
        <v>701</v>
      </c>
      <c r="B45" s="80" t="s">
        <v>88</v>
      </c>
      <c r="C45" s="82" t="s">
        <v>702</v>
      </c>
      <c r="D45" s="82" t="s">
        <v>670</v>
      </c>
      <c r="E45" s="82" t="s">
        <v>584</v>
      </c>
      <c r="F45" s="82" t="s">
        <v>663</v>
      </c>
      <c r="G45" s="82" t="s">
        <v>699</v>
      </c>
      <c r="H45" s="82" t="s">
        <v>703</v>
      </c>
      <c r="I45" s="82" t="s">
        <v>586</v>
      </c>
      <c r="J45" s="82" t="s">
        <v>704</v>
      </c>
    </row>
    <row r="46" ht="14.25" customHeight="1" spans="1:10">
      <c r="A46" s="81" t="s">
        <v>705</v>
      </c>
      <c r="B46" s="80" t="s">
        <v>193</v>
      </c>
      <c r="C46" s="80" t="s">
        <v>706</v>
      </c>
      <c r="D46" s="80" t="s">
        <v>707</v>
      </c>
      <c r="E46" s="80" t="s">
        <v>584</v>
      </c>
      <c r="F46" s="80" t="s">
        <v>659</v>
      </c>
      <c r="G46" s="80" t="s">
        <v>567</v>
      </c>
      <c r="H46" s="80" t="s">
        <v>585</v>
      </c>
      <c r="I46" s="80" t="s">
        <v>634</v>
      </c>
      <c r="J46" s="80" t="s">
        <v>708</v>
      </c>
    </row>
    <row r="47" ht="14.25" customHeight="1" spans="1:10">
      <c r="A47" s="81" t="s">
        <v>709</v>
      </c>
      <c r="B47" s="80" t="s">
        <v>193</v>
      </c>
      <c r="C47" s="82" t="s">
        <v>657</v>
      </c>
      <c r="D47" s="82" t="s">
        <v>710</v>
      </c>
      <c r="E47" s="82" t="s">
        <v>584</v>
      </c>
      <c r="F47" s="82" t="s">
        <v>567</v>
      </c>
      <c r="G47" s="82" t="s">
        <v>664</v>
      </c>
      <c r="H47" s="82" t="s">
        <v>674</v>
      </c>
      <c r="I47" s="82" t="s">
        <v>569</v>
      </c>
      <c r="J47" s="82" t="s">
        <v>711</v>
      </c>
    </row>
    <row r="48" ht="14.25" customHeight="1" spans="1:10">
      <c r="A48" s="81" t="s">
        <v>712</v>
      </c>
      <c r="B48" s="80" t="s">
        <v>193</v>
      </c>
      <c r="C48" s="82" t="s">
        <v>713</v>
      </c>
      <c r="D48" s="82" t="s">
        <v>714</v>
      </c>
      <c r="E48" s="82" t="s">
        <v>584</v>
      </c>
      <c r="F48" s="82" t="s">
        <v>567</v>
      </c>
      <c r="G48" s="82" t="s">
        <v>664</v>
      </c>
      <c r="H48" s="82" t="s">
        <v>685</v>
      </c>
      <c r="I48" s="82" t="s">
        <v>569</v>
      </c>
      <c r="J48" s="82" t="s">
        <v>715</v>
      </c>
    </row>
    <row r="49" ht="14.25" customHeight="1" spans="1:10">
      <c r="A49" s="81" t="s">
        <v>716</v>
      </c>
      <c r="B49" s="80" t="s">
        <v>193</v>
      </c>
      <c r="C49" s="82" t="s">
        <v>717</v>
      </c>
      <c r="D49" s="82" t="s">
        <v>718</v>
      </c>
      <c r="E49" s="82" t="s">
        <v>584</v>
      </c>
      <c r="F49" s="82" t="s">
        <v>719</v>
      </c>
      <c r="G49" s="82" t="s">
        <v>567</v>
      </c>
      <c r="H49" s="82" t="s">
        <v>627</v>
      </c>
      <c r="I49" s="82" t="s">
        <v>578</v>
      </c>
      <c r="J49" s="82" t="s">
        <v>720</v>
      </c>
    </row>
    <row r="50" ht="14.25" customHeight="1" spans="1:10">
      <c r="A50" s="81" t="s">
        <v>721</v>
      </c>
      <c r="B50" s="80" t="s">
        <v>193</v>
      </c>
      <c r="C50" s="82" t="s">
        <v>722</v>
      </c>
      <c r="D50" s="82" t="s">
        <v>723</v>
      </c>
      <c r="E50" s="82" t="s">
        <v>584</v>
      </c>
      <c r="F50" s="82" t="s">
        <v>719</v>
      </c>
      <c r="G50" s="82" t="s">
        <v>567</v>
      </c>
      <c r="H50" s="82" t="s">
        <v>724</v>
      </c>
      <c r="I50" s="82" t="s">
        <v>578</v>
      </c>
      <c r="J50" s="82" t="s">
        <v>725</v>
      </c>
    </row>
    <row r="51" ht="14.25" customHeight="1" spans="1:10">
      <c r="A51" s="81" t="s">
        <v>726</v>
      </c>
      <c r="B51" s="80" t="s">
        <v>193</v>
      </c>
      <c r="C51" s="82" t="s">
        <v>727</v>
      </c>
      <c r="D51" s="82" t="s">
        <v>728</v>
      </c>
      <c r="E51" s="82" t="s">
        <v>584</v>
      </c>
      <c r="F51" s="82" t="s">
        <v>567</v>
      </c>
      <c r="G51" s="82" t="s">
        <v>673</v>
      </c>
      <c r="H51" s="82" t="s">
        <v>627</v>
      </c>
      <c r="I51" s="82" t="s">
        <v>729</v>
      </c>
      <c r="J51" s="82" t="s">
        <v>730</v>
      </c>
    </row>
    <row r="52" ht="14.25" customHeight="1" spans="1:10">
      <c r="A52" s="81" t="s">
        <v>731</v>
      </c>
      <c r="B52" s="80" t="s">
        <v>193</v>
      </c>
      <c r="C52" s="82" t="s">
        <v>722</v>
      </c>
      <c r="D52" s="82" t="s">
        <v>732</v>
      </c>
      <c r="E52" s="82" t="s">
        <v>584</v>
      </c>
      <c r="F52" s="82" t="s">
        <v>733</v>
      </c>
      <c r="G52" s="82" t="s">
        <v>658</v>
      </c>
      <c r="H52" s="82" t="s">
        <v>568</v>
      </c>
      <c r="I52" s="82" t="s">
        <v>586</v>
      </c>
      <c r="J52" s="82" t="s">
        <v>734</v>
      </c>
    </row>
    <row r="53" ht="14.25" customHeight="1" spans="1:10">
      <c r="A53" s="81" t="s">
        <v>735</v>
      </c>
      <c r="B53" s="80" t="s">
        <v>193</v>
      </c>
      <c r="C53" s="82" t="s">
        <v>727</v>
      </c>
      <c r="D53" s="82" t="s">
        <v>728</v>
      </c>
      <c r="E53" s="82" t="s">
        <v>584</v>
      </c>
      <c r="F53" s="82" t="s">
        <v>567</v>
      </c>
      <c r="G53" s="82" t="s">
        <v>736</v>
      </c>
      <c r="H53" s="82" t="s">
        <v>627</v>
      </c>
      <c r="I53" s="82" t="s">
        <v>569</v>
      </c>
      <c r="J53" s="82" t="s">
        <v>737</v>
      </c>
    </row>
    <row r="54" ht="14.25" customHeight="1" spans="1:10">
      <c r="A54" s="81" t="s">
        <v>738</v>
      </c>
      <c r="B54" s="80" t="s">
        <v>193</v>
      </c>
      <c r="C54" s="82" t="s">
        <v>727</v>
      </c>
      <c r="D54" s="82" t="s">
        <v>728</v>
      </c>
      <c r="E54" s="82" t="s">
        <v>584</v>
      </c>
      <c r="F54" s="82" t="s">
        <v>567</v>
      </c>
      <c r="G54" s="82" t="s">
        <v>736</v>
      </c>
      <c r="H54" s="82" t="s">
        <v>627</v>
      </c>
      <c r="I54" s="82" t="s">
        <v>569</v>
      </c>
      <c r="J54" s="82" t="s">
        <v>739</v>
      </c>
    </row>
    <row r="55" ht="14.25" customHeight="1" spans="1:10">
      <c r="A55" s="81" t="s">
        <v>740</v>
      </c>
      <c r="B55" s="80" t="s">
        <v>193</v>
      </c>
      <c r="C55" s="82" t="s">
        <v>727</v>
      </c>
      <c r="D55" s="82" t="s">
        <v>728</v>
      </c>
      <c r="E55" s="82" t="s">
        <v>584</v>
      </c>
      <c r="F55" s="82" t="s">
        <v>567</v>
      </c>
      <c r="G55" s="82" t="s">
        <v>736</v>
      </c>
      <c r="H55" s="82" t="s">
        <v>627</v>
      </c>
      <c r="I55" s="82" t="s">
        <v>586</v>
      </c>
      <c r="J55" s="82" t="s">
        <v>741</v>
      </c>
    </row>
    <row r="56" ht="14.25" customHeight="1" spans="1:10">
      <c r="A56" s="81" t="s">
        <v>742</v>
      </c>
      <c r="B56" s="80" t="s">
        <v>193</v>
      </c>
      <c r="C56" s="82" t="s">
        <v>743</v>
      </c>
      <c r="D56" s="82" t="s">
        <v>728</v>
      </c>
      <c r="E56" s="82" t="s">
        <v>584</v>
      </c>
      <c r="F56" s="82" t="s">
        <v>567</v>
      </c>
      <c r="G56" s="82" t="s">
        <v>736</v>
      </c>
      <c r="H56" s="82" t="s">
        <v>685</v>
      </c>
      <c r="I56" s="82" t="s">
        <v>586</v>
      </c>
      <c r="J56" s="82" t="s">
        <v>730</v>
      </c>
    </row>
    <row r="57" ht="14.25" customHeight="1" spans="1:10">
      <c r="A57" s="81" t="s">
        <v>744</v>
      </c>
      <c r="B57" s="80" t="s">
        <v>193</v>
      </c>
      <c r="C57" s="82" t="s">
        <v>745</v>
      </c>
      <c r="D57" s="82" t="s">
        <v>627</v>
      </c>
      <c r="E57" s="82" t="s">
        <v>584</v>
      </c>
      <c r="F57" s="82" t="s">
        <v>746</v>
      </c>
      <c r="G57" s="82" t="s">
        <v>625</v>
      </c>
      <c r="H57" s="82" t="s">
        <v>627</v>
      </c>
      <c r="I57" s="82" t="s">
        <v>569</v>
      </c>
      <c r="J57" s="82" t="s">
        <v>747</v>
      </c>
    </row>
    <row r="58" ht="14.25" customHeight="1" spans="1:10">
      <c r="A58" s="81" t="s">
        <v>748</v>
      </c>
      <c r="B58" s="80" t="s">
        <v>193</v>
      </c>
      <c r="C58" s="80" t="s">
        <v>749</v>
      </c>
      <c r="D58" s="80" t="s">
        <v>750</v>
      </c>
      <c r="E58" s="80" t="s">
        <v>566</v>
      </c>
      <c r="F58" s="80" t="s">
        <v>746</v>
      </c>
      <c r="G58" s="80" t="s">
        <v>625</v>
      </c>
      <c r="H58" s="80" t="s">
        <v>627</v>
      </c>
      <c r="I58" s="80" t="s">
        <v>578</v>
      </c>
      <c r="J58" s="80" t="s">
        <v>751</v>
      </c>
    </row>
    <row r="59" ht="14.25" customHeight="1" spans="1:10">
      <c r="A59" s="81" t="s">
        <v>752</v>
      </c>
      <c r="B59" s="80" t="s">
        <v>193</v>
      </c>
      <c r="C59" s="82" t="s">
        <v>753</v>
      </c>
      <c r="D59" s="82" t="s">
        <v>750</v>
      </c>
      <c r="E59" s="82" t="s">
        <v>566</v>
      </c>
      <c r="F59" s="82" t="s">
        <v>746</v>
      </c>
      <c r="G59" s="82" t="s">
        <v>625</v>
      </c>
      <c r="H59" s="82" t="s">
        <v>627</v>
      </c>
      <c r="I59" s="82" t="s">
        <v>578</v>
      </c>
      <c r="J59" s="82" t="s">
        <v>754</v>
      </c>
    </row>
    <row r="60" ht="14.25" customHeight="1" spans="1:10">
      <c r="A60" s="81" t="s">
        <v>755</v>
      </c>
      <c r="B60" s="80" t="s">
        <v>193</v>
      </c>
      <c r="C60" s="82" t="s">
        <v>756</v>
      </c>
      <c r="D60" s="82" t="s">
        <v>750</v>
      </c>
      <c r="E60" s="82" t="s">
        <v>566</v>
      </c>
      <c r="F60" s="82" t="s">
        <v>746</v>
      </c>
      <c r="G60" s="82" t="s">
        <v>625</v>
      </c>
      <c r="H60" s="82" t="s">
        <v>627</v>
      </c>
      <c r="I60" s="82" t="s">
        <v>569</v>
      </c>
      <c r="J60" s="82" t="s">
        <v>757</v>
      </c>
    </row>
    <row r="61" ht="14.25" customHeight="1" spans="1:10">
      <c r="A61" s="81" t="s">
        <v>758</v>
      </c>
      <c r="B61" s="80" t="s">
        <v>193</v>
      </c>
      <c r="C61" s="82" t="s">
        <v>756</v>
      </c>
      <c r="D61" s="82" t="s">
        <v>750</v>
      </c>
      <c r="E61" s="82" t="s">
        <v>566</v>
      </c>
      <c r="F61" s="82" t="s">
        <v>567</v>
      </c>
      <c r="G61" s="82" t="s">
        <v>736</v>
      </c>
      <c r="H61" s="82" t="s">
        <v>627</v>
      </c>
      <c r="I61" s="82" t="s">
        <v>586</v>
      </c>
      <c r="J61" s="82" t="s">
        <v>759</v>
      </c>
    </row>
    <row r="62" ht="14.25" customHeight="1" spans="1:10">
      <c r="A62" s="81" t="s">
        <v>760</v>
      </c>
      <c r="B62" s="80" t="s">
        <v>193</v>
      </c>
      <c r="C62" s="82" t="s">
        <v>756</v>
      </c>
      <c r="D62" s="82" t="s">
        <v>750</v>
      </c>
      <c r="E62" s="82" t="s">
        <v>566</v>
      </c>
      <c r="F62" s="82" t="s">
        <v>625</v>
      </c>
      <c r="G62" s="82" t="s">
        <v>736</v>
      </c>
      <c r="H62" s="82" t="s">
        <v>627</v>
      </c>
      <c r="I62" s="82" t="s">
        <v>586</v>
      </c>
      <c r="J62" s="82" t="s">
        <v>759</v>
      </c>
    </row>
    <row r="63" ht="14.25" customHeight="1" spans="1:10">
      <c r="A63" s="81" t="s">
        <v>761</v>
      </c>
      <c r="B63" s="80" t="s">
        <v>193</v>
      </c>
      <c r="C63" s="82" t="s">
        <v>762</v>
      </c>
      <c r="D63" s="82" t="s">
        <v>655</v>
      </c>
      <c r="E63" s="82" t="s">
        <v>566</v>
      </c>
      <c r="F63" s="82" t="s">
        <v>746</v>
      </c>
      <c r="G63" s="82" t="s">
        <v>625</v>
      </c>
      <c r="H63" s="82" t="s">
        <v>627</v>
      </c>
      <c r="I63" s="82" t="s">
        <v>578</v>
      </c>
      <c r="J63" s="82" t="s">
        <v>763</v>
      </c>
    </row>
    <row r="64" ht="14.25" customHeight="1" spans="1:10">
      <c r="A64" s="81" t="s">
        <v>764</v>
      </c>
      <c r="B64" s="80" t="s">
        <v>193</v>
      </c>
      <c r="C64" s="82" t="s">
        <v>765</v>
      </c>
      <c r="D64" s="82" t="s">
        <v>750</v>
      </c>
      <c r="E64" s="82" t="s">
        <v>566</v>
      </c>
      <c r="F64" s="82" t="s">
        <v>746</v>
      </c>
      <c r="G64" s="82" t="s">
        <v>625</v>
      </c>
      <c r="H64" s="82" t="s">
        <v>627</v>
      </c>
      <c r="I64" s="82" t="s">
        <v>766</v>
      </c>
      <c r="J64" s="82" t="s">
        <v>767</v>
      </c>
    </row>
    <row r="65" ht="14.25" customHeight="1" spans="1:10">
      <c r="A65" s="81" t="s">
        <v>768</v>
      </c>
      <c r="B65" s="80" t="s">
        <v>193</v>
      </c>
      <c r="C65" s="82" t="s">
        <v>756</v>
      </c>
      <c r="D65" s="82" t="s">
        <v>750</v>
      </c>
      <c r="E65" s="82" t="s">
        <v>566</v>
      </c>
      <c r="F65" s="82" t="s">
        <v>746</v>
      </c>
      <c r="G65" s="82" t="s">
        <v>699</v>
      </c>
      <c r="H65" s="82" t="s">
        <v>627</v>
      </c>
      <c r="I65" s="82" t="s">
        <v>586</v>
      </c>
      <c r="J65" s="82" t="s">
        <v>769</v>
      </c>
    </row>
    <row r="66" ht="14.25" customHeight="1" spans="1:10">
      <c r="A66" s="81" t="s">
        <v>770</v>
      </c>
      <c r="B66" s="80" t="s">
        <v>193</v>
      </c>
      <c r="C66" s="82" t="s">
        <v>756</v>
      </c>
      <c r="D66" s="82" t="s">
        <v>750</v>
      </c>
      <c r="E66" s="82" t="s">
        <v>566</v>
      </c>
      <c r="F66" s="82" t="s">
        <v>567</v>
      </c>
      <c r="G66" s="82" t="s">
        <v>673</v>
      </c>
      <c r="H66" s="82" t="s">
        <v>685</v>
      </c>
      <c r="I66" s="82" t="s">
        <v>586</v>
      </c>
      <c r="J66" s="82" t="s">
        <v>771</v>
      </c>
    </row>
    <row r="67" ht="14.25" customHeight="1" spans="1:10">
      <c r="A67" s="81" t="s">
        <v>772</v>
      </c>
      <c r="B67" s="80" t="s">
        <v>193</v>
      </c>
      <c r="C67" s="80" t="s">
        <v>722</v>
      </c>
      <c r="D67" s="80" t="s">
        <v>627</v>
      </c>
      <c r="E67" s="80" t="s">
        <v>584</v>
      </c>
      <c r="F67" s="80" t="s">
        <v>773</v>
      </c>
      <c r="G67" s="80" t="s">
        <v>710</v>
      </c>
      <c r="H67" s="80" t="s">
        <v>627</v>
      </c>
      <c r="I67" s="80" t="s">
        <v>586</v>
      </c>
      <c r="J67" s="80" t="s">
        <v>646</v>
      </c>
    </row>
    <row r="68" ht="14.25" customHeight="1" spans="1:10">
      <c r="A68" s="81" t="s">
        <v>774</v>
      </c>
      <c r="B68" s="80" t="s">
        <v>193</v>
      </c>
      <c r="C68" s="82" t="s">
        <v>713</v>
      </c>
      <c r="D68" s="82" t="s">
        <v>728</v>
      </c>
      <c r="E68" s="82" t="s">
        <v>584</v>
      </c>
      <c r="F68" s="82" t="s">
        <v>773</v>
      </c>
      <c r="G68" s="82" t="s">
        <v>710</v>
      </c>
      <c r="H68" s="82" t="s">
        <v>568</v>
      </c>
      <c r="I68" s="82" t="s">
        <v>586</v>
      </c>
      <c r="J68" s="82" t="s">
        <v>775</v>
      </c>
    </row>
    <row r="69" ht="14.25" customHeight="1" spans="1:10">
      <c r="A69" s="81" t="s">
        <v>776</v>
      </c>
      <c r="B69" s="80" t="s">
        <v>193</v>
      </c>
      <c r="C69" s="82" t="s">
        <v>777</v>
      </c>
      <c r="D69" s="82" t="s">
        <v>778</v>
      </c>
      <c r="E69" s="82" t="s">
        <v>584</v>
      </c>
      <c r="F69" s="82" t="s">
        <v>567</v>
      </c>
      <c r="G69" s="82" t="s">
        <v>779</v>
      </c>
      <c r="H69" s="82" t="s">
        <v>598</v>
      </c>
      <c r="I69" s="82" t="s">
        <v>586</v>
      </c>
      <c r="J69" s="82" t="s">
        <v>780</v>
      </c>
    </row>
    <row r="70" ht="14.25" customHeight="1" spans="1:10">
      <c r="A70" s="81" t="s">
        <v>781</v>
      </c>
      <c r="B70" s="80" t="s">
        <v>193</v>
      </c>
      <c r="C70" s="82" t="s">
        <v>727</v>
      </c>
      <c r="D70" s="82" t="s">
        <v>728</v>
      </c>
      <c r="E70" s="82" t="s">
        <v>584</v>
      </c>
      <c r="F70" s="82" t="s">
        <v>782</v>
      </c>
      <c r="G70" s="82" t="s">
        <v>723</v>
      </c>
      <c r="H70" s="82" t="s">
        <v>568</v>
      </c>
      <c r="I70" s="82" t="s">
        <v>586</v>
      </c>
      <c r="J70" s="82" t="s">
        <v>783</v>
      </c>
    </row>
    <row r="71" ht="14.25" customHeight="1" spans="1:10">
      <c r="A71" s="81" t="s">
        <v>784</v>
      </c>
      <c r="B71" s="80" t="s">
        <v>193</v>
      </c>
      <c r="C71" s="82" t="s">
        <v>713</v>
      </c>
      <c r="D71" s="82" t="s">
        <v>728</v>
      </c>
      <c r="E71" s="82" t="s">
        <v>584</v>
      </c>
      <c r="F71" s="82" t="s">
        <v>782</v>
      </c>
      <c r="G71" s="82" t="s">
        <v>723</v>
      </c>
      <c r="H71" s="82" t="s">
        <v>685</v>
      </c>
      <c r="I71" s="82" t="s">
        <v>586</v>
      </c>
      <c r="J71" s="82" t="s">
        <v>785</v>
      </c>
    </row>
    <row r="72" ht="14.25" customHeight="1" spans="1:10">
      <c r="A72" s="81" t="s">
        <v>786</v>
      </c>
      <c r="B72" s="80" t="s">
        <v>193</v>
      </c>
      <c r="C72" s="82" t="s">
        <v>713</v>
      </c>
      <c r="D72" s="82" t="s">
        <v>728</v>
      </c>
      <c r="E72" s="82" t="s">
        <v>584</v>
      </c>
      <c r="F72" s="82" t="s">
        <v>782</v>
      </c>
      <c r="G72" s="82" t="s">
        <v>710</v>
      </c>
      <c r="H72" s="82" t="s">
        <v>568</v>
      </c>
      <c r="I72" s="82" t="s">
        <v>586</v>
      </c>
      <c r="J72" s="82" t="s">
        <v>763</v>
      </c>
    </row>
    <row r="73" ht="14.25" customHeight="1" spans="1:10">
      <c r="A73" s="81" t="s">
        <v>787</v>
      </c>
      <c r="B73" s="80" t="s">
        <v>193</v>
      </c>
      <c r="C73" s="82" t="s">
        <v>713</v>
      </c>
      <c r="D73" s="82" t="s">
        <v>732</v>
      </c>
      <c r="E73" s="82" t="s">
        <v>584</v>
      </c>
      <c r="F73" s="82" t="s">
        <v>782</v>
      </c>
      <c r="G73" s="82" t="s">
        <v>710</v>
      </c>
      <c r="H73" s="82" t="s">
        <v>568</v>
      </c>
      <c r="I73" s="82" t="s">
        <v>586</v>
      </c>
      <c r="J73" s="82" t="s">
        <v>763</v>
      </c>
    </row>
    <row r="74" ht="14.25" customHeight="1" spans="1:10">
      <c r="A74" s="81" t="s">
        <v>788</v>
      </c>
      <c r="B74" s="80" t="s">
        <v>193</v>
      </c>
      <c r="C74" s="82" t="s">
        <v>713</v>
      </c>
      <c r="D74" s="82" t="s">
        <v>728</v>
      </c>
      <c r="E74" s="82" t="s">
        <v>584</v>
      </c>
      <c r="F74" s="82" t="s">
        <v>773</v>
      </c>
      <c r="G74" s="82" t="s">
        <v>710</v>
      </c>
      <c r="H74" s="82" t="s">
        <v>674</v>
      </c>
      <c r="I74" s="82" t="s">
        <v>586</v>
      </c>
      <c r="J74" s="82" t="s">
        <v>789</v>
      </c>
    </row>
    <row r="75" ht="14.25" customHeight="1" spans="1:10">
      <c r="A75" s="81" t="s">
        <v>790</v>
      </c>
      <c r="B75" s="80" t="s">
        <v>193</v>
      </c>
      <c r="C75" s="82" t="s">
        <v>713</v>
      </c>
      <c r="D75" s="82" t="s">
        <v>728</v>
      </c>
      <c r="E75" s="82" t="s">
        <v>584</v>
      </c>
      <c r="F75" s="82" t="s">
        <v>791</v>
      </c>
      <c r="G75" s="82" t="s">
        <v>710</v>
      </c>
      <c r="H75" s="82" t="s">
        <v>674</v>
      </c>
      <c r="I75" s="82" t="s">
        <v>586</v>
      </c>
      <c r="J75" s="82" t="s">
        <v>792</v>
      </c>
    </row>
    <row r="76" ht="14.25" customHeight="1" spans="1:10">
      <c r="A76" s="81" t="s">
        <v>793</v>
      </c>
      <c r="B76" s="80" t="s">
        <v>197</v>
      </c>
      <c r="C76" s="80" t="s">
        <v>680</v>
      </c>
      <c r="D76" s="80" t="s">
        <v>723</v>
      </c>
      <c r="E76" s="80" t="s">
        <v>584</v>
      </c>
      <c r="F76" s="80" t="s">
        <v>773</v>
      </c>
      <c r="G76" s="80" t="s">
        <v>794</v>
      </c>
      <c r="H76" s="80" t="s">
        <v>598</v>
      </c>
      <c r="I76" s="80" t="s">
        <v>578</v>
      </c>
      <c r="J76" s="80" t="s">
        <v>795</v>
      </c>
    </row>
    <row r="77" ht="14.25" customHeight="1" spans="1:10">
      <c r="A77" s="81" t="s">
        <v>796</v>
      </c>
      <c r="B77" s="80" t="s">
        <v>197</v>
      </c>
      <c r="C77" s="82" t="s">
        <v>680</v>
      </c>
      <c r="D77" s="82" t="s">
        <v>723</v>
      </c>
      <c r="E77" s="82" t="s">
        <v>584</v>
      </c>
      <c r="F77" s="82" t="s">
        <v>773</v>
      </c>
      <c r="G77" s="82" t="s">
        <v>797</v>
      </c>
      <c r="H77" s="82" t="s">
        <v>568</v>
      </c>
      <c r="I77" s="82" t="s">
        <v>586</v>
      </c>
      <c r="J77" s="82" t="s">
        <v>763</v>
      </c>
    </row>
    <row r="78" ht="14.25" customHeight="1" spans="1:10">
      <c r="A78" s="81" t="s">
        <v>798</v>
      </c>
      <c r="B78" s="80" t="s">
        <v>197</v>
      </c>
      <c r="C78" s="82" t="s">
        <v>680</v>
      </c>
      <c r="D78" s="82" t="s">
        <v>670</v>
      </c>
      <c r="E78" s="82" t="s">
        <v>584</v>
      </c>
      <c r="F78" s="82" t="s">
        <v>799</v>
      </c>
      <c r="G78" s="82" t="s">
        <v>800</v>
      </c>
      <c r="H78" s="82" t="s">
        <v>598</v>
      </c>
      <c r="I78" s="82" t="s">
        <v>586</v>
      </c>
      <c r="J78" s="82" t="s">
        <v>801</v>
      </c>
    </row>
    <row r="79" ht="14.25" customHeight="1" spans="1:10">
      <c r="A79" s="81" t="s">
        <v>802</v>
      </c>
      <c r="B79" s="80" t="s">
        <v>197</v>
      </c>
      <c r="C79" s="82" t="s">
        <v>669</v>
      </c>
      <c r="D79" s="82" t="s">
        <v>670</v>
      </c>
      <c r="E79" s="82" t="s">
        <v>584</v>
      </c>
      <c r="F79" s="82" t="s">
        <v>799</v>
      </c>
      <c r="G79" s="82" t="s">
        <v>723</v>
      </c>
      <c r="H79" s="82" t="s">
        <v>598</v>
      </c>
      <c r="I79" s="82" t="s">
        <v>586</v>
      </c>
      <c r="J79" s="82" t="s">
        <v>763</v>
      </c>
    </row>
    <row r="80" ht="14.25" customHeight="1" spans="1:10">
      <c r="A80" s="81" t="s">
        <v>803</v>
      </c>
      <c r="B80" s="80" t="s">
        <v>197</v>
      </c>
      <c r="C80" s="82" t="s">
        <v>697</v>
      </c>
      <c r="D80" s="82" t="s">
        <v>723</v>
      </c>
      <c r="E80" s="82" t="s">
        <v>584</v>
      </c>
      <c r="F80" s="82" t="s">
        <v>804</v>
      </c>
      <c r="G80" s="82" t="s">
        <v>805</v>
      </c>
      <c r="H80" s="82" t="s">
        <v>598</v>
      </c>
      <c r="I80" s="82" t="s">
        <v>578</v>
      </c>
      <c r="J80" s="82" t="s">
        <v>806</v>
      </c>
    </row>
    <row r="81" ht="14.25" customHeight="1" spans="1:10">
      <c r="A81" s="81" t="s">
        <v>807</v>
      </c>
      <c r="B81" s="80" t="s">
        <v>197</v>
      </c>
      <c r="C81" s="82" t="s">
        <v>680</v>
      </c>
      <c r="D81" s="82" t="s">
        <v>723</v>
      </c>
      <c r="E81" s="82" t="s">
        <v>584</v>
      </c>
      <c r="F81" s="82" t="s">
        <v>773</v>
      </c>
      <c r="G81" s="82" t="s">
        <v>800</v>
      </c>
      <c r="H81" s="82" t="s">
        <v>685</v>
      </c>
      <c r="I81" s="82" t="s">
        <v>586</v>
      </c>
      <c r="J81" s="82" t="s">
        <v>775</v>
      </c>
    </row>
    <row r="82" ht="14.25" customHeight="1" spans="1:10">
      <c r="A82" s="81" t="s">
        <v>808</v>
      </c>
      <c r="B82" s="80" t="s">
        <v>208</v>
      </c>
      <c r="C82" s="80" t="s">
        <v>727</v>
      </c>
      <c r="D82" s="80" t="s">
        <v>627</v>
      </c>
      <c r="E82" s="80" t="s">
        <v>584</v>
      </c>
      <c r="F82" s="80" t="s">
        <v>809</v>
      </c>
      <c r="G82" s="80" t="s">
        <v>725</v>
      </c>
      <c r="H82" s="80" t="s">
        <v>598</v>
      </c>
      <c r="I82" s="80" t="s">
        <v>766</v>
      </c>
      <c r="J82" s="80" t="s">
        <v>810</v>
      </c>
    </row>
    <row r="83" ht="14.25" customHeight="1" spans="1:10">
      <c r="A83" s="81" t="s">
        <v>811</v>
      </c>
      <c r="B83" s="80" t="s">
        <v>208</v>
      </c>
      <c r="C83" s="82" t="s">
        <v>727</v>
      </c>
      <c r="D83" s="82" t="s">
        <v>732</v>
      </c>
      <c r="E83" s="82" t="s">
        <v>584</v>
      </c>
      <c r="F83" s="82" t="s">
        <v>773</v>
      </c>
      <c r="G83" s="82" t="s">
        <v>723</v>
      </c>
      <c r="H83" s="82" t="s">
        <v>627</v>
      </c>
      <c r="I83" s="82" t="s">
        <v>578</v>
      </c>
      <c r="J83" s="82" t="s">
        <v>812</v>
      </c>
    </row>
    <row r="84" ht="14.25" customHeight="1" spans="1:10">
      <c r="A84" s="81" t="s">
        <v>813</v>
      </c>
      <c r="B84" s="80" t="s">
        <v>208</v>
      </c>
      <c r="C84" s="82" t="s">
        <v>727</v>
      </c>
      <c r="D84" s="82" t="s">
        <v>814</v>
      </c>
      <c r="E84" s="82" t="s">
        <v>584</v>
      </c>
      <c r="F84" s="82" t="s">
        <v>809</v>
      </c>
      <c r="G84" s="82" t="s">
        <v>778</v>
      </c>
      <c r="H84" s="82" t="s">
        <v>598</v>
      </c>
      <c r="I84" s="82" t="s">
        <v>578</v>
      </c>
      <c r="J84" s="82" t="s">
        <v>815</v>
      </c>
    </row>
    <row r="85" ht="14.25" customHeight="1" spans="1:10">
      <c r="A85" s="81" t="s">
        <v>816</v>
      </c>
      <c r="B85" s="80" t="s">
        <v>208</v>
      </c>
      <c r="C85" s="82" t="s">
        <v>727</v>
      </c>
      <c r="D85" s="82" t="s">
        <v>728</v>
      </c>
      <c r="E85" s="82" t="s">
        <v>584</v>
      </c>
      <c r="F85" s="82" t="s">
        <v>804</v>
      </c>
      <c r="G85" s="82" t="s">
        <v>817</v>
      </c>
      <c r="H85" s="82" t="s">
        <v>598</v>
      </c>
      <c r="I85" s="82" t="s">
        <v>578</v>
      </c>
      <c r="J85" s="82" t="s">
        <v>818</v>
      </c>
    </row>
    <row r="86" ht="14.25" customHeight="1" spans="1:10">
      <c r="A86" s="81" t="s">
        <v>819</v>
      </c>
      <c r="B86" s="80" t="s">
        <v>208</v>
      </c>
      <c r="C86" s="82" t="s">
        <v>727</v>
      </c>
      <c r="D86" s="82" t="s">
        <v>728</v>
      </c>
      <c r="E86" s="82" t="s">
        <v>584</v>
      </c>
      <c r="F86" s="82" t="s">
        <v>809</v>
      </c>
      <c r="G86" s="82" t="s">
        <v>820</v>
      </c>
      <c r="H86" s="82" t="s">
        <v>598</v>
      </c>
      <c r="I86" s="82" t="s">
        <v>578</v>
      </c>
      <c r="J86" s="82" t="s">
        <v>821</v>
      </c>
    </row>
    <row r="87" ht="14.25" customHeight="1" spans="1:10">
      <c r="A87" s="81" t="s">
        <v>822</v>
      </c>
      <c r="B87" s="80" t="s">
        <v>208</v>
      </c>
      <c r="C87" s="82" t="s">
        <v>727</v>
      </c>
      <c r="D87" s="82" t="s">
        <v>725</v>
      </c>
      <c r="E87" s="82" t="s">
        <v>584</v>
      </c>
      <c r="F87" s="82" t="s">
        <v>809</v>
      </c>
      <c r="G87" s="82" t="s">
        <v>823</v>
      </c>
      <c r="H87" s="82" t="s">
        <v>685</v>
      </c>
      <c r="I87" s="82" t="s">
        <v>586</v>
      </c>
      <c r="J87" s="82" t="s">
        <v>763</v>
      </c>
    </row>
    <row r="88" ht="14.25" customHeight="1" spans="1:10">
      <c r="A88" s="81" t="s">
        <v>824</v>
      </c>
      <c r="B88" s="80" t="s">
        <v>208</v>
      </c>
      <c r="C88" s="82" t="s">
        <v>713</v>
      </c>
      <c r="D88" s="82" t="s">
        <v>728</v>
      </c>
      <c r="E88" s="82" t="s">
        <v>584</v>
      </c>
      <c r="F88" s="82" t="s">
        <v>809</v>
      </c>
      <c r="G88" s="82" t="s">
        <v>825</v>
      </c>
      <c r="H88" s="82" t="s">
        <v>674</v>
      </c>
      <c r="I88" s="82" t="s">
        <v>586</v>
      </c>
      <c r="J88" s="82" t="s">
        <v>763</v>
      </c>
    </row>
    <row r="89" ht="14.25" customHeight="1" spans="1:10">
      <c r="A89" s="81" t="s">
        <v>826</v>
      </c>
      <c r="B89" s="80" t="s">
        <v>208</v>
      </c>
      <c r="C89" s="82" t="s">
        <v>727</v>
      </c>
      <c r="D89" s="82" t="s">
        <v>728</v>
      </c>
      <c r="E89" s="82" t="s">
        <v>584</v>
      </c>
      <c r="F89" s="82" t="s">
        <v>809</v>
      </c>
      <c r="G89" s="82" t="s">
        <v>778</v>
      </c>
      <c r="H89" s="82" t="s">
        <v>674</v>
      </c>
      <c r="I89" s="82" t="s">
        <v>578</v>
      </c>
      <c r="J89" s="82" t="s">
        <v>763</v>
      </c>
    </row>
    <row r="90" ht="14.25" customHeight="1" spans="1:10">
      <c r="A90" s="81" t="s">
        <v>827</v>
      </c>
      <c r="B90" s="80" t="s">
        <v>91</v>
      </c>
      <c r="C90" s="80" t="s">
        <v>828</v>
      </c>
      <c r="D90" s="80" t="s">
        <v>633</v>
      </c>
      <c r="E90" s="80" t="s">
        <v>584</v>
      </c>
      <c r="F90" s="80" t="s">
        <v>597</v>
      </c>
      <c r="G90" s="80" t="s">
        <v>626</v>
      </c>
      <c r="H90" s="80" t="s">
        <v>585</v>
      </c>
      <c r="I90" s="80" t="s">
        <v>569</v>
      </c>
      <c r="J90" s="80" t="s">
        <v>763</v>
      </c>
    </row>
    <row r="91" ht="14.25" customHeight="1" spans="1:10">
      <c r="A91" s="81" t="s">
        <v>829</v>
      </c>
      <c r="B91" s="82" t="s">
        <v>88</v>
      </c>
      <c r="C91" s="82" t="s">
        <v>830</v>
      </c>
      <c r="D91" s="82" t="s">
        <v>658</v>
      </c>
      <c r="E91" s="82" t="s">
        <v>584</v>
      </c>
      <c r="F91" s="82" t="s">
        <v>597</v>
      </c>
      <c r="G91" s="82" t="s">
        <v>567</v>
      </c>
      <c r="H91" s="82" t="s">
        <v>627</v>
      </c>
      <c r="I91" s="82" t="s">
        <v>569</v>
      </c>
      <c r="J91" s="82" t="s">
        <v>831</v>
      </c>
    </row>
    <row r="92" ht="14.25" customHeight="1" spans="1:10">
      <c r="A92" s="81" t="s">
        <v>832</v>
      </c>
      <c r="B92" s="82" t="s">
        <v>217</v>
      </c>
      <c r="C92" s="82" t="s">
        <v>833</v>
      </c>
      <c r="D92" s="82" t="s">
        <v>723</v>
      </c>
      <c r="E92" s="82" t="s">
        <v>584</v>
      </c>
      <c r="F92" s="82" t="s">
        <v>719</v>
      </c>
      <c r="G92" s="82" t="s">
        <v>567</v>
      </c>
      <c r="H92" s="82" t="s">
        <v>674</v>
      </c>
      <c r="I92" s="82" t="s">
        <v>586</v>
      </c>
      <c r="J92" s="82" t="s">
        <v>763</v>
      </c>
    </row>
    <row r="93" ht="14.25" customHeight="1" spans="1:10">
      <c r="A93" s="81" t="s">
        <v>834</v>
      </c>
      <c r="B93" s="82" t="s">
        <v>91</v>
      </c>
      <c r="C93" s="82" t="s">
        <v>835</v>
      </c>
      <c r="D93" s="82" t="s">
        <v>622</v>
      </c>
      <c r="E93" s="82" t="s">
        <v>584</v>
      </c>
      <c r="F93" s="82" t="s">
        <v>597</v>
      </c>
      <c r="G93" s="82" t="s">
        <v>626</v>
      </c>
      <c r="H93" s="82" t="s">
        <v>674</v>
      </c>
      <c r="I93" s="82" t="s">
        <v>569</v>
      </c>
      <c r="J93" s="82" t="s">
        <v>836</v>
      </c>
    </row>
    <row r="94" ht="14.25" customHeight="1" spans="1:10">
      <c r="A94" s="81" t="s">
        <v>837</v>
      </c>
      <c r="B94" s="82" t="s">
        <v>838</v>
      </c>
      <c r="C94" s="82" t="s">
        <v>839</v>
      </c>
      <c r="D94" s="82" t="s">
        <v>763</v>
      </c>
      <c r="E94" s="82" t="s">
        <v>584</v>
      </c>
      <c r="F94" s="82" t="s">
        <v>763</v>
      </c>
      <c r="G94" s="82" t="s">
        <v>626</v>
      </c>
      <c r="H94" s="82" t="s">
        <v>627</v>
      </c>
      <c r="I94" s="82" t="s">
        <v>569</v>
      </c>
      <c r="J94" s="82" t="s">
        <v>840</v>
      </c>
    </row>
    <row r="95" ht="14.25" customHeight="1" spans="1:10">
      <c r="A95" s="81" t="s">
        <v>841</v>
      </c>
      <c r="B95" s="82" t="s">
        <v>194</v>
      </c>
      <c r="C95" s="82" t="s">
        <v>842</v>
      </c>
      <c r="D95" s="82" t="s">
        <v>843</v>
      </c>
      <c r="E95" s="82" t="s">
        <v>584</v>
      </c>
      <c r="F95" s="82" t="s">
        <v>844</v>
      </c>
      <c r="G95" s="82" t="s">
        <v>626</v>
      </c>
      <c r="H95" s="82" t="s">
        <v>585</v>
      </c>
      <c r="I95" s="82" t="s">
        <v>569</v>
      </c>
      <c r="J95" s="82" t="s">
        <v>763</v>
      </c>
    </row>
    <row r="96" ht="14.25" customHeight="1" spans="1:10">
      <c r="A96" s="81" t="s">
        <v>845</v>
      </c>
      <c r="B96" s="82" t="s">
        <v>194</v>
      </c>
      <c r="C96" s="82" t="s">
        <v>846</v>
      </c>
      <c r="D96" s="82" t="s">
        <v>843</v>
      </c>
      <c r="E96" s="82" t="s">
        <v>584</v>
      </c>
      <c r="F96" s="82" t="s">
        <v>844</v>
      </c>
      <c r="G96" s="82" t="s">
        <v>626</v>
      </c>
      <c r="H96" s="82" t="s">
        <v>674</v>
      </c>
      <c r="I96" s="82" t="s">
        <v>586</v>
      </c>
      <c r="J96" s="82" t="s">
        <v>763</v>
      </c>
    </row>
    <row r="97" ht="14.25" customHeight="1" spans="1:10">
      <c r="A97" s="81" t="s">
        <v>847</v>
      </c>
      <c r="B97" s="82" t="s">
        <v>91</v>
      </c>
      <c r="C97" s="82" t="s">
        <v>835</v>
      </c>
      <c r="D97" s="82" t="s">
        <v>622</v>
      </c>
      <c r="E97" s="82" t="s">
        <v>584</v>
      </c>
      <c r="F97" s="82" t="s">
        <v>597</v>
      </c>
      <c r="G97" s="82" t="s">
        <v>626</v>
      </c>
      <c r="H97" s="82" t="s">
        <v>674</v>
      </c>
      <c r="I97" s="82" t="s">
        <v>569</v>
      </c>
      <c r="J97" s="82" t="s">
        <v>763</v>
      </c>
    </row>
    <row r="98" ht="14.25" customHeight="1" spans="1:10">
      <c r="A98" s="81" t="s">
        <v>848</v>
      </c>
      <c r="B98" s="82" t="s">
        <v>209</v>
      </c>
      <c r="C98" s="82" t="s">
        <v>849</v>
      </c>
      <c r="D98" s="82" t="s">
        <v>850</v>
      </c>
      <c r="E98" s="82" t="s">
        <v>584</v>
      </c>
      <c r="F98" s="82" t="s">
        <v>625</v>
      </c>
      <c r="G98" s="82" t="s">
        <v>851</v>
      </c>
      <c r="H98" s="82" t="s">
        <v>627</v>
      </c>
      <c r="I98" s="82" t="s">
        <v>586</v>
      </c>
      <c r="J98" s="82" t="s">
        <v>763</v>
      </c>
    </row>
    <row r="99" ht="14.25" customHeight="1" spans="1:10">
      <c r="A99" s="81" t="s">
        <v>852</v>
      </c>
      <c r="B99" s="82" t="s">
        <v>209</v>
      </c>
      <c r="C99" s="82" t="s">
        <v>853</v>
      </c>
      <c r="D99" s="82" t="s">
        <v>850</v>
      </c>
      <c r="E99" s="82" t="s">
        <v>584</v>
      </c>
      <c r="F99" s="82" t="s">
        <v>659</v>
      </c>
      <c r="G99" s="82" t="s">
        <v>851</v>
      </c>
      <c r="H99" s="82" t="s">
        <v>674</v>
      </c>
      <c r="I99" s="82" t="s">
        <v>569</v>
      </c>
      <c r="J99" s="82" t="s">
        <v>854</v>
      </c>
    </row>
    <row r="100" ht="14.25" customHeight="1" spans="1:10">
      <c r="A100" s="81" t="s">
        <v>855</v>
      </c>
      <c r="B100" s="82" t="s">
        <v>209</v>
      </c>
      <c r="C100" s="82" t="s">
        <v>856</v>
      </c>
      <c r="D100" s="82" t="s">
        <v>857</v>
      </c>
      <c r="E100" s="82" t="s">
        <v>584</v>
      </c>
      <c r="F100" s="82" t="s">
        <v>567</v>
      </c>
      <c r="G100" s="82" t="s">
        <v>851</v>
      </c>
      <c r="H100" s="82" t="s">
        <v>627</v>
      </c>
      <c r="I100" s="82" t="s">
        <v>586</v>
      </c>
      <c r="J100" s="82" t="s">
        <v>763</v>
      </c>
    </row>
    <row r="101" ht="14.25" customHeight="1" spans="1:10">
      <c r="A101" s="81" t="s">
        <v>858</v>
      </c>
      <c r="B101" s="82" t="s">
        <v>209</v>
      </c>
      <c r="C101" s="82" t="s">
        <v>859</v>
      </c>
      <c r="D101" s="82" t="s">
        <v>860</v>
      </c>
      <c r="E101" s="82" t="s">
        <v>584</v>
      </c>
      <c r="F101" s="82" t="s">
        <v>625</v>
      </c>
      <c r="G101" s="82" t="s">
        <v>861</v>
      </c>
      <c r="H101" s="82" t="s">
        <v>685</v>
      </c>
      <c r="I101" s="82" t="s">
        <v>586</v>
      </c>
      <c r="J101" s="82" t="s">
        <v>763</v>
      </c>
    </row>
    <row r="102" ht="14.25" customHeight="1" spans="1:10">
      <c r="A102" s="81" t="s">
        <v>862</v>
      </c>
      <c r="B102" s="82" t="s">
        <v>194</v>
      </c>
      <c r="C102" s="82" t="s">
        <v>863</v>
      </c>
      <c r="D102" s="82" t="s">
        <v>843</v>
      </c>
      <c r="E102" s="82" t="s">
        <v>584</v>
      </c>
      <c r="F102" s="82" t="s">
        <v>843</v>
      </c>
      <c r="G102" s="82" t="s">
        <v>626</v>
      </c>
      <c r="H102" s="82" t="s">
        <v>674</v>
      </c>
      <c r="I102" s="82" t="s">
        <v>569</v>
      </c>
      <c r="J102" s="82" t="s">
        <v>763</v>
      </c>
    </row>
    <row r="103" ht="14.25" customHeight="1" spans="1:10">
      <c r="A103" s="81" t="s">
        <v>864</v>
      </c>
      <c r="B103" s="82" t="s">
        <v>194</v>
      </c>
      <c r="C103" s="82" t="s">
        <v>865</v>
      </c>
      <c r="D103" s="82" t="s">
        <v>843</v>
      </c>
      <c r="E103" s="82" t="s">
        <v>584</v>
      </c>
      <c r="F103" s="82" t="s">
        <v>843</v>
      </c>
      <c r="G103" s="82" t="s">
        <v>626</v>
      </c>
      <c r="H103" s="82" t="s">
        <v>674</v>
      </c>
      <c r="I103" s="82" t="s">
        <v>586</v>
      </c>
      <c r="J103" s="82" t="s">
        <v>763</v>
      </c>
    </row>
    <row r="104" ht="14.25" customHeight="1" spans="1:10">
      <c r="A104" s="81" t="s">
        <v>205</v>
      </c>
      <c r="B104" s="82" t="s">
        <v>205</v>
      </c>
      <c r="C104" s="82" t="s">
        <v>828</v>
      </c>
      <c r="D104" s="82" t="s">
        <v>866</v>
      </c>
      <c r="E104" s="82" t="s">
        <v>584</v>
      </c>
      <c r="F104" s="82" t="s">
        <v>567</v>
      </c>
      <c r="G104" s="82" t="s">
        <v>867</v>
      </c>
      <c r="H104" s="82" t="s">
        <v>868</v>
      </c>
      <c r="I104" s="82" t="s">
        <v>569</v>
      </c>
      <c r="J104" s="82" t="s">
        <v>763</v>
      </c>
    </row>
    <row r="105" ht="14.25" customHeight="1" spans="1:10">
      <c r="A105" s="81" t="s">
        <v>869</v>
      </c>
      <c r="B105" s="82" t="s">
        <v>217</v>
      </c>
      <c r="C105" s="82" t="s">
        <v>870</v>
      </c>
      <c r="D105" s="82" t="s">
        <v>871</v>
      </c>
      <c r="E105" s="82" t="s">
        <v>584</v>
      </c>
      <c r="F105" s="82" t="s">
        <v>567</v>
      </c>
      <c r="G105" s="82" t="s">
        <v>567</v>
      </c>
      <c r="H105" s="82" t="s">
        <v>685</v>
      </c>
      <c r="I105" s="82" t="s">
        <v>586</v>
      </c>
      <c r="J105" s="82" t="s">
        <v>763</v>
      </c>
    </row>
    <row r="106" spans="1:10">
      <c r="A106" s="84"/>
      <c r="B106" s="84"/>
      <c r="C106" s="84"/>
      <c r="D106" s="84"/>
      <c r="E106" s="84"/>
      <c r="F106" s="84"/>
      <c r="G106" s="84"/>
      <c r="H106" s="84"/>
      <c r="I106" s="84"/>
      <c r="J106" s="84"/>
    </row>
    <row r="107" spans="1:10">
      <c r="A107" s="84" t="s">
        <v>872</v>
      </c>
      <c r="B107" s="84"/>
      <c r="C107" s="84"/>
      <c r="D107" s="84"/>
      <c r="E107" s="84"/>
      <c r="F107" s="84"/>
      <c r="G107" s="84"/>
      <c r="H107" s="84"/>
      <c r="I107" s="84"/>
      <c r="J107" s="84"/>
    </row>
    <row r="108" spans="1:10">
      <c r="A108" s="84" t="s">
        <v>873</v>
      </c>
      <c r="B108" s="84"/>
      <c r="C108" s="84"/>
      <c r="D108" s="84"/>
      <c r="E108" s="84"/>
      <c r="F108" s="84"/>
      <c r="G108" s="84"/>
      <c r="H108" s="84"/>
      <c r="I108" s="84"/>
      <c r="J108" s="84"/>
    </row>
    <row r="109" spans="1:10">
      <c r="A109" s="84" t="s">
        <v>874</v>
      </c>
      <c r="B109" s="84"/>
      <c r="C109" s="84"/>
      <c r="D109" s="84"/>
      <c r="E109" s="84"/>
      <c r="F109" s="84"/>
      <c r="G109" s="84"/>
      <c r="H109" s="84"/>
      <c r="I109" s="84"/>
      <c r="J109" s="84"/>
    </row>
    <row r="110" spans="1:10">
      <c r="A110" s="84" t="s">
        <v>875</v>
      </c>
      <c r="B110" s="84"/>
      <c r="C110" s="84"/>
      <c r="D110" s="84"/>
      <c r="E110" s="84"/>
      <c r="F110" s="84"/>
      <c r="G110" s="84"/>
      <c r="H110" s="84"/>
      <c r="I110" s="84"/>
      <c r="J110" s="84"/>
    </row>
    <row r="111" spans="1:10">
      <c r="A111" s="84" t="s">
        <v>876</v>
      </c>
      <c r="B111" s="84"/>
      <c r="C111" s="84"/>
      <c r="D111" s="84"/>
      <c r="E111" s="84"/>
      <c r="F111" s="84"/>
      <c r="G111" s="84"/>
      <c r="H111" s="84"/>
      <c r="I111" s="84"/>
      <c r="J111" s="84"/>
    </row>
    <row r="112" spans="1:10">
      <c r="A112" s="84" t="s">
        <v>877</v>
      </c>
      <c r="B112" s="84"/>
      <c r="C112" s="84"/>
      <c r="D112" s="84"/>
      <c r="E112" s="84"/>
      <c r="F112" s="84"/>
      <c r="G112" s="84"/>
      <c r="H112" s="84"/>
      <c r="I112" s="84"/>
      <c r="J112" s="84"/>
    </row>
    <row r="113" spans="1:10">
      <c r="A113" s="84" t="s">
        <v>878</v>
      </c>
      <c r="B113" s="84"/>
      <c r="C113" s="84"/>
      <c r="D113" s="84"/>
      <c r="E113" s="84"/>
      <c r="F113" s="84"/>
      <c r="G113" s="84"/>
      <c r="H113" s="84"/>
      <c r="I113" s="84"/>
      <c r="J113" s="84"/>
    </row>
    <row r="114" spans="1:10">
      <c r="A114" s="84" t="s">
        <v>879</v>
      </c>
      <c r="B114" s="84"/>
      <c r="C114" s="84"/>
      <c r="D114" s="84"/>
      <c r="E114" s="84"/>
      <c r="F114" s="84"/>
      <c r="G114" s="84"/>
      <c r="H114" s="84"/>
      <c r="I114" s="84"/>
      <c r="J114" s="84"/>
    </row>
    <row r="115" spans="1:10">
      <c r="A115" s="84"/>
      <c r="B115" s="84"/>
      <c r="C115" s="84"/>
      <c r="D115" s="84"/>
      <c r="E115" s="84"/>
      <c r="F115" s="84"/>
      <c r="G115" s="84"/>
      <c r="H115" s="84"/>
      <c r="I115" s="84"/>
      <c r="J115" s="84"/>
    </row>
    <row r="116" spans="1:10">
      <c r="A116" s="84"/>
      <c r="B116" s="84"/>
      <c r="C116" s="84"/>
      <c r="D116" s="84"/>
      <c r="E116" s="84"/>
      <c r="F116" s="84"/>
      <c r="G116" s="84"/>
      <c r="H116" s="84"/>
      <c r="I116" s="84"/>
      <c r="J116" s="84"/>
    </row>
    <row r="117" spans="1:10">
      <c r="A117" s="84"/>
      <c r="B117" s="84"/>
      <c r="C117" s="84"/>
      <c r="D117" s="84"/>
      <c r="E117" s="84"/>
      <c r="F117" s="84"/>
      <c r="G117" s="84"/>
      <c r="H117" s="84"/>
      <c r="I117" s="84"/>
      <c r="J117" s="84"/>
    </row>
    <row r="118" spans="1:10">
      <c r="A118" s="84"/>
      <c r="B118" s="84"/>
      <c r="C118" s="84"/>
      <c r="D118" s="84"/>
      <c r="E118" s="84"/>
      <c r="F118" s="84"/>
      <c r="G118" s="84"/>
      <c r="H118" s="84"/>
      <c r="I118" s="84"/>
      <c r="J118" s="84"/>
    </row>
    <row r="119" spans="1:10">
      <c r="A119" s="84"/>
      <c r="B119" s="84"/>
      <c r="C119" s="84"/>
      <c r="D119" s="84"/>
      <c r="E119" s="84"/>
      <c r="F119" s="84"/>
      <c r="G119" s="84"/>
      <c r="H119" s="84"/>
      <c r="I119" s="84"/>
      <c r="J119" s="84"/>
    </row>
    <row r="120" spans="1:10">
      <c r="A120" s="84"/>
      <c r="B120" s="84"/>
      <c r="C120" s="84"/>
      <c r="D120" s="84"/>
      <c r="E120" s="84"/>
      <c r="F120" s="84"/>
      <c r="G120" s="84"/>
      <c r="H120" s="84"/>
      <c r="I120" s="84"/>
      <c r="J120" s="84"/>
    </row>
    <row r="121" spans="1:10">
      <c r="A121" s="84"/>
      <c r="B121" s="84"/>
      <c r="C121" s="84"/>
      <c r="D121" s="84"/>
      <c r="E121" s="84"/>
      <c r="F121" s="84"/>
      <c r="G121" s="84"/>
      <c r="H121" s="84"/>
      <c r="I121" s="84"/>
      <c r="J121" s="84"/>
    </row>
    <row r="122" spans="1:10">
      <c r="A122" s="84"/>
      <c r="B122" s="84"/>
      <c r="C122" s="84"/>
      <c r="D122" s="84"/>
      <c r="E122" s="84"/>
      <c r="F122" s="84"/>
      <c r="G122" s="84"/>
      <c r="H122" s="84"/>
      <c r="I122" s="84"/>
      <c r="J122" s="84"/>
    </row>
    <row r="123" spans="1:10">
      <c r="A123" s="84"/>
      <c r="B123" s="84"/>
      <c r="C123" s="84"/>
      <c r="D123" s="84"/>
      <c r="E123" s="84"/>
      <c r="F123" s="84"/>
      <c r="G123" s="84"/>
      <c r="H123" s="84"/>
      <c r="I123" s="84"/>
      <c r="J123" s="84"/>
    </row>
    <row r="124" spans="1:10">
      <c r="A124" s="84"/>
      <c r="B124" s="84"/>
      <c r="C124" s="84"/>
      <c r="D124" s="84"/>
      <c r="E124" s="84"/>
      <c r="F124" s="84"/>
      <c r="G124" s="84"/>
      <c r="H124" s="84"/>
      <c r="I124" s="84"/>
      <c r="J124" s="84"/>
    </row>
    <row r="125" spans="1:10">
      <c r="A125" s="84"/>
      <c r="B125" s="84"/>
      <c r="C125" s="84"/>
      <c r="D125" s="84"/>
      <c r="E125" s="84"/>
      <c r="F125" s="84"/>
      <c r="G125" s="84"/>
      <c r="H125" s="84"/>
      <c r="I125" s="84"/>
      <c r="J125" s="84"/>
    </row>
    <row r="126" spans="1:10">
      <c r="A126" s="84"/>
      <c r="B126" s="84"/>
      <c r="C126" s="84"/>
      <c r="D126" s="84"/>
      <c r="E126" s="84"/>
      <c r="F126" s="84"/>
      <c r="G126" s="84"/>
      <c r="H126" s="84"/>
      <c r="I126" s="84"/>
      <c r="J126" s="84"/>
    </row>
    <row r="127" spans="1:10">
      <c r="A127" s="84"/>
      <c r="B127" s="84"/>
      <c r="C127" s="84"/>
      <c r="D127" s="84"/>
      <c r="E127" s="84"/>
      <c r="F127" s="84"/>
      <c r="G127" s="84"/>
      <c r="H127" s="84"/>
      <c r="I127" s="84"/>
      <c r="J127" s="84"/>
    </row>
    <row r="128" spans="1:10">
      <c r="A128" s="84"/>
      <c r="B128" s="84"/>
      <c r="C128" s="84"/>
      <c r="D128" s="84"/>
      <c r="E128" s="84"/>
      <c r="F128" s="84"/>
      <c r="G128" s="84"/>
      <c r="H128" s="84"/>
      <c r="I128" s="84"/>
      <c r="J128" s="84"/>
    </row>
    <row r="129" spans="1:10">
      <c r="A129" s="84"/>
      <c r="B129" s="84"/>
      <c r="C129" s="84"/>
      <c r="D129" s="84"/>
      <c r="E129" s="84"/>
      <c r="F129" s="84"/>
      <c r="G129" s="84"/>
      <c r="H129" s="84"/>
      <c r="I129" s="84"/>
      <c r="J129" s="84"/>
    </row>
    <row r="130" spans="1:10">
      <c r="A130" s="84"/>
      <c r="B130" s="84"/>
      <c r="C130" s="84"/>
      <c r="D130" s="84"/>
      <c r="E130" s="84"/>
      <c r="F130" s="84"/>
      <c r="G130" s="84"/>
      <c r="H130" s="84"/>
      <c r="I130" s="84"/>
      <c r="J130" s="84"/>
    </row>
    <row r="131" spans="1:10">
      <c r="A131" s="84"/>
      <c r="B131" s="84"/>
      <c r="C131" s="84"/>
      <c r="D131" s="84"/>
      <c r="E131" s="84"/>
      <c r="F131" s="84"/>
      <c r="G131" s="84"/>
      <c r="H131" s="84"/>
      <c r="I131" s="84"/>
      <c r="J131" s="84"/>
    </row>
    <row r="132" spans="1:10">
      <c r="A132" s="84"/>
      <c r="B132" s="84"/>
      <c r="C132" s="84"/>
      <c r="D132" s="84"/>
      <c r="E132" s="84"/>
      <c r="F132" s="84"/>
      <c r="G132" s="84"/>
      <c r="H132" s="84"/>
      <c r="I132" s="84"/>
      <c r="J132" s="84"/>
    </row>
    <row r="133" spans="1:10">
      <c r="A133" s="84"/>
      <c r="B133" s="84"/>
      <c r="C133" s="84"/>
      <c r="D133" s="84"/>
      <c r="E133" s="84"/>
      <c r="F133" s="84"/>
      <c r="G133" s="84"/>
      <c r="H133" s="84"/>
      <c r="I133" s="84"/>
      <c r="J133" s="84"/>
    </row>
    <row r="134" spans="1:10">
      <c r="A134" s="84"/>
      <c r="B134" s="84"/>
      <c r="C134" s="84"/>
      <c r="D134" s="84"/>
      <c r="E134" s="84"/>
      <c r="F134" s="84"/>
      <c r="G134" s="84"/>
      <c r="H134" s="84"/>
      <c r="I134" s="84"/>
      <c r="J134" s="84"/>
    </row>
    <row r="135" spans="1:10">
      <c r="A135" s="84"/>
      <c r="B135" s="84"/>
      <c r="C135" s="84"/>
      <c r="D135" s="84"/>
      <c r="E135" s="84"/>
      <c r="F135" s="84"/>
      <c r="G135" s="84"/>
      <c r="H135" s="84"/>
      <c r="I135" s="84"/>
      <c r="J135" s="84"/>
    </row>
    <row r="136" spans="1:10">
      <c r="A136" s="84"/>
      <c r="B136" s="84"/>
      <c r="C136" s="84"/>
      <c r="D136" s="84"/>
      <c r="E136" s="84"/>
      <c r="F136" s="84"/>
      <c r="G136" s="84"/>
      <c r="H136" s="84"/>
      <c r="I136" s="84"/>
      <c r="J136" s="84"/>
    </row>
    <row r="137" spans="1:10">
      <c r="A137" s="84"/>
      <c r="B137" s="84"/>
      <c r="C137" s="84"/>
      <c r="D137" s="84"/>
      <c r="E137" s="84"/>
      <c r="F137" s="84"/>
      <c r="G137" s="84"/>
      <c r="H137" s="84"/>
      <c r="I137" s="84"/>
      <c r="J137" s="84"/>
    </row>
    <row r="138" spans="1:10">
      <c r="A138" s="84"/>
      <c r="B138" s="84"/>
      <c r="C138" s="84"/>
      <c r="D138" s="84"/>
      <c r="E138" s="84"/>
      <c r="F138" s="84"/>
      <c r="G138" s="84"/>
      <c r="H138" s="84"/>
      <c r="I138" s="84"/>
      <c r="J138" s="84"/>
    </row>
    <row r="139" spans="1:10">
      <c r="A139" s="84"/>
      <c r="B139" s="84"/>
      <c r="C139" s="84"/>
      <c r="D139" s="84"/>
      <c r="E139" s="84"/>
      <c r="F139" s="84"/>
      <c r="G139" s="84"/>
      <c r="H139" s="84"/>
      <c r="I139" s="84"/>
      <c r="J139" s="84"/>
    </row>
    <row r="140" spans="1:10">
      <c r="A140" s="84"/>
      <c r="B140" s="84"/>
      <c r="C140" s="84"/>
      <c r="D140" s="84"/>
      <c r="E140" s="84"/>
      <c r="F140" s="84"/>
      <c r="G140" s="84"/>
      <c r="H140" s="84"/>
      <c r="I140" s="84"/>
      <c r="J140" s="84"/>
    </row>
    <row r="141" spans="1:10">
      <c r="A141" s="84"/>
      <c r="B141" s="84"/>
      <c r="C141" s="84"/>
      <c r="D141" s="84"/>
      <c r="E141" s="84"/>
      <c r="F141" s="84"/>
      <c r="G141" s="84"/>
      <c r="H141" s="84"/>
      <c r="I141" s="84"/>
      <c r="J141" s="84"/>
    </row>
    <row r="142" spans="1:10">
      <c r="A142" s="84"/>
      <c r="B142" s="84"/>
      <c r="C142" s="84"/>
      <c r="D142" s="84"/>
      <c r="E142" s="84"/>
      <c r="F142" s="84"/>
      <c r="G142" s="84"/>
      <c r="H142" s="84"/>
      <c r="I142" s="84"/>
      <c r="J142" s="84"/>
    </row>
    <row r="143" spans="1:10">
      <c r="A143" s="84"/>
      <c r="B143" s="84"/>
      <c r="C143" s="84"/>
      <c r="D143" s="84"/>
      <c r="E143" s="84"/>
      <c r="F143" s="84"/>
      <c r="G143" s="84"/>
      <c r="H143" s="84"/>
      <c r="I143" s="84"/>
      <c r="J143" s="84"/>
    </row>
    <row r="144" spans="1:10">
      <c r="A144" s="84"/>
      <c r="B144" s="84"/>
      <c r="C144" s="84"/>
      <c r="D144" s="84"/>
      <c r="E144" s="84"/>
      <c r="F144" s="84"/>
      <c r="G144" s="84"/>
      <c r="H144" s="84"/>
      <c r="I144" s="84"/>
      <c r="J144" s="84"/>
    </row>
    <row r="145" spans="1:10">
      <c r="A145" s="84"/>
      <c r="B145" s="84"/>
      <c r="C145" s="84"/>
      <c r="D145" s="84"/>
      <c r="E145" s="84"/>
      <c r="F145" s="84"/>
      <c r="G145" s="84"/>
      <c r="H145" s="84"/>
      <c r="I145" s="84"/>
      <c r="J145" s="84"/>
    </row>
    <row r="146" spans="1:10">
      <c r="A146" s="84"/>
      <c r="B146" s="84"/>
      <c r="C146" s="84"/>
      <c r="D146" s="84"/>
      <c r="E146" s="84"/>
      <c r="F146" s="84"/>
      <c r="G146" s="84"/>
      <c r="H146" s="84"/>
      <c r="I146" s="84"/>
      <c r="J146" s="84"/>
    </row>
    <row r="147" spans="1:10">
      <c r="A147" s="84"/>
      <c r="B147" s="84"/>
      <c r="C147" s="84"/>
      <c r="D147" s="84"/>
      <c r="E147" s="84"/>
      <c r="F147" s="84"/>
      <c r="G147" s="84"/>
      <c r="H147" s="84"/>
      <c r="I147" s="84"/>
      <c r="J147" s="84"/>
    </row>
    <row r="148" spans="1:10">
      <c r="A148" s="84"/>
      <c r="B148" s="84"/>
      <c r="C148" s="84"/>
      <c r="D148" s="84"/>
      <c r="E148" s="84"/>
      <c r="F148" s="84"/>
      <c r="G148" s="84"/>
      <c r="H148" s="84"/>
      <c r="I148" s="84"/>
      <c r="J148" s="84"/>
    </row>
    <row r="149" spans="1:10">
      <c r="A149" s="84"/>
      <c r="B149" s="84"/>
      <c r="C149" s="84"/>
      <c r="D149" s="84"/>
      <c r="E149" s="84"/>
      <c r="F149" s="84"/>
      <c r="G149" s="84"/>
      <c r="H149" s="84"/>
      <c r="I149" s="84"/>
      <c r="J149" s="84"/>
    </row>
    <row r="150" spans="1:10">
      <c r="A150" s="84"/>
      <c r="B150" s="84"/>
      <c r="C150" s="84"/>
      <c r="D150" s="84"/>
      <c r="E150" s="84"/>
      <c r="F150" s="84"/>
      <c r="G150" s="84"/>
      <c r="H150" s="84"/>
      <c r="I150" s="84"/>
      <c r="J150" s="84"/>
    </row>
    <row r="151" spans="1:10">
      <c r="A151" s="84"/>
      <c r="B151" s="84"/>
      <c r="C151" s="84"/>
      <c r="D151" s="84"/>
      <c r="E151" s="84"/>
      <c r="F151" s="84"/>
      <c r="G151" s="84"/>
      <c r="H151" s="84"/>
      <c r="I151" s="84"/>
      <c r="J151" s="84"/>
    </row>
    <row r="152" spans="1:10">
      <c r="A152" s="84"/>
      <c r="B152" s="84"/>
      <c r="C152" s="84"/>
      <c r="D152" s="84"/>
      <c r="E152" s="84"/>
      <c r="F152" s="84"/>
      <c r="G152" s="84"/>
      <c r="H152" s="84"/>
      <c r="I152" s="84"/>
      <c r="J152" s="84"/>
    </row>
    <row r="153" spans="1:10">
      <c r="A153" s="84"/>
      <c r="B153" s="84"/>
      <c r="C153" s="84"/>
      <c r="D153" s="84"/>
      <c r="E153" s="84"/>
      <c r="F153" s="84"/>
      <c r="G153" s="84"/>
      <c r="H153" s="84"/>
      <c r="I153" s="84"/>
      <c r="J153" s="84"/>
    </row>
    <row r="154" spans="1:10">
      <c r="A154" s="84"/>
      <c r="B154" s="84"/>
      <c r="C154" s="84"/>
      <c r="D154" s="84"/>
      <c r="E154" s="84"/>
      <c r="F154" s="84"/>
      <c r="G154" s="84"/>
      <c r="H154" s="84"/>
      <c r="I154" s="84"/>
      <c r="J154" s="84"/>
    </row>
    <row r="155" spans="1:10">
      <c r="A155" s="84"/>
      <c r="B155" s="84"/>
      <c r="C155" s="84"/>
      <c r="D155" s="84"/>
      <c r="E155" s="84"/>
      <c r="F155" s="84"/>
      <c r="G155" s="84"/>
      <c r="H155" s="84"/>
      <c r="I155" s="84"/>
      <c r="J155" s="84"/>
    </row>
    <row r="156" spans="1:10">
      <c r="A156" s="84"/>
      <c r="B156" s="84"/>
      <c r="C156" s="84"/>
      <c r="D156" s="84"/>
      <c r="E156" s="84"/>
      <c r="F156" s="84"/>
      <c r="G156" s="84"/>
      <c r="H156" s="84"/>
      <c r="I156" s="84"/>
      <c r="J156" s="84"/>
    </row>
    <row r="157" spans="1:10">
      <c r="A157" s="84"/>
      <c r="B157" s="84"/>
      <c r="C157" s="84"/>
      <c r="D157" s="84"/>
      <c r="E157" s="84"/>
      <c r="F157" s="84"/>
      <c r="G157" s="84"/>
      <c r="H157" s="84"/>
      <c r="I157" s="84"/>
      <c r="J157" s="84"/>
    </row>
    <row r="158" spans="1:10">
      <c r="A158" s="84"/>
      <c r="B158" s="84"/>
      <c r="C158" s="84"/>
      <c r="D158" s="84"/>
      <c r="E158" s="84"/>
      <c r="F158" s="84"/>
      <c r="G158" s="84"/>
      <c r="H158" s="84"/>
      <c r="I158" s="84"/>
      <c r="J158" s="84"/>
    </row>
    <row r="159" spans="1:10">
      <c r="A159" s="84"/>
      <c r="B159" s="84"/>
      <c r="C159" s="84"/>
      <c r="D159" s="84"/>
      <c r="E159" s="84"/>
      <c r="F159" s="84"/>
      <c r="G159" s="84"/>
      <c r="H159" s="84"/>
      <c r="I159" s="84"/>
      <c r="J159" s="84"/>
    </row>
    <row r="160" spans="1:10">
      <c r="A160" s="84"/>
      <c r="B160" s="84"/>
      <c r="C160" s="84"/>
      <c r="D160" s="84"/>
      <c r="E160" s="84"/>
      <c r="F160" s="84"/>
      <c r="G160" s="84"/>
      <c r="H160" s="84"/>
      <c r="I160" s="84"/>
      <c r="J160" s="84"/>
    </row>
    <row r="161" spans="1:10">
      <c r="A161" s="84"/>
      <c r="B161" s="84"/>
      <c r="C161" s="84"/>
      <c r="D161" s="84"/>
      <c r="E161" s="84"/>
      <c r="F161" s="84"/>
      <c r="G161" s="84"/>
      <c r="H161" s="84"/>
      <c r="I161" s="84"/>
      <c r="J161" s="84"/>
    </row>
  </sheetData>
  <sheetProtection sheet="1" selectLockedCells="1" formatCells="0"/>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G30"/>
  <sheetViews>
    <sheetView zoomScale="85" zoomScaleNormal="85" topLeftCell="B1" workbookViewId="0">
      <selection activeCell="E1" sqref="E1"/>
    </sheetView>
  </sheetViews>
  <sheetFormatPr defaultColWidth="9" defaultRowHeight="13.8" outlineLevelCol="6"/>
  <cols>
    <col min="2" max="2" width="6.22222222222222" customWidth="1"/>
    <col min="3" max="3" width="5.66666666666667" style="53" customWidth="1"/>
    <col min="4" max="4" width="79.2222222222222" style="1" customWidth="1"/>
    <col min="6" max="6" width="5.66666666666667" style="4" customWidth="1"/>
    <col min="7" max="7" width="79.2222222222222" style="4" customWidth="1"/>
  </cols>
  <sheetData>
    <row r="1" ht="18.75" customHeight="1" spans="3:7">
      <c r="C1" s="54" t="s">
        <v>880</v>
      </c>
      <c r="D1" s="55"/>
      <c r="E1" s="5"/>
      <c r="F1" s="56" t="s">
        <v>881</v>
      </c>
      <c r="G1" s="57"/>
    </row>
    <row r="2" ht="18" customHeight="1" spans="3:7">
      <c r="C2" s="58" t="s">
        <v>234</v>
      </c>
      <c r="D2" s="59" t="s">
        <v>882</v>
      </c>
      <c r="F2" s="26" t="s">
        <v>234</v>
      </c>
      <c r="G2" s="59" t="s">
        <v>882</v>
      </c>
    </row>
    <row r="3" ht="51.9" customHeight="1" spans="3:7">
      <c r="C3" s="60">
        <v>1</v>
      </c>
      <c r="D3" s="51" t="s">
        <v>883</v>
      </c>
      <c r="F3" s="28">
        <v>1</v>
      </c>
      <c r="G3" s="51" t="s">
        <v>884</v>
      </c>
    </row>
    <row r="4" ht="51.9" customHeight="1" spans="3:7">
      <c r="C4" s="61">
        <v>2</v>
      </c>
      <c r="D4" s="62" t="s">
        <v>885</v>
      </c>
      <c r="F4" s="30">
        <v>2</v>
      </c>
      <c r="G4" s="62" t="s">
        <v>886</v>
      </c>
    </row>
    <row r="5" ht="51.9" customHeight="1" spans="3:7">
      <c r="C5" s="60">
        <v>3</v>
      </c>
      <c r="D5" s="51" t="s">
        <v>887</v>
      </c>
      <c r="F5" s="28">
        <v>3</v>
      </c>
      <c r="G5" s="51" t="s">
        <v>888</v>
      </c>
    </row>
    <row r="6" ht="51.9" customHeight="1" spans="3:7">
      <c r="C6" s="61">
        <v>4</v>
      </c>
      <c r="D6" s="62" t="s">
        <v>889</v>
      </c>
      <c r="F6" s="30">
        <v>4</v>
      </c>
      <c r="G6" s="62" t="s">
        <v>890</v>
      </c>
    </row>
    <row r="7" ht="51.9" customHeight="1" spans="3:7">
      <c r="C7" s="60">
        <v>5</v>
      </c>
      <c r="D7" s="51" t="s">
        <v>891</v>
      </c>
      <c r="F7" s="28">
        <v>5</v>
      </c>
      <c r="G7" s="51" t="s">
        <v>892</v>
      </c>
    </row>
    <row r="8" ht="51.9" customHeight="1" spans="3:7">
      <c r="C8" s="61">
        <v>6</v>
      </c>
      <c r="D8" s="62" t="s">
        <v>893</v>
      </c>
      <c r="F8" s="30">
        <v>6</v>
      </c>
      <c r="G8" s="62" t="s">
        <v>894</v>
      </c>
    </row>
    <row r="9" ht="51.9" customHeight="1" spans="3:7">
      <c r="C9" s="60">
        <v>7</v>
      </c>
      <c r="D9" s="51" t="s">
        <v>895</v>
      </c>
      <c r="F9" s="28">
        <v>7</v>
      </c>
      <c r="G9" s="51" t="s">
        <v>896</v>
      </c>
    </row>
    <row r="10" ht="51.9" customHeight="1" spans="3:7">
      <c r="C10" s="61">
        <v>8</v>
      </c>
      <c r="D10" s="62" t="s">
        <v>897</v>
      </c>
      <c r="F10" s="30">
        <v>8</v>
      </c>
      <c r="G10" s="62" t="s">
        <v>898</v>
      </c>
    </row>
    <row r="11" ht="51.9" customHeight="1" spans="3:7">
      <c r="C11" s="60">
        <v>9</v>
      </c>
      <c r="D11" s="51" t="s">
        <v>899</v>
      </c>
      <c r="F11" s="28">
        <v>9</v>
      </c>
      <c r="G11" s="51" t="s">
        <v>900</v>
      </c>
    </row>
    <row r="12" ht="51.9" customHeight="1" spans="3:7">
      <c r="C12" s="63">
        <v>10</v>
      </c>
      <c r="D12" s="64" t="s">
        <v>901</v>
      </c>
      <c r="F12" s="33">
        <v>10</v>
      </c>
      <c r="G12" s="64" t="s">
        <v>902</v>
      </c>
    </row>
    <row r="13" ht="14.55" spans="3:4">
      <c r="C13" s="65"/>
      <c r="D13" s="66"/>
    </row>
    <row r="14" ht="18" customHeight="1" spans="3:7">
      <c r="C14" s="67" t="s">
        <v>903</v>
      </c>
      <c r="D14" s="68"/>
      <c r="F14" s="67" t="s">
        <v>904</v>
      </c>
      <c r="G14" s="68"/>
    </row>
    <row r="15" ht="18" customHeight="1" spans="3:7">
      <c r="C15" s="69" t="s">
        <v>234</v>
      </c>
      <c r="D15" s="70" t="s">
        <v>905</v>
      </c>
      <c r="F15" s="69" t="s">
        <v>234</v>
      </c>
      <c r="G15" s="70" t="s">
        <v>905</v>
      </c>
    </row>
    <row r="16" ht="38.25" customHeight="1" spans="3:7">
      <c r="C16" s="71">
        <v>0</v>
      </c>
      <c r="D16" s="72" t="str">
        <f>IF(C16=0,"请在左侧输入数字",VLOOKUP(C16,疯狂附表!A3:B102,2,FALSE))</f>
        <v>请在左侧输入数字</v>
      </c>
      <c r="F16" s="71">
        <v>0</v>
      </c>
      <c r="G16" s="72" t="str">
        <f>IF(F16=0,"请在左侧输入数字",VLOOKUP(F16,疯狂附表!C3:D102,2,FALSE))</f>
        <v>请在左侧输入数字</v>
      </c>
    </row>
    <row r="18" ht="18" customHeight="1" spans="3:4">
      <c r="C18" s="73"/>
      <c r="D18" s="74"/>
    </row>
    <row r="19" spans="3:4">
      <c r="C19" s="75" t="s">
        <v>906</v>
      </c>
      <c r="D19" s="75"/>
    </row>
    <row r="20" ht="37.5" customHeight="1" spans="3:4">
      <c r="C20" s="76"/>
      <c r="D20" s="74"/>
    </row>
    <row r="21" spans="3:3">
      <c r="C21"/>
    </row>
    <row r="22" ht="13.5" customHeight="1"/>
    <row r="24" spans="6:6">
      <c r="F24"/>
    </row>
    <row r="25" spans="3:6">
      <c r="C25"/>
      <c r="F25"/>
    </row>
    <row r="26" spans="3:6">
      <c r="C26"/>
      <c r="F26"/>
    </row>
    <row r="27" spans="3:6">
      <c r="C27"/>
      <c r="F27"/>
    </row>
    <row r="28" spans="3:6">
      <c r="C28"/>
      <c r="F28"/>
    </row>
    <row r="29" spans="3:6">
      <c r="C29"/>
      <c r="F29"/>
    </row>
    <row r="30" spans="3:6">
      <c r="C30"/>
      <c r="F30"/>
    </row>
  </sheetData>
  <sheetProtection sheet="1" selectLockedCells="1" formatCells="0" objects="1" scenarios="1"/>
  <mergeCells count="5">
    <mergeCell ref="C1:D1"/>
    <mergeCell ref="F1:G1"/>
    <mergeCell ref="C14:D14"/>
    <mergeCell ref="F14:G14"/>
    <mergeCell ref="C19:D19"/>
  </mergeCells>
  <dataValidations count="3">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 type="list" allowBlank="1" showInputMessage="1" showErrorMessage="1" errorTitle="错误" error="请输入1~100内的数字" promptTitle="点数" prompt="在此输入数字" sqref="C16 F16">
      <formula1>疯狂附表!$A$3:$A$102</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4"/>
  <sheetViews>
    <sheetView showGridLines="0" zoomScale="70" zoomScaleNormal="70" topLeftCell="B1" workbookViewId="0">
      <selection activeCell="L8" sqref="L8"/>
    </sheetView>
  </sheetViews>
  <sheetFormatPr defaultColWidth="9" defaultRowHeight="15.6"/>
  <cols>
    <col min="1" max="1" width="8.22222222222222" style="22" customWidth="1"/>
    <col min="2" max="2" width="13" style="22" customWidth="1"/>
    <col min="3" max="3" width="8.22222222222222" style="22" customWidth="1"/>
    <col min="4" max="4" width="10.1111111111111" style="22" customWidth="1"/>
    <col min="5" max="5" width="12.4444444444444" style="22" customWidth="1"/>
    <col min="6" max="6" width="8.44444444444444" style="22" customWidth="1"/>
    <col min="7" max="8" width="8.22222222222222" style="22" customWidth="1"/>
    <col min="9" max="10" width="11.2222222222222" style="22" customWidth="1"/>
    <col min="11" max="11" width="10.4444444444444" style="22" customWidth="1"/>
    <col min="12" max="12" width="12" style="22" customWidth="1"/>
    <col min="13" max="13" width="14.6666666666667" style="22" customWidth="1"/>
    <col min="14" max="14" width="9.88888888888889" style="22" customWidth="1"/>
    <col min="15" max="17" width="8.22222222222222" style="22" customWidth="1"/>
    <col min="18" max="18" width="40.2222222222222" style="22" customWidth="1"/>
    <col min="19" max="19" width="8.22222222222222" style="22" customWidth="1"/>
    <col min="20" max="20" width="3.77777777777778" style="22" customWidth="1"/>
    <col min="21" max="21" width="40.1111111111111" style="22" customWidth="1"/>
    <col min="22" max="256" width="8.22222222222222" style="22" customWidth="1"/>
  </cols>
  <sheetData>
    <row r="1" ht="16.5" customHeight="1" spans="1:18">
      <c r="A1" s="23" t="s">
        <v>907</v>
      </c>
      <c r="B1" s="23"/>
      <c r="C1" s="23"/>
      <c r="D1" s="23"/>
      <c r="E1" s="23"/>
      <c r="F1" s="23"/>
      <c r="G1" s="23"/>
      <c r="H1" s="23"/>
      <c r="I1" s="23"/>
      <c r="J1" s="23"/>
      <c r="K1" s="23"/>
      <c r="L1" s="23"/>
      <c r="M1" s="23"/>
      <c r="N1" s="43"/>
      <c r="O1" s="43"/>
      <c r="P1" s="43"/>
      <c r="Q1" s="43"/>
      <c r="R1" s="43"/>
    </row>
    <row r="2" s="21" customFormat="1" ht="16.5" customHeight="1" spans="1:18">
      <c r="A2" s="23" t="s">
        <v>908</v>
      </c>
      <c r="B2" s="23"/>
      <c r="C2" s="23"/>
      <c r="D2" s="23"/>
      <c r="E2" s="23"/>
      <c r="F2" s="23"/>
      <c r="G2" s="23"/>
      <c r="H2" s="23"/>
      <c r="I2" s="23"/>
      <c r="J2" s="23"/>
      <c r="K2" s="23"/>
      <c r="L2" s="23"/>
      <c r="M2" s="23"/>
      <c r="N2" s="43"/>
      <c r="O2" s="43"/>
      <c r="P2" s="43"/>
      <c r="Q2" s="43"/>
      <c r="R2" s="43"/>
    </row>
    <row r="4" spans="5:11">
      <c r="E4" s="24" t="s">
        <v>909</v>
      </c>
      <c r="F4" s="25"/>
      <c r="G4" s="25"/>
      <c r="H4" s="25"/>
      <c r="I4" s="25"/>
      <c r="J4" s="25"/>
      <c r="K4" s="44"/>
    </row>
    <row r="5" ht="20.1" customHeight="1" spans="5:11">
      <c r="E5" s="26" t="s">
        <v>910</v>
      </c>
      <c r="F5" s="27" t="s">
        <v>62</v>
      </c>
      <c r="G5" s="27" t="s">
        <v>911</v>
      </c>
      <c r="H5" s="27"/>
      <c r="I5" s="27" t="s">
        <v>912</v>
      </c>
      <c r="J5" s="27"/>
      <c r="K5" s="45" t="s">
        <v>913</v>
      </c>
    </row>
    <row r="6" ht="50.1" customHeight="1" spans="5:11">
      <c r="E6" s="28" t="s">
        <v>914</v>
      </c>
      <c r="F6" s="22" t="s">
        <v>915</v>
      </c>
      <c r="G6" s="29">
        <v>0.5</v>
      </c>
      <c r="H6" s="29"/>
      <c r="I6" s="22" t="s">
        <v>916</v>
      </c>
      <c r="K6" s="46">
        <v>0.5</v>
      </c>
    </row>
    <row r="7" ht="50.1" customHeight="1" spans="5:11">
      <c r="E7" s="30" t="s">
        <v>917</v>
      </c>
      <c r="F7" s="31" t="s">
        <v>918</v>
      </c>
      <c r="G7" s="32" t="s">
        <v>919</v>
      </c>
      <c r="H7" s="32"/>
      <c r="I7" s="32" t="s">
        <v>920</v>
      </c>
      <c r="J7" s="32"/>
      <c r="K7" s="47">
        <v>2</v>
      </c>
    </row>
    <row r="8" ht="50.1" customHeight="1" spans="5:11">
      <c r="E8" s="28" t="s">
        <v>921</v>
      </c>
      <c r="F8" s="22" t="s">
        <v>922</v>
      </c>
      <c r="G8" s="23" t="s">
        <v>923</v>
      </c>
      <c r="H8" s="23"/>
      <c r="I8" s="23" t="s">
        <v>924</v>
      </c>
      <c r="J8" s="23"/>
      <c r="K8" s="48">
        <v>10</v>
      </c>
    </row>
    <row r="9" ht="50.1" customHeight="1" spans="5:11">
      <c r="E9" s="30" t="s">
        <v>925</v>
      </c>
      <c r="F9" s="31" t="s">
        <v>926</v>
      </c>
      <c r="G9" s="32" t="s">
        <v>927</v>
      </c>
      <c r="H9" s="32"/>
      <c r="I9" s="32" t="s">
        <v>928</v>
      </c>
      <c r="J9" s="32"/>
      <c r="K9" s="47">
        <v>50</v>
      </c>
    </row>
    <row r="10" ht="50.1" customHeight="1" spans="5:11">
      <c r="E10" s="28" t="s">
        <v>929</v>
      </c>
      <c r="F10" s="22" t="s">
        <v>930</v>
      </c>
      <c r="G10" s="23" t="s">
        <v>931</v>
      </c>
      <c r="H10" s="23"/>
      <c r="I10" s="23" t="s">
        <v>932</v>
      </c>
      <c r="J10" s="23"/>
      <c r="K10" s="48">
        <v>250</v>
      </c>
    </row>
    <row r="11" ht="50.1" customHeight="1" spans="5:11">
      <c r="E11" s="33" t="s">
        <v>933</v>
      </c>
      <c r="F11" s="34">
        <v>99</v>
      </c>
      <c r="G11" s="35">
        <v>50000</v>
      </c>
      <c r="H11" s="35"/>
      <c r="I11" s="34" t="s">
        <v>934</v>
      </c>
      <c r="J11" s="34"/>
      <c r="K11" s="49">
        <v>5000</v>
      </c>
    </row>
    <row r="12" ht="16.35" spans="5:5">
      <c r="E12" s="36"/>
    </row>
    <row r="13" spans="5:11">
      <c r="E13" s="24" t="s">
        <v>935</v>
      </c>
      <c r="F13" s="25"/>
      <c r="G13" s="25"/>
      <c r="H13" s="25"/>
      <c r="I13" s="25"/>
      <c r="J13" s="25"/>
      <c r="K13" s="44"/>
    </row>
    <row r="14" ht="20.1" customHeight="1" spans="5:11">
      <c r="E14" s="26" t="s">
        <v>910</v>
      </c>
      <c r="F14" s="27" t="s">
        <v>62</v>
      </c>
      <c r="G14" s="27" t="s">
        <v>911</v>
      </c>
      <c r="H14" s="27"/>
      <c r="I14" s="27" t="s">
        <v>912</v>
      </c>
      <c r="J14" s="27"/>
      <c r="K14" s="45" t="s">
        <v>913</v>
      </c>
    </row>
    <row r="15" ht="50.1" customHeight="1" spans="5:11">
      <c r="E15" s="28" t="s">
        <v>914</v>
      </c>
      <c r="F15" s="22" t="s">
        <v>915</v>
      </c>
      <c r="G15" s="29">
        <v>10</v>
      </c>
      <c r="H15" s="29"/>
      <c r="I15" s="22" t="s">
        <v>916</v>
      </c>
      <c r="K15" s="46">
        <v>10</v>
      </c>
    </row>
    <row r="16" ht="50.1" customHeight="1" spans="5:11">
      <c r="E16" s="30" t="s">
        <v>917</v>
      </c>
      <c r="F16" s="31" t="s">
        <v>918</v>
      </c>
      <c r="G16" s="32" t="s">
        <v>936</v>
      </c>
      <c r="H16" s="32"/>
      <c r="I16" s="32" t="s">
        <v>937</v>
      </c>
      <c r="J16" s="32"/>
      <c r="K16" s="47">
        <v>40</v>
      </c>
    </row>
    <row r="17" ht="50.1" customHeight="1" spans="5:11">
      <c r="E17" s="28" t="s">
        <v>921</v>
      </c>
      <c r="F17" s="22" t="s">
        <v>922</v>
      </c>
      <c r="G17" s="23" t="s">
        <v>938</v>
      </c>
      <c r="H17" s="23"/>
      <c r="I17" s="23" t="s">
        <v>939</v>
      </c>
      <c r="J17" s="23"/>
      <c r="K17" s="48">
        <v>200</v>
      </c>
    </row>
    <row r="18" ht="50.1" customHeight="1" spans="5:11">
      <c r="E18" s="30" t="s">
        <v>925</v>
      </c>
      <c r="F18" s="31" t="s">
        <v>926</v>
      </c>
      <c r="G18" s="32" t="s">
        <v>940</v>
      </c>
      <c r="H18" s="32"/>
      <c r="I18" s="32" t="s">
        <v>941</v>
      </c>
      <c r="J18" s="32"/>
      <c r="K18" s="47">
        <v>1000</v>
      </c>
    </row>
    <row r="19" ht="50.1" customHeight="1" spans="5:11">
      <c r="E19" s="28" t="s">
        <v>929</v>
      </c>
      <c r="F19" s="22" t="s">
        <v>930</v>
      </c>
      <c r="G19" s="23" t="s">
        <v>942</v>
      </c>
      <c r="H19" s="23"/>
      <c r="I19" s="23" t="s">
        <v>943</v>
      </c>
      <c r="J19" s="23"/>
      <c r="K19" s="48">
        <v>5000</v>
      </c>
    </row>
    <row r="20" ht="50.1" customHeight="1" spans="5:11">
      <c r="E20" s="33" t="s">
        <v>933</v>
      </c>
      <c r="F20" s="34">
        <v>99</v>
      </c>
      <c r="G20" s="35" t="s">
        <v>944</v>
      </c>
      <c r="H20" s="35"/>
      <c r="I20" s="34" t="s">
        <v>945</v>
      </c>
      <c r="J20" s="34"/>
      <c r="K20" s="49">
        <v>100000</v>
      </c>
    </row>
    <row r="23" spans="6:10">
      <c r="F23" s="37" t="s">
        <v>914</v>
      </c>
      <c r="G23" s="38"/>
      <c r="H23" s="38"/>
      <c r="I23" s="38"/>
      <c r="J23" s="50"/>
    </row>
    <row r="24" ht="52.5" customHeight="1" spans="6:10">
      <c r="F24" s="39" t="s">
        <v>946</v>
      </c>
      <c r="G24" s="40"/>
      <c r="H24" s="40"/>
      <c r="I24" s="40"/>
      <c r="J24" s="51"/>
    </row>
    <row r="25" spans="2:10">
      <c r="B25" s="36"/>
      <c r="F25" s="26" t="s">
        <v>947</v>
      </c>
      <c r="G25" s="27"/>
      <c r="H25" s="27"/>
      <c r="I25" s="27"/>
      <c r="J25" s="45"/>
    </row>
    <row r="26" ht="69.75" customHeight="1" spans="6:10">
      <c r="F26" s="39" t="s">
        <v>948</v>
      </c>
      <c r="G26" s="40"/>
      <c r="H26" s="40"/>
      <c r="I26" s="40"/>
      <c r="J26" s="51"/>
    </row>
    <row r="27" spans="6:10">
      <c r="F27" s="26" t="s">
        <v>921</v>
      </c>
      <c r="G27" s="27"/>
      <c r="H27" s="27"/>
      <c r="I27" s="27"/>
      <c r="J27" s="45"/>
    </row>
    <row r="28" ht="87.75" customHeight="1" spans="6:10">
      <c r="F28" s="39" t="s">
        <v>949</v>
      </c>
      <c r="G28" s="40"/>
      <c r="H28" s="40"/>
      <c r="I28" s="40"/>
      <c r="J28" s="51"/>
    </row>
    <row r="29" spans="6:10">
      <c r="F29" s="26" t="s">
        <v>925</v>
      </c>
      <c r="G29" s="27"/>
      <c r="H29" s="27"/>
      <c r="I29" s="27"/>
      <c r="J29" s="45"/>
    </row>
    <row r="30" ht="85.5" customHeight="1" spans="6:10">
      <c r="F30" s="39" t="s">
        <v>950</v>
      </c>
      <c r="G30" s="40"/>
      <c r="H30" s="40"/>
      <c r="I30" s="40"/>
      <c r="J30" s="51"/>
    </row>
    <row r="31" spans="6:10">
      <c r="F31" s="26" t="s">
        <v>929</v>
      </c>
      <c r="G31" s="27"/>
      <c r="H31" s="27"/>
      <c r="I31" s="27"/>
      <c r="J31" s="45"/>
    </row>
    <row r="32" ht="138" customHeight="1" spans="6:10">
      <c r="F32" s="39" t="s">
        <v>951</v>
      </c>
      <c r="G32" s="40"/>
      <c r="H32" s="40"/>
      <c r="I32" s="40"/>
      <c r="J32" s="51"/>
    </row>
    <row r="33" spans="2:10">
      <c r="B33" s="36"/>
      <c r="F33" s="26" t="s">
        <v>952</v>
      </c>
      <c r="G33" s="27"/>
      <c r="H33" s="27"/>
      <c r="I33" s="27"/>
      <c r="J33" s="45"/>
    </row>
    <row r="34" ht="35.25" customHeight="1" spans="6:10">
      <c r="F34" s="41" t="s">
        <v>953</v>
      </c>
      <c r="G34" s="42"/>
      <c r="H34" s="42"/>
      <c r="I34" s="42"/>
      <c r="J34" s="52"/>
    </row>
  </sheetData>
  <sheetProtection formatCells="0" formatColumns="0" formatRows="0" insertRows="0" insertColumns="0" insertHyperlinks="0" deleteColumns="0" deleteRows="0" sort="0"/>
  <mergeCells count="44">
    <mergeCell ref="A1:M1"/>
    <mergeCell ref="A2:M2"/>
    <mergeCell ref="E4:K4"/>
    <mergeCell ref="G5:H5"/>
    <mergeCell ref="I5:J5"/>
    <mergeCell ref="G6:H6"/>
    <mergeCell ref="I6:J6"/>
    <mergeCell ref="G7:H7"/>
    <mergeCell ref="I7:J7"/>
    <mergeCell ref="G8:H8"/>
    <mergeCell ref="I8:J8"/>
    <mergeCell ref="G9:H9"/>
    <mergeCell ref="I9:J9"/>
    <mergeCell ref="G10:H10"/>
    <mergeCell ref="I10:J10"/>
    <mergeCell ref="G11:H11"/>
    <mergeCell ref="I11:J11"/>
    <mergeCell ref="E13:K13"/>
    <mergeCell ref="G14:H14"/>
    <mergeCell ref="I14:J14"/>
    <mergeCell ref="G15:H15"/>
    <mergeCell ref="I15:J15"/>
    <mergeCell ref="G16:H16"/>
    <mergeCell ref="I16:J16"/>
    <mergeCell ref="G17:H17"/>
    <mergeCell ref="I17:J17"/>
    <mergeCell ref="G18:H18"/>
    <mergeCell ref="I18:J18"/>
    <mergeCell ref="G19:H19"/>
    <mergeCell ref="I19:J19"/>
    <mergeCell ref="G20:H20"/>
    <mergeCell ref="I20:J20"/>
    <mergeCell ref="F23:J23"/>
    <mergeCell ref="F24:J24"/>
    <mergeCell ref="F25:J25"/>
    <mergeCell ref="F26:J26"/>
    <mergeCell ref="F27:J27"/>
    <mergeCell ref="F28:J28"/>
    <mergeCell ref="F29:J29"/>
    <mergeCell ref="F30:J30"/>
    <mergeCell ref="F31:J31"/>
    <mergeCell ref="F32:J32"/>
    <mergeCell ref="F33:J33"/>
    <mergeCell ref="F34:J34"/>
  </mergeCell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topLeftCell="A13" workbookViewId="0">
      <selection activeCell="F27" sqref="F27"/>
    </sheetView>
  </sheetViews>
  <sheetFormatPr defaultColWidth="9" defaultRowHeight="17.4"/>
  <cols>
    <col min="1" max="1" width="9.44444444444444" style="12" customWidth="1"/>
    <col min="2" max="2" width="8" style="13" customWidth="1"/>
    <col min="3" max="3" width="6.22222222222222" style="13" customWidth="1"/>
    <col min="4" max="4" width="9.88888888888889" style="12" customWidth="1"/>
    <col min="5" max="5" width="11.2222222222222" style="12" customWidth="1"/>
    <col min="6" max="6" width="10.3333333333333" style="12" customWidth="1"/>
    <col min="7" max="256" width="9.88888888888889" style="12" customWidth="1"/>
  </cols>
  <sheetData>
    <row r="1" spans="1:10">
      <c r="A1" s="14" t="s">
        <v>954</v>
      </c>
      <c r="B1" s="14" t="s">
        <v>955</v>
      </c>
      <c r="C1" s="14" t="s">
        <v>956</v>
      </c>
      <c r="E1" s="14" t="s">
        <v>15</v>
      </c>
      <c r="F1" s="14" t="s">
        <v>957</v>
      </c>
      <c r="J1" s="20"/>
    </row>
    <row r="2" spans="1:6">
      <c r="A2" s="15">
        <v>0</v>
      </c>
      <c r="B2" s="16" t="s">
        <v>958</v>
      </c>
      <c r="C2" s="15">
        <v>0</v>
      </c>
      <c r="E2" s="16">
        <v>0</v>
      </c>
      <c r="F2" s="15">
        <v>0</v>
      </c>
    </row>
    <row r="3" spans="1:6">
      <c r="A3" s="17">
        <v>2</v>
      </c>
      <c r="B3" s="17">
        <v>-2</v>
      </c>
      <c r="C3" s="17">
        <v>-2</v>
      </c>
      <c r="E3" s="17">
        <v>40</v>
      </c>
      <c r="F3" s="17">
        <v>1</v>
      </c>
    </row>
    <row r="4" spans="1:6">
      <c r="A4" s="15">
        <v>65</v>
      </c>
      <c r="B4" s="16">
        <v>-1</v>
      </c>
      <c r="C4" s="15">
        <v>-1</v>
      </c>
      <c r="E4" s="16">
        <v>50</v>
      </c>
      <c r="F4" s="15">
        <v>2</v>
      </c>
    </row>
    <row r="5" spans="1:6">
      <c r="A5" s="17">
        <v>85</v>
      </c>
      <c r="B5" s="17">
        <v>0</v>
      </c>
      <c r="C5" s="17">
        <v>0</v>
      </c>
      <c r="E5" s="17">
        <v>60</v>
      </c>
      <c r="F5" s="17">
        <v>3</v>
      </c>
    </row>
    <row r="6" spans="1:6">
      <c r="A6" s="15">
        <v>125</v>
      </c>
      <c r="B6" s="16" t="s">
        <v>959</v>
      </c>
      <c r="C6" s="15">
        <v>1</v>
      </c>
      <c r="E6" s="16">
        <v>70</v>
      </c>
      <c r="F6" s="15">
        <v>4</v>
      </c>
    </row>
    <row r="7" spans="1:6">
      <c r="A7" s="17">
        <v>165</v>
      </c>
      <c r="B7" s="17" t="s">
        <v>960</v>
      </c>
      <c r="C7" s="17">
        <v>2</v>
      </c>
      <c r="E7" s="17">
        <v>80</v>
      </c>
      <c r="F7" s="17">
        <v>5</v>
      </c>
    </row>
    <row r="8" spans="1:3">
      <c r="A8" s="15">
        <v>205</v>
      </c>
      <c r="B8" s="16" t="s">
        <v>961</v>
      </c>
      <c r="C8" s="15">
        <v>3</v>
      </c>
    </row>
    <row r="9" spans="1:6">
      <c r="A9" s="17">
        <v>285</v>
      </c>
      <c r="B9" s="17" t="s">
        <v>962</v>
      </c>
      <c r="C9" s="17">
        <v>4</v>
      </c>
      <c r="E9" s="18" t="s">
        <v>963</v>
      </c>
      <c r="F9" s="19"/>
    </row>
    <row r="10" spans="1:6">
      <c r="A10" s="15">
        <v>365</v>
      </c>
      <c r="B10" s="16" t="s">
        <v>964</v>
      </c>
      <c r="C10" s="15">
        <v>5</v>
      </c>
      <c r="E10" s="16" t="s">
        <v>965</v>
      </c>
      <c r="F10" s="15">
        <f>人物卡!S3</f>
        <v>70</v>
      </c>
    </row>
    <row r="11" spans="1:6">
      <c r="A11" s="17">
        <v>445</v>
      </c>
      <c r="B11" s="17" t="s">
        <v>966</v>
      </c>
      <c r="C11" s="17">
        <v>6</v>
      </c>
      <c r="E11" s="17" t="s">
        <v>967</v>
      </c>
      <c r="F11" s="17">
        <f>人物卡!Y3</f>
        <v>50</v>
      </c>
    </row>
    <row r="12" spans="1:6">
      <c r="A12" s="15">
        <v>525</v>
      </c>
      <c r="B12" s="16" t="s">
        <v>968</v>
      </c>
      <c r="C12" s="15">
        <v>7</v>
      </c>
      <c r="E12" s="16" t="s">
        <v>969</v>
      </c>
      <c r="F12" s="15">
        <f>人物卡!S7</f>
        <v>60</v>
      </c>
    </row>
    <row r="13" spans="1:6">
      <c r="A13" s="17">
        <v>605</v>
      </c>
      <c r="B13" s="17" t="s">
        <v>970</v>
      </c>
      <c r="C13" s="17">
        <v>8</v>
      </c>
      <c r="E13" s="17" t="s">
        <v>971</v>
      </c>
      <c r="F13" s="17" t="b">
        <f>IF(F10&gt;F12,TRUE())</f>
        <v>1</v>
      </c>
    </row>
    <row r="14" spans="1:6">
      <c r="A14" s="15">
        <v>685</v>
      </c>
      <c r="B14" s="16" t="s">
        <v>972</v>
      </c>
      <c r="C14" s="15">
        <v>9</v>
      </c>
      <c r="E14" s="16" t="s">
        <v>973</v>
      </c>
      <c r="F14" s="15" t="b">
        <f>IF(F11&gt;F12,TRUE())</f>
        <v>0</v>
      </c>
    </row>
    <row r="15" spans="1:6">
      <c r="A15" s="17">
        <v>765</v>
      </c>
      <c r="B15" s="17" t="s">
        <v>974</v>
      </c>
      <c r="C15" s="17">
        <v>10</v>
      </c>
      <c r="E15" s="17" t="s">
        <v>975</v>
      </c>
      <c r="F15" s="17" t="b">
        <f>IF(F10=F12,TRUE())</f>
        <v>0</v>
      </c>
    </row>
    <row r="16" spans="1:6">
      <c r="A16" s="15">
        <v>845</v>
      </c>
      <c r="B16" s="16" t="s">
        <v>976</v>
      </c>
      <c r="C16" s="15">
        <v>11</v>
      </c>
      <c r="E16" s="16" t="s">
        <v>977</v>
      </c>
      <c r="F16" s="15" t="b">
        <f>IF(F11=F12,TRUE())</f>
        <v>0</v>
      </c>
    </row>
    <row r="17" spans="1:6">
      <c r="A17" s="17">
        <v>925</v>
      </c>
      <c r="B17" s="17" t="s">
        <v>978</v>
      </c>
      <c r="C17" s="17">
        <v>12</v>
      </c>
      <c r="E17" s="17" t="s">
        <v>979</v>
      </c>
      <c r="F17" s="17" t="b">
        <f>IF(F10&lt;F12,TRUE())</f>
        <v>0</v>
      </c>
    </row>
    <row r="18" spans="1:6">
      <c r="A18" s="15">
        <v>1005</v>
      </c>
      <c r="B18" s="16" t="s">
        <v>980</v>
      </c>
      <c r="C18" s="15">
        <v>13</v>
      </c>
      <c r="E18" s="16" t="s">
        <v>981</v>
      </c>
      <c r="F18" s="15" t="b">
        <f>IF(F11&lt;F12,TRUE())</f>
        <v>1</v>
      </c>
    </row>
    <row r="19" spans="1:6">
      <c r="A19" s="17">
        <v>1085</v>
      </c>
      <c r="B19" s="17" t="s">
        <v>982</v>
      </c>
      <c r="C19" s="17">
        <v>14</v>
      </c>
      <c r="E19" s="17" t="s">
        <v>983</v>
      </c>
      <c r="F19" s="17" t="b">
        <f>AND(F17:F18)</f>
        <v>0</v>
      </c>
    </row>
    <row r="20" spans="1:6">
      <c r="A20" s="15">
        <v>1165</v>
      </c>
      <c r="B20" s="16" t="s">
        <v>984</v>
      </c>
      <c r="C20" s="15">
        <v>15</v>
      </c>
      <c r="E20" s="16" t="s">
        <v>985</v>
      </c>
      <c r="F20" s="15" t="b">
        <f>AND(F13:F14)</f>
        <v>0</v>
      </c>
    </row>
    <row r="21" spans="1:6">
      <c r="A21" s="17">
        <v>1245</v>
      </c>
      <c r="B21" s="17" t="s">
        <v>986</v>
      </c>
      <c r="C21" s="17">
        <v>16</v>
      </c>
      <c r="E21" s="17" t="s">
        <v>987</v>
      </c>
      <c r="F21" s="17" t="b">
        <f>AND(F15:F16)</f>
        <v>0</v>
      </c>
    </row>
    <row r="22" spans="1:6">
      <c r="A22" s="15">
        <v>1325</v>
      </c>
      <c r="B22" s="16" t="s">
        <v>988</v>
      </c>
      <c r="C22" s="15">
        <v>17</v>
      </c>
      <c r="E22" s="16" t="s">
        <v>989</v>
      </c>
      <c r="F22" s="15" t="b">
        <f>OR(F13:F14)</f>
        <v>1</v>
      </c>
    </row>
    <row r="23" spans="1:6">
      <c r="A23" s="17">
        <v>1405</v>
      </c>
      <c r="B23" s="17" t="s">
        <v>990</v>
      </c>
      <c r="C23" s="17">
        <v>18</v>
      </c>
      <c r="E23" s="17" t="s">
        <v>991</v>
      </c>
      <c r="F23" s="17">
        <f>IF(OR(F15:F16),8,0)</f>
        <v>0</v>
      </c>
    </row>
    <row r="24" spans="1:6">
      <c r="A24" s="15">
        <v>1485</v>
      </c>
      <c r="B24" s="16" t="s">
        <v>992</v>
      </c>
      <c r="C24" s="15">
        <v>19</v>
      </c>
      <c r="E24" s="16" t="s">
        <v>993</v>
      </c>
      <c r="F24" s="15">
        <f>IF(F19,7,0)</f>
        <v>0</v>
      </c>
    </row>
    <row r="25" spans="1:6">
      <c r="A25" s="17">
        <v>1565</v>
      </c>
      <c r="B25" s="17" t="s">
        <v>994</v>
      </c>
      <c r="C25" s="17">
        <v>20</v>
      </c>
      <c r="E25" s="17" t="s">
        <v>995</v>
      </c>
      <c r="F25" s="17">
        <f>IF(F20,9,0)</f>
        <v>0</v>
      </c>
    </row>
    <row r="26" spans="1:6">
      <c r="A26" s="15">
        <v>1645</v>
      </c>
      <c r="B26" s="16" t="s">
        <v>996</v>
      </c>
      <c r="C26" s="15">
        <v>21</v>
      </c>
      <c r="E26" s="16" t="s">
        <v>991</v>
      </c>
      <c r="F26" s="15">
        <f>IF(OR(F21:F22),8,0)</f>
        <v>8</v>
      </c>
    </row>
    <row r="27" spans="1:6">
      <c r="A27" s="17">
        <v>1725</v>
      </c>
      <c r="B27" s="17" t="s">
        <v>997</v>
      </c>
      <c r="C27" s="17">
        <v>22</v>
      </c>
      <c r="E27" s="17" t="s">
        <v>998</v>
      </c>
      <c r="F27" s="17">
        <f>MAX(F23:F26)</f>
        <v>8</v>
      </c>
    </row>
    <row r="28" spans="1:3">
      <c r="A28" s="15">
        <v>1805</v>
      </c>
      <c r="B28" s="16" t="s">
        <v>999</v>
      </c>
      <c r="C28" s="15">
        <v>23</v>
      </c>
    </row>
    <row r="29" spans="1:3">
      <c r="A29" s="17">
        <v>1885</v>
      </c>
      <c r="B29" s="17" t="s">
        <v>1000</v>
      </c>
      <c r="C29" s="17">
        <v>24</v>
      </c>
    </row>
    <row r="30" spans="1:3">
      <c r="A30" s="15">
        <v>1965</v>
      </c>
      <c r="B30" s="16" t="s">
        <v>1001</v>
      </c>
      <c r="C30" s="15">
        <v>25</v>
      </c>
    </row>
    <row r="31" spans="1:3">
      <c r="A31" s="17">
        <v>2045</v>
      </c>
      <c r="B31" s="17" t="s">
        <v>1002</v>
      </c>
      <c r="C31" s="17">
        <v>26</v>
      </c>
    </row>
    <row r="32" spans="1:3">
      <c r="A32" s="15">
        <v>2125</v>
      </c>
      <c r="B32" s="16" t="s">
        <v>1003</v>
      </c>
      <c r="C32" s="15">
        <v>27</v>
      </c>
    </row>
  </sheetData>
  <mergeCells count="1">
    <mergeCell ref="E9:F9"/>
  </mergeCell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B110" sqref="B110"/>
    </sheetView>
  </sheetViews>
  <sheetFormatPr defaultColWidth="9" defaultRowHeight="13.8" outlineLevelCol="3"/>
  <cols>
    <col min="2" max="2" width="67.7777777777778" style="4" customWidth="1"/>
    <col min="4" max="4" width="74.7777777777778" style="4" customWidth="1"/>
  </cols>
  <sheetData>
    <row r="1" ht="18.15" spans="2:4">
      <c r="B1" s="10" t="s">
        <v>903</v>
      </c>
      <c r="D1" s="10" t="s">
        <v>904</v>
      </c>
    </row>
    <row r="2" ht="47.55" spans="2:4">
      <c r="B2" s="11" t="s">
        <v>1004</v>
      </c>
      <c r="D2" s="11" t="s">
        <v>1005</v>
      </c>
    </row>
    <row r="3" ht="16.35" spans="1:4">
      <c r="A3">
        <v>1</v>
      </c>
      <c r="B3" s="11" t="s">
        <v>1006</v>
      </c>
      <c r="C3">
        <v>1</v>
      </c>
      <c r="D3" s="11" t="s">
        <v>1007</v>
      </c>
    </row>
    <row r="4" ht="16.35" spans="1:4">
      <c r="A4">
        <v>2</v>
      </c>
      <c r="B4" s="11" t="s">
        <v>1008</v>
      </c>
      <c r="C4">
        <v>2</v>
      </c>
      <c r="D4" s="11" t="s">
        <v>1009</v>
      </c>
    </row>
    <row r="5" ht="16.35" spans="1:4">
      <c r="A5">
        <v>3</v>
      </c>
      <c r="B5" s="11" t="s">
        <v>1010</v>
      </c>
      <c r="C5">
        <v>3</v>
      </c>
      <c r="D5" s="11" t="s">
        <v>1011</v>
      </c>
    </row>
    <row r="6" ht="16.35" spans="1:4">
      <c r="A6">
        <v>4</v>
      </c>
      <c r="B6" s="11" t="s">
        <v>1012</v>
      </c>
      <c r="C6">
        <v>4</v>
      </c>
      <c r="D6" s="11" t="s">
        <v>1013</v>
      </c>
    </row>
    <row r="7" ht="16.35" spans="1:4">
      <c r="A7">
        <v>5</v>
      </c>
      <c r="B7" s="11" t="s">
        <v>1014</v>
      </c>
      <c r="C7">
        <v>5</v>
      </c>
      <c r="D7" s="11" t="s">
        <v>1015</v>
      </c>
    </row>
    <row r="8" ht="16.35" spans="1:4">
      <c r="A8">
        <v>6</v>
      </c>
      <c r="B8" s="11" t="s">
        <v>1016</v>
      </c>
      <c r="C8">
        <v>6</v>
      </c>
      <c r="D8" s="11" t="s">
        <v>1017</v>
      </c>
    </row>
    <row r="9" ht="16.35" spans="1:4">
      <c r="A9">
        <v>7</v>
      </c>
      <c r="B9" s="11" t="s">
        <v>1018</v>
      </c>
      <c r="C9">
        <v>7</v>
      </c>
      <c r="D9" s="11" t="s">
        <v>1019</v>
      </c>
    </row>
    <row r="10" ht="16.35" spans="1:4">
      <c r="A10">
        <v>8</v>
      </c>
      <c r="B10" s="11" t="s">
        <v>1020</v>
      </c>
      <c r="C10">
        <v>8</v>
      </c>
      <c r="D10" s="11" t="s">
        <v>1021</v>
      </c>
    </row>
    <row r="11" ht="16.35" spans="1:4">
      <c r="A11">
        <v>9</v>
      </c>
      <c r="B11" s="11" t="s">
        <v>1022</v>
      </c>
      <c r="C11">
        <v>9</v>
      </c>
      <c r="D11" s="11" t="s">
        <v>1023</v>
      </c>
    </row>
    <row r="12" ht="16.35" spans="1:4">
      <c r="A12">
        <v>10</v>
      </c>
      <c r="B12" s="11" t="s">
        <v>1024</v>
      </c>
      <c r="C12">
        <v>10</v>
      </c>
      <c r="D12" s="11" t="s">
        <v>1025</v>
      </c>
    </row>
    <row r="13" ht="16.35" spans="1:4">
      <c r="A13">
        <v>11</v>
      </c>
      <c r="B13" s="11" t="s">
        <v>1026</v>
      </c>
      <c r="C13">
        <v>11</v>
      </c>
      <c r="D13" s="11" t="s">
        <v>1027</v>
      </c>
    </row>
    <row r="14" ht="16.35" spans="1:4">
      <c r="A14">
        <v>12</v>
      </c>
      <c r="B14" s="11" t="s">
        <v>1028</v>
      </c>
      <c r="C14">
        <v>12</v>
      </c>
      <c r="D14" s="11" t="s">
        <v>1029</v>
      </c>
    </row>
    <row r="15" ht="16.35" spans="1:4">
      <c r="A15">
        <v>13</v>
      </c>
      <c r="B15" s="11" t="s">
        <v>1030</v>
      </c>
      <c r="C15">
        <v>13</v>
      </c>
      <c r="D15" s="11" t="s">
        <v>1031</v>
      </c>
    </row>
    <row r="16" ht="16.35" spans="1:4">
      <c r="A16">
        <v>14</v>
      </c>
      <c r="B16" s="11" t="s">
        <v>1032</v>
      </c>
      <c r="C16">
        <v>14</v>
      </c>
      <c r="D16" s="11" t="s">
        <v>1033</v>
      </c>
    </row>
    <row r="17" ht="16.35" spans="1:4">
      <c r="A17">
        <v>15</v>
      </c>
      <c r="B17" s="11" t="s">
        <v>1034</v>
      </c>
      <c r="C17">
        <v>15</v>
      </c>
      <c r="D17" s="11" t="s">
        <v>1035</v>
      </c>
    </row>
    <row r="18" ht="31.95" spans="1:4">
      <c r="A18">
        <v>16</v>
      </c>
      <c r="B18" s="11" t="s">
        <v>1036</v>
      </c>
      <c r="C18">
        <v>16</v>
      </c>
      <c r="D18" s="11" t="s">
        <v>1037</v>
      </c>
    </row>
    <row r="19" ht="16.35" spans="1:4">
      <c r="A19">
        <v>17</v>
      </c>
      <c r="B19" s="11" t="s">
        <v>1038</v>
      </c>
      <c r="C19">
        <v>17</v>
      </c>
      <c r="D19" s="11" t="s">
        <v>1039</v>
      </c>
    </row>
    <row r="20" ht="16.35" spans="1:4">
      <c r="A20">
        <v>18</v>
      </c>
      <c r="B20" s="11" t="s">
        <v>1040</v>
      </c>
      <c r="C20">
        <v>18</v>
      </c>
      <c r="D20" s="11" t="s">
        <v>1041</v>
      </c>
    </row>
    <row r="21" ht="16.35" spans="1:4">
      <c r="A21">
        <v>19</v>
      </c>
      <c r="B21" s="11" t="s">
        <v>1042</v>
      </c>
      <c r="C21">
        <v>19</v>
      </c>
      <c r="D21" s="11" t="s">
        <v>1043</v>
      </c>
    </row>
    <row r="22" ht="16.35" spans="1:4">
      <c r="A22">
        <v>20</v>
      </c>
      <c r="B22" s="11" t="s">
        <v>1044</v>
      </c>
      <c r="C22">
        <v>20</v>
      </c>
      <c r="D22" s="11" t="s">
        <v>1045</v>
      </c>
    </row>
    <row r="23" ht="16.35" spans="1:4">
      <c r="A23">
        <v>21</v>
      </c>
      <c r="B23" s="11" t="s">
        <v>1046</v>
      </c>
      <c r="C23">
        <v>21</v>
      </c>
      <c r="D23" s="11" t="s">
        <v>1047</v>
      </c>
    </row>
    <row r="24" ht="16.35" spans="1:4">
      <c r="A24">
        <v>22</v>
      </c>
      <c r="B24" s="11" t="s">
        <v>1048</v>
      </c>
      <c r="C24">
        <v>22</v>
      </c>
      <c r="D24" s="11" t="s">
        <v>1049</v>
      </c>
    </row>
    <row r="25" ht="16.35" spans="1:4">
      <c r="A25">
        <v>23</v>
      </c>
      <c r="B25" s="11" t="s">
        <v>1050</v>
      </c>
      <c r="C25">
        <v>23</v>
      </c>
      <c r="D25" s="11" t="s">
        <v>1051</v>
      </c>
    </row>
    <row r="26" ht="16.35" spans="1:4">
      <c r="A26">
        <v>24</v>
      </c>
      <c r="B26" s="11" t="s">
        <v>1052</v>
      </c>
      <c r="C26">
        <v>24</v>
      </c>
      <c r="D26" s="11" t="s">
        <v>1053</v>
      </c>
    </row>
    <row r="27" ht="16.35" spans="1:4">
      <c r="A27">
        <v>25</v>
      </c>
      <c r="B27" s="11" t="s">
        <v>1054</v>
      </c>
      <c r="C27">
        <v>25</v>
      </c>
      <c r="D27" s="11" t="s">
        <v>1055</v>
      </c>
    </row>
    <row r="28" ht="16.35" spans="1:4">
      <c r="A28">
        <v>26</v>
      </c>
      <c r="B28" s="11" t="s">
        <v>1056</v>
      </c>
      <c r="C28">
        <v>26</v>
      </c>
      <c r="D28" s="11" t="s">
        <v>1057</v>
      </c>
    </row>
    <row r="29" ht="16.35" spans="1:4">
      <c r="A29">
        <v>27</v>
      </c>
      <c r="B29" s="11" t="s">
        <v>1058</v>
      </c>
      <c r="C29">
        <v>27</v>
      </c>
      <c r="D29" s="11" t="s">
        <v>1059</v>
      </c>
    </row>
    <row r="30" ht="16.35" spans="1:4">
      <c r="A30">
        <v>28</v>
      </c>
      <c r="B30" s="11" t="s">
        <v>1060</v>
      </c>
      <c r="C30">
        <v>28</v>
      </c>
      <c r="D30" s="11" t="s">
        <v>1061</v>
      </c>
    </row>
    <row r="31" ht="16.35" spans="1:4">
      <c r="A31">
        <v>29</v>
      </c>
      <c r="B31" s="11" t="s">
        <v>1062</v>
      </c>
      <c r="C31">
        <v>29</v>
      </c>
      <c r="D31" s="11" t="s">
        <v>1063</v>
      </c>
    </row>
    <row r="32" ht="16.35" spans="1:4">
      <c r="A32">
        <v>30</v>
      </c>
      <c r="B32" s="11" t="s">
        <v>1064</v>
      </c>
      <c r="C32">
        <v>30</v>
      </c>
      <c r="D32" s="11" t="s">
        <v>1065</v>
      </c>
    </row>
    <row r="33" ht="16.35" spans="1:4">
      <c r="A33">
        <v>31</v>
      </c>
      <c r="B33" s="11" t="s">
        <v>1066</v>
      </c>
      <c r="C33">
        <v>31</v>
      </c>
      <c r="D33" s="11" t="s">
        <v>1067</v>
      </c>
    </row>
    <row r="34" ht="16.35" spans="1:4">
      <c r="A34">
        <v>32</v>
      </c>
      <c r="B34" s="11" t="s">
        <v>1068</v>
      </c>
      <c r="C34">
        <v>32</v>
      </c>
      <c r="D34" s="11" t="s">
        <v>1069</v>
      </c>
    </row>
    <row r="35" ht="16.35" spans="1:4">
      <c r="A35">
        <v>33</v>
      </c>
      <c r="B35" s="11" t="s">
        <v>1070</v>
      </c>
      <c r="C35">
        <v>33</v>
      </c>
      <c r="D35" s="11" t="s">
        <v>1071</v>
      </c>
    </row>
    <row r="36" ht="16.35" spans="1:4">
      <c r="A36">
        <v>34</v>
      </c>
      <c r="B36" s="11" t="s">
        <v>1072</v>
      </c>
      <c r="C36">
        <v>34</v>
      </c>
      <c r="D36" s="11" t="s">
        <v>1073</v>
      </c>
    </row>
    <row r="37" ht="16.35" spans="1:4">
      <c r="A37">
        <v>35</v>
      </c>
      <c r="B37" s="11" t="s">
        <v>1074</v>
      </c>
      <c r="C37">
        <v>35</v>
      </c>
      <c r="D37" s="11" t="s">
        <v>1075</v>
      </c>
    </row>
    <row r="38" ht="16.35" spans="1:4">
      <c r="A38">
        <v>36</v>
      </c>
      <c r="B38" s="11" t="s">
        <v>1076</v>
      </c>
      <c r="C38">
        <v>36</v>
      </c>
      <c r="D38" s="11" t="s">
        <v>1077</v>
      </c>
    </row>
    <row r="39" ht="16.35" spans="1:4">
      <c r="A39">
        <v>37</v>
      </c>
      <c r="B39" s="11" t="s">
        <v>1078</v>
      </c>
      <c r="C39">
        <v>37</v>
      </c>
      <c r="D39" s="11" t="s">
        <v>1079</v>
      </c>
    </row>
    <row r="40" ht="16.35" spans="1:4">
      <c r="A40">
        <v>38</v>
      </c>
      <c r="B40" s="11" t="s">
        <v>1080</v>
      </c>
      <c r="C40">
        <v>38</v>
      </c>
      <c r="D40" s="11" t="s">
        <v>1081</v>
      </c>
    </row>
    <row r="41" ht="16.35" spans="1:4">
      <c r="A41">
        <v>39</v>
      </c>
      <c r="B41" s="11" t="s">
        <v>1082</v>
      </c>
      <c r="C41">
        <v>39</v>
      </c>
      <c r="D41" s="11" t="s">
        <v>1083</v>
      </c>
    </row>
    <row r="42" ht="16.35" spans="1:4">
      <c r="A42">
        <v>40</v>
      </c>
      <c r="B42" s="11" t="s">
        <v>1084</v>
      </c>
      <c r="C42">
        <v>40</v>
      </c>
      <c r="D42" s="11" t="s">
        <v>1085</v>
      </c>
    </row>
    <row r="43" ht="16.35" spans="1:4">
      <c r="A43">
        <v>41</v>
      </c>
      <c r="B43" s="11" t="s">
        <v>1086</v>
      </c>
      <c r="C43">
        <v>41</v>
      </c>
      <c r="D43" s="11" t="s">
        <v>1087</v>
      </c>
    </row>
    <row r="44" ht="16.35" spans="1:4">
      <c r="A44">
        <v>42</v>
      </c>
      <c r="B44" s="11" t="s">
        <v>1088</v>
      </c>
      <c r="C44">
        <v>42</v>
      </c>
      <c r="D44" s="11" t="s">
        <v>1089</v>
      </c>
    </row>
    <row r="45" ht="16.35" spans="1:4">
      <c r="A45">
        <v>43</v>
      </c>
      <c r="B45" s="11" t="s">
        <v>1090</v>
      </c>
      <c r="C45">
        <v>43</v>
      </c>
      <c r="D45" s="11" t="s">
        <v>1091</v>
      </c>
    </row>
    <row r="46" ht="16.35" spans="1:4">
      <c r="A46">
        <v>44</v>
      </c>
      <c r="B46" s="11" t="s">
        <v>1092</v>
      </c>
      <c r="C46">
        <v>44</v>
      </c>
      <c r="D46" s="11" t="s">
        <v>1093</v>
      </c>
    </row>
    <row r="47" ht="16.35" spans="1:4">
      <c r="A47">
        <v>45</v>
      </c>
      <c r="B47" s="11" t="s">
        <v>1094</v>
      </c>
      <c r="C47">
        <v>45</v>
      </c>
      <c r="D47" s="11" t="s">
        <v>1095</v>
      </c>
    </row>
    <row r="48" ht="16.35" spans="1:4">
      <c r="A48">
        <v>46</v>
      </c>
      <c r="B48" s="11" t="s">
        <v>1096</v>
      </c>
      <c r="C48">
        <v>46</v>
      </c>
      <c r="D48" s="11" t="s">
        <v>1097</v>
      </c>
    </row>
    <row r="49" ht="16.35" spans="1:4">
      <c r="A49">
        <v>47</v>
      </c>
      <c r="B49" s="11" t="s">
        <v>1098</v>
      </c>
      <c r="C49">
        <v>47</v>
      </c>
      <c r="D49" s="11" t="s">
        <v>1099</v>
      </c>
    </row>
    <row r="50" ht="16.35" spans="1:4">
      <c r="A50">
        <v>48</v>
      </c>
      <c r="B50" s="11" t="s">
        <v>1100</v>
      </c>
      <c r="C50">
        <v>48</v>
      </c>
      <c r="D50" s="11" t="s">
        <v>1101</v>
      </c>
    </row>
    <row r="51" ht="16.35" spans="1:4">
      <c r="A51">
        <v>49</v>
      </c>
      <c r="B51" s="11" t="s">
        <v>1102</v>
      </c>
      <c r="C51">
        <v>49</v>
      </c>
      <c r="D51" s="11" t="s">
        <v>1103</v>
      </c>
    </row>
    <row r="52" ht="16.35" spans="1:4">
      <c r="A52">
        <v>50</v>
      </c>
      <c r="B52" s="11" t="s">
        <v>1104</v>
      </c>
      <c r="C52">
        <v>50</v>
      </c>
      <c r="D52" s="11" t="s">
        <v>1105</v>
      </c>
    </row>
    <row r="53" ht="16.35" spans="1:4">
      <c r="A53">
        <v>51</v>
      </c>
      <c r="B53" s="11" t="s">
        <v>1106</v>
      </c>
      <c r="C53">
        <v>51</v>
      </c>
      <c r="D53" s="11" t="s">
        <v>1107</v>
      </c>
    </row>
    <row r="54" ht="16.35" spans="1:4">
      <c r="A54">
        <v>52</v>
      </c>
      <c r="B54" s="11" t="s">
        <v>1108</v>
      </c>
      <c r="C54">
        <v>52</v>
      </c>
      <c r="D54" s="11" t="s">
        <v>1109</v>
      </c>
    </row>
    <row r="55" ht="16.35" spans="1:4">
      <c r="A55">
        <v>53</v>
      </c>
      <c r="B55" s="11" t="s">
        <v>1110</v>
      </c>
      <c r="C55">
        <v>53</v>
      </c>
      <c r="D55" s="11" t="s">
        <v>1111</v>
      </c>
    </row>
    <row r="56" ht="16.35" spans="1:4">
      <c r="A56">
        <v>54</v>
      </c>
      <c r="B56" s="11" t="s">
        <v>1112</v>
      </c>
      <c r="C56">
        <v>54</v>
      </c>
      <c r="D56" s="11" t="s">
        <v>1113</v>
      </c>
    </row>
    <row r="57" ht="16.35" spans="1:4">
      <c r="A57">
        <v>55</v>
      </c>
      <c r="B57" s="11" t="s">
        <v>1114</v>
      </c>
      <c r="C57">
        <v>55</v>
      </c>
      <c r="D57" s="11" t="s">
        <v>1115</v>
      </c>
    </row>
    <row r="58" ht="16.35" spans="1:4">
      <c r="A58">
        <v>56</v>
      </c>
      <c r="B58" s="11" t="s">
        <v>1116</v>
      </c>
      <c r="C58">
        <v>56</v>
      </c>
      <c r="D58" s="11" t="s">
        <v>1117</v>
      </c>
    </row>
    <row r="59" ht="16.35" spans="1:4">
      <c r="A59">
        <v>57</v>
      </c>
      <c r="B59" s="11" t="s">
        <v>1118</v>
      </c>
      <c r="C59">
        <v>57</v>
      </c>
      <c r="D59" s="11" t="s">
        <v>1119</v>
      </c>
    </row>
    <row r="60" ht="16.35" spans="1:4">
      <c r="A60">
        <v>58</v>
      </c>
      <c r="B60" s="11" t="s">
        <v>1120</v>
      </c>
      <c r="C60">
        <v>58</v>
      </c>
      <c r="D60" s="11" t="s">
        <v>1121</v>
      </c>
    </row>
    <row r="61" ht="16.35" spans="1:4">
      <c r="A61">
        <v>59</v>
      </c>
      <c r="B61" s="11" t="s">
        <v>1122</v>
      </c>
      <c r="C61">
        <v>59</v>
      </c>
      <c r="D61" s="11" t="s">
        <v>1123</v>
      </c>
    </row>
    <row r="62" ht="16.35" spans="1:4">
      <c r="A62">
        <v>60</v>
      </c>
      <c r="B62" s="11" t="s">
        <v>1124</v>
      </c>
      <c r="C62">
        <v>60</v>
      </c>
      <c r="D62" s="11" t="s">
        <v>1125</v>
      </c>
    </row>
    <row r="63" ht="16.35" spans="1:4">
      <c r="A63">
        <v>61</v>
      </c>
      <c r="B63" s="11" t="s">
        <v>1126</v>
      </c>
      <c r="C63">
        <v>61</v>
      </c>
      <c r="D63" s="11" t="s">
        <v>1127</v>
      </c>
    </row>
    <row r="64" ht="16.35" spans="1:4">
      <c r="A64">
        <v>62</v>
      </c>
      <c r="B64" s="11" t="s">
        <v>1128</v>
      </c>
      <c r="C64">
        <v>62</v>
      </c>
      <c r="D64" s="11" t="s">
        <v>1129</v>
      </c>
    </row>
    <row r="65" ht="16.35" spans="1:4">
      <c r="A65">
        <v>63</v>
      </c>
      <c r="B65" s="11" t="s">
        <v>1130</v>
      </c>
      <c r="C65">
        <v>63</v>
      </c>
      <c r="D65" s="11" t="s">
        <v>1131</v>
      </c>
    </row>
    <row r="66" ht="16.35" spans="1:4">
      <c r="A66">
        <v>64</v>
      </c>
      <c r="B66" s="11" t="s">
        <v>1132</v>
      </c>
      <c r="C66">
        <v>64</v>
      </c>
      <c r="D66" s="11" t="s">
        <v>1133</v>
      </c>
    </row>
    <row r="67" ht="16.35" spans="1:4">
      <c r="A67">
        <v>65</v>
      </c>
      <c r="B67" s="11" t="s">
        <v>1134</v>
      </c>
      <c r="C67">
        <v>65</v>
      </c>
      <c r="D67" s="11" t="s">
        <v>1135</v>
      </c>
    </row>
    <row r="68" ht="31.95" spans="1:4">
      <c r="A68">
        <v>66</v>
      </c>
      <c r="B68" s="11" t="s">
        <v>1136</v>
      </c>
      <c r="C68">
        <v>66</v>
      </c>
      <c r="D68" s="11" t="s">
        <v>1137</v>
      </c>
    </row>
    <row r="69" ht="16.35" spans="1:4">
      <c r="A69">
        <v>67</v>
      </c>
      <c r="B69" s="11" t="s">
        <v>1138</v>
      </c>
      <c r="C69">
        <v>67</v>
      </c>
      <c r="D69" s="11" t="s">
        <v>1139</v>
      </c>
    </row>
    <row r="70" ht="16.35" spans="1:4">
      <c r="A70">
        <v>68</v>
      </c>
      <c r="B70" s="11" t="s">
        <v>1140</v>
      </c>
      <c r="C70">
        <v>68</v>
      </c>
      <c r="D70" s="11" t="s">
        <v>1141</v>
      </c>
    </row>
    <row r="71" ht="16.35" spans="1:4">
      <c r="A71">
        <v>69</v>
      </c>
      <c r="B71" s="11" t="s">
        <v>1142</v>
      </c>
      <c r="C71">
        <v>69</v>
      </c>
      <c r="D71" s="11" t="s">
        <v>1143</v>
      </c>
    </row>
    <row r="72" ht="16.35" spans="1:4">
      <c r="A72">
        <v>70</v>
      </c>
      <c r="B72" s="11" t="s">
        <v>1144</v>
      </c>
      <c r="C72">
        <v>70</v>
      </c>
      <c r="D72" s="11" t="s">
        <v>1145</v>
      </c>
    </row>
    <row r="73" ht="16.35" spans="1:4">
      <c r="A73">
        <v>71</v>
      </c>
      <c r="B73" s="11" t="s">
        <v>1146</v>
      </c>
      <c r="C73">
        <v>71</v>
      </c>
      <c r="D73" s="11" t="s">
        <v>1147</v>
      </c>
    </row>
    <row r="74" ht="16.35" spans="1:4">
      <c r="A74">
        <v>72</v>
      </c>
      <c r="B74" s="11" t="s">
        <v>1148</v>
      </c>
      <c r="C74">
        <v>72</v>
      </c>
      <c r="D74" s="11" t="s">
        <v>1149</v>
      </c>
    </row>
    <row r="75" ht="16.35" spans="1:4">
      <c r="A75">
        <v>73</v>
      </c>
      <c r="B75" s="11" t="s">
        <v>1150</v>
      </c>
      <c r="C75">
        <v>73</v>
      </c>
      <c r="D75" s="11" t="s">
        <v>1151</v>
      </c>
    </row>
    <row r="76" ht="16.35" spans="1:4">
      <c r="A76">
        <v>74</v>
      </c>
      <c r="B76" s="11" t="s">
        <v>1152</v>
      </c>
      <c r="C76">
        <v>74</v>
      </c>
      <c r="D76" s="11" t="s">
        <v>1153</v>
      </c>
    </row>
    <row r="77" ht="16.35" spans="1:4">
      <c r="A77">
        <v>75</v>
      </c>
      <c r="B77" s="11" t="s">
        <v>1154</v>
      </c>
      <c r="C77">
        <v>75</v>
      </c>
      <c r="D77" s="11" t="s">
        <v>1155</v>
      </c>
    </row>
    <row r="78" ht="16.35" spans="1:4">
      <c r="A78">
        <v>76</v>
      </c>
      <c r="B78" s="11" t="s">
        <v>1156</v>
      </c>
      <c r="C78">
        <v>76</v>
      </c>
      <c r="D78" s="11" t="s">
        <v>1157</v>
      </c>
    </row>
    <row r="79" ht="16.35" spans="1:4">
      <c r="A79">
        <v>77</v>
      </c>
      <c r="B79" s="11" t="s">
        <v>1158</v>
      </c>
      <c r="C79">
        <v>77</v>
      </c>
      <c r="D79" s="11" t="s">
        <v>1159</v>
      </c>
    </row>
    <row r="80" ht="16.35" spans="1:4">
      <c r="A80">
        <v>78</v>
      </c>
      <c r="B80" s="11" t="s">
        <v>1160</v>
      </c>
      <c r="C80">
        <v>78</v>
      </c>
      <c r="D80" s="11" t="s">
        <v>1161</v>
      </c>
    </row>
    <row r="81" ht="16.35" spans="1:4">
      <c r="A81">
        <v>79</v>
      </c>
      <c r="B81" s="11" t="s">
        <v>1162</v>
      </c>
      <c r="C81">
        <v>79</v>
      </c>
      <c r="D81" s="11" t="s">
        <v>1163</v>
      </c>
    </row>
    <row r="82" ht="16.35" spans="1:4">
      <c r="A82">
        <v>80</v>
      </c>
      <c r="B82" s="11" t="s">
        <v>1164</v>
      </c>
      <c r="C82">
        <v>80</v>
      </c>
      <c r="D82" s="11" t="s">
        <v>1165</v>
      </c>
    </row>
    <row r="83" ht="16.35" spans="1:4">
      <c r="A83">
        <v>81</v>
      </c>
      <c r="B83" s="11" t="s">
        <v>1166</v>
      </c>
      <c r="C83">
        <v>81</v>
      </c>
      <c r="D83" s="11" t="s">
        <v>1167</v>
      </c>
    </row>
    <row r="84" ht="16.35" spans="1:4">
      <c r="A84">
        <v>82</v>
      </c>
      <c r="B84" s="11" t="s">
        <v>1168</v>
      </c>
      <c r="C84">
        <v>82</v>
      </c>
      <c r="D84" s="11" t="s">
        <v>1169</v>
      </c>
    </row>
    <row r="85" ht="31.95" spans="1:4">
      <c r="A85">
        <v>83</v>
      </c>
      <c r="B85" s="11" t="s">
        <v>1170</v>
      </c>
      <c r="C85">
        <v>83</v>
      </c>
      <c r="D85" s="11" t="s">
        <v>1171</v>
      </c>
    </row>
    <row r="86" ht="16.35" spans="1:4">
      <c r="A86">
        <v>84</v>
      </c>
      <c r="B86" s="11" t="s">
        <v>1172</v>
      </c>
      <c r="C86">
        <v>84</v>
      </c>
      <c r="D86" s="11" t="s">
        <v>1173</v>
      </c>
    </row>
    <row r="87" ht="16.35" spans="1:4">
      <c r="A87">
        <v>85</v>
      </c>
      <c r="B87" s="11" t="s">
        <v>1174</v>
      </c>
      <c r="C87">
        <v>85</v>
      </c>
      <c r="D87" s="11" t="s">
        <v>1175</v>
      </c>
    </row>
    <row r="88" ht="16.35" spans="1:4">
      <c r="A88">
        <v>86</v>
      </c>
      <c r="B88" s="11" t="s">
        <v>1176</v>
      </c>
      <c r="C88">
        <v>86</v>
      </c>
      <c r="D88" s="11" t="s">
        <v>1177</v>
      </c>
    </row>
    <row r="89" ht="16.35" spans="1:4">
      <c r="A89">
        <v>87</v>
      </c>
      <c r="B89" s="11" t="s">
        <v>1178</v>
      </c>
      <c r="C89">
        <v>87</v>
      </c>
      <c r="D89" s="11" t="s">
        <v>1179</v>
      </c>
    </row>
    <row r="90" ht="16.35" spans="1:4">
      <c r="A90">
        <v>88</v>
      </c>
      <c r="B90" s="11" t="s">
        <v>1180</v>
      </c>
      <c r="C90">
        <v>88</v>
      </c>
      <c r="D90" s="11" t="s">
        <v>1181</v>
      </c>
    </row>
    <row r="91" ht="16.35" spans="1:4">
      <c r="A91">
        <v>89</v>
      </c>
      <c r="B91" s="11" t="s">
        <v>1182</v>
      </c>
      <c r="C91">
        <v>89</v>
      </c>
      <c r="D91" s="11" t="s">
        <v>1183</v>
      </c>
    </row>
    <row r="92" ht="31.95" spans="1:4">
      <c r="A92">
        <v>90</v>
      </c>
      <c r="B92" s="11" t="s">
        <v>1184</v>
      </c>
      <c r="C92">
        <v>90</v>
      </c>
      <c r="D92" s="11" t="s">
        <v>1185</v>
      </c>
    </row>
    <row r="93" ht="16.35" spans="1:4">
      <c r="A93">
        <v>91</v>
      </c>
      <c r="B93" s="11" t="s">
        <v>1186</v>
      </c>
      <c r="C93">
        <v>91</v>
      </c>
      <c r="D93" s="11" t="s">
        <v>1187</v>
      </c>
    </row>
    <row r="94" ht="16.35" spans="1:4">
      <c r="A94">
        <v>92</v>
      </c>
      <c r="B94" s="11" t="s">
        <v>1188</v>
      </c>
      <c r="C94">
        <v>92</v>
      </c>
      <c r="D94" s="11" t="s">
        <v>1189</v>
      </c>
    </row>
    <row r="95" ht="16.35" spans="1:4">
      <c r="A95">
        <v>93</v>
      </c>
      <c r="B95" s="11" t="s">
        <v>1190</v>
      </c>
      <c r="C95">
        <v>93</v>
      </c>
      <c r="D95" s="11" t="s">
        <v>1191</v>
      </c>
    </row>
    <row r="96" ht="16.35" spans="1:4">
      <c r="A96">
        <v>94</v>
      </c>
      <c r="B96" s="11" t="s">
        <v>1192</v>
      </c>
      <c r="C96">
        <v>94</v>
      </c>
      <c r="D96" s="11" t="s">
        <v>1193</v>
      </c>
    </row>
    <row r="97" ht="16.35" spans="1:4">
      <c r="A97">
        <v>95</v>
      </c>
      <c r="B97" s="11" t="s">
        <v>1194</v>
      </c>
      <c r="C97">
        <v>95</v>
      </c>
      <c r="D97" s="11" t="s">
        <v>1195</v>
      </c>
    </row>
    <row r="98" ht="16.35" spans="1:4">
      <c r="A98">
        <v>96</v>
      </c>
      <c r="B98" s="11" t="s">
        <v>1196</v>
      </c>
      <c r="C98">
        <v>96</v>
      </c>
      <c r="D98" s="11" t="s">
        <v>1197</v>
      </c>
    </row>
    <row r="99" ht="16.35" spans="1:4">
      <c r="A99">
        <v>97</v>
      </c>
      <c r="B99" s="11" t="s">
        <v>1198</v>
      </c>
      <c r="C99">
        <v>97</v>
      </c>
      <c r="D99" s="11" t="s">
        <v>1199</v>
      </c>
    </row>
    <row r="100" ht="16.35" spans="1:4">
      <c r="A100">
        <v>98</v>
      </c>
      <c r="B100" s="11" t="s">
        <v>1200</v>
      </c>
      <c r="C100">
        <v>98</v>
      </c>
      <c r="D100" s="11" t="s">
        <v>1201</v>
      </c>
    </row>
    <row r="101" ht="16.35" spans="1:4">
      <c r="A101">
        <v>99</v>
      </c>
      <c r="B101" s="11" t="s">
        <v>1202</v>
      </c>
      <c r="C101">
        <v>99</v>
      </c>
      <c r="D101" s="11" t="s">
        <v>1203</v>
      </c>
    </row>
    <row r="102" ht="16.35" spans="1:4">
      <c r="A102">
        <v>100</v>
      </c>
      <c r="B102" s="11" t="s">
        <v>1204</v>
      </c>
      <c r="C102">
        <v>100</v>
      </c>
      <c r="D102" s="11" t="s">
        <v>1205</v>
      </c>
    </row>
    <row r="103" ht="47.55" spans="2:2">
      <c r="B103" s="11" t="s">
        <v>1206</v>
      </c>
    </row>
    <row r="104" ht="16.35" spans="2:2">
      <c r="B104" s="11" t="s">
        <v>1207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lastModifiedBy>夜见冬岚</cp:lastModifiedBy>
  <dcterms:created xsi:type="dcterms:W3CDTF">2015-07-05T01:28:00Z</dcterms:created>
  <dcterms:modified xsi:type="dcterms:W3CDTF">2020-10-01T15:32:43Z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