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24"/>
  </bookViews>
  <sheets>
    <sheet name="人物卡" sheetId="1" r:id="rId1"/>
    <sheet name="分支技能" sheetId="2" r:id="rId2"/>
    <sheet name="职业列表" sheetId="7" r:id="rId3"/>
    <sheet name="属性和掷骰" sheetId="9" r:id="rId4"/>
    <sheet name="附表" sheetId="8" state="hidden" r:id="rId5"/>
  </sheets>
  <definedNames>
    <definedName name="_xlnm._FilterDatabase" localSheetId="2" hidden="1">职业列表!$A$1:$F$116</definedName>
  </definedNames>
  <calcPr calcId="144525" iterate="1" iterateCount="100" iterateDelta="0.001"/>
</workbook>
</file>

<file path=xl/sharedStrings.xml><?xml version="1.0" encoding="utf-8"?>
<sst xmlns="http://schemas.openxmlformats.org/spreadsheetml/2006/main" count="584">
  <si>
    <t>调查员信息</t>
  </si>
  <si>
    <t>属性</t>
  </si>
  <si>
    <t>此处应有头像</t>
  </si>
  <si>
    <t>姓名</t>
  </si>
  <si>
    <t>汉克·兰尼斯特</t>
  </si>
  <si>
    <r>
      <rPr>
        <sz val="10"/>
        <color theme="1"/>
        <rFont val="微软雅黑"/>
        <charset val="134"/>
      </rPr>
      <t xml:space="preserve">力量
</t>
    </r>
    <r>
      <rPr>
        <sz val="8"/>
        <color theme="1"/>
        <rFont val="微软雅黑"/>
        <charset val="134"/>
      </rPr>
      <t>STR</t>
    </r>
  </si>
  <si>
    <r>
      <rPr>
        <sz val="10"/>
        <color theme="1"/>
        <rFont val="微软雅黑"/>
        <charset val="134"/>
      </rPr>
      <t xml:space="preserve">敏捷
</t>
    </r>
    <r>
      <rPr>
        <sz val="8"/>
        <color theme="1"/>
        <rFont val="微软雅黑"/>
        <charset val="134"/>
      </rPr>
      <t>DEX</t>
    </r>
  </si>
  <si>
    <r>
      <rPr>
        <sz val="10"/>
        <color theme="1"/>
        <rFont val="微软雅黑"/>
        <charset val="134"/>
      </rPr>
      <t xml:space="preserve">意志
</t>
    </r>
    <r>
      <rPr>
        <sz val="8"/>
        <color theme="1"/>
        <rFont val="微软雅黑"/>
        <charset val="134"/>
      </rPr>
      <t>POW</t>
    </r>
  </si>
  <si>
    <t>玩家</t>
  </si>
  <si>
    <t>麋鹿</t>
  </si>
  <si>
    <t>时代</t>
  </si>
  <si>
    <t>现代</t>
  </si>
  <si>
    <t>职业</t>
  </si>
  <si>
    <t>警探</t>
  </si>
  <si>
    <r>
      <rPr>
        <sz val="10"/>
        <color theme="1"/>
        <rFont val="微软雅黑"/>
        <charset val="134"/>
      </rPr>
      <t xml:space="preserve">体质
</t>
    </r>
    <r>
      <rPr>
        <sz val="8"/>
        <color theme="1"/>
        <rFont val="微软雅黑"/>
        <charset val="134"/>
      </rPr>
      <t>CON</t>
    </r>
  </si>
  <si>
    <r>
      <rPr>
        <sz val="10"/>
        <color theme="1"/>
        <rFont val="微软雅黑"/>
        <charset val="134"/>
      </rPr>
      <t xml:space="preserve">外表
</t>
    </r>
    <r>
      <rPr>
        <sz val="8"/>
        <color theme="1"/>
        <rFont val="微软雅黑"/>
        <charset val="134"/>
      </rPr>
      <t>APP</t>
    </r>
  </si>
  <si>
    <r>
      <rPr>
        <sz val="10"/>
        <color theme="1"/>
        <rFont val="微软雅黑"/>
        <charset val="134"/>
      </rPr>
      <t xml:space="preserve">教育
</t>
    </r>
    <r>
      <rPr>
        <sz val="8"/>
        <color theme="1"/>
        <rFont val="微软雅黑"/>
        <charset val="134"/>
      </rPr>
      <t>EDU</t>
    </r>
  </si>
  <si>
    <t>年龄</t>
  </si>
  <si>
    <t>性别</t>
  </si>
  <si>
    <t>男</t>
  </si>
  <si>
    <t>住地</t>
  </si>
  <si>
    <t>布鲁克林区-纽约市-美国</t>
  </si>
  <si>
    <r>
      <rPr>
        <sz val="10"/>
        <color theme="1"/>
        <rFont val="微软雅黑"/>
        <charset val="134"/>
      </rPr>
      <t xml:space="preserve">体型
</t>
    </r>
    <r>
      <rPr>
        <sz val="8"/>
        <color theme="1"/>
        <rFont val="微软雅黑"/>
        <charset val="134"/>
      </rPr>
      <t>SIZ</t>
    </r>
  </si>
  <si>
    <t>智力INT
灵感idea</t>
  </si>
  <si>
    <r>
      <rPr>
        <sz val="10"/>
        <color theme="1"/>
        <rFont val="微软雅黑"/>
        <charset val="134"/>
      </rPr>
      <t xml:space="preserve">移动力
</t>
    </r>
    <r>
      <rPr>
        <sz val="8"/>
        <color theme="1"/>
        <rFont val="微软雅黑"/>
        <charset val="134"/>
      </rPr>
      <t>MOV</t>
    </r>
  </si>
  <si>
    <t>调整值</t>
  </si>
  <si>
    <t>故乡</t>
  </si>
  <si>
    <t>坦佩-亚利桑那州-美国</t>
  </si>
  <si>
    <r>
      <rPr>
        <sz val="10"/>
        <color theme="1"/>
        <rFont val="微软雅黑"/>
        <charset val="134"/>
      </rPr>
      <t xml:space="preserve">体力
</t>
    </r>
    <r>
      <rPr>
        <sz val="8"/>
        <color theme="1"/>
        <rFont val="微软雅黑"/>
        <charset val="134"/>
      </rPr>
      <t>Hit  Points</t>
    </r>
  </si>
  <si>
    <r>
      <rPr>
        <sz val="10"/>
        <color theme="1"/>
        <rFont val="微软雅黑"/>
        <charset val="134"/>
      </rPr>
      <t xml:space="preserve">理智
</t>
    </r>
    <r>
      <rPr>
        <sz val="8"/>
        <color theme="1"/>
        <rFont val="微软雅黑"/>
        <charset val="134"/>
      </rPr>
      <t>Sanity</t>
    </r>
  </si>
  <si>
    <r>
      <rPr>
        <sz val="10"/>
        <color theme="1"/>
        <rFont val="微软雅黑"/>
        <charset val="134"/>
      </rPr>
      <t xml:space="preserve">幸运
</t>
    </r>
    <r>
      <rPr>
        <sz val="8"/>
        <color theme="1"/>
        <rFont val="微软雅黑"/>
        <charset val="134"/>
      </rPr>
      <t>Luck</t>
    </r>
  </si>
  <si>
    <r>
      <rPr>
        <sz val="10"/>
        <color theme="1"/>
        <rFont val="微软雅黑"/>
        <charset val="134"/>
      </rPr>
      <t xml:space="preserve">魔法
</t>
    </r>
    <r>
      <rPr>
        <sz val="8"/>
        <color theme="1"/>
        <rFont val="微软雅黑"/>
        <charset val="134"/>
      </rPr>
      <t>Magic Points</t>
    </r>
  </si>
  <si>
    <r>
      <rPr>
        <sz val="10"/>
        <color theme="1"/>
        <rFont val="微软雅黑"/>
        <charset val="134"/>
      </rPr>
      <t xml:space="preserve">状态 </t>
    </r>
    <r>
      <rPr>
        <sz val="8"/>
        <color theme="1"/>
        <rFont val="微软雅黑"/>
        <charset val="134"/>
      </rPr>
      <t>State</t>
    </r>
  </si>
  <si>
    <t>健康</t>
  </si>
  <si>
    <t>无特殊状态</t>
  </si>
  <si>
    <t>神志清醒</t>
  </si>
  <si>
    <t>技能表</t>
  </si>
  <si>
    <t>技能名称</t>
  </si>
  <si>
    <t>初始</t>
  </si>
  <si>
    <t>成长</t>
  </si>
  <si>
    <t>兴趣</t>
  </si>
  <si>
    <t>成功率</t>
  </si>
  <si>
    <t>£</t>
  </si>
  <si>
    <t>会计</t>
  </si>
  <si>
    <t>法律</t>
  </si>
  <si>
    <t>人类学</t>
  </si>
  <si>
    <t>图书馆使用</t>
  </si>
  <si>
    <t>估价</t>
  </si>
  <si>
    <t>R</t>
  </si>
  <si>
    <t>聆听</t>
  </si>
  <si>
    <t>考古学</t>
  </si>
  <si>
    <t>锁匠</t>
  </si>
  <si>
    <t>技艺:</t>
  </si>
  <si>
    <t>机械维修</t>
  </si>
  <si>
    <t>医学</t>
  </si>
  <si>
    <t>自然学</t>
  </si>
  <si>
    <t>魅惑</t>
  </si>
  <si>
    <t>领航</t>
  </si>
  <si>
    <t>攀爬</t>
  </si>
  <si>
    <t>神秘学</t>
  </si>
  <si>
    <t>计算机使用</t>
  </si>
  <si>
    <t>操作重型机械</t>
  </si>
  <si>
    <t>信用评级</t>
  </si>
  <si>
    <t>——</t>
  </si>
  <si>
    <t>说服</t>
  </si>
  <si>
    <t>克苏鲁神话</t>
  </si>
  <si>
    <t>驾驶:</t>
  </si>
  <si>
    <t>乔装</t>
  </si>
  <si>
    <t>精神分析</t>
  </si>
  <si>
    <t>闪避</t>
  </si>
  <si>
    <t>心理学</t>
  </si>
  <si>
    <t>汽车驾驶</t>
  </si>
  <si>
    <t>骑术</t>
  </si>
  <si>
    <t>电气维修</t>
  </si>
  <si>
    <t>科学:</t>
  </si>
  <si>
    <t>电子学</t>
  </si>
  <si>
    <t>话术</t>
  </si>
  <si>
    <t>格斗:</t>
  </si>
  <si>
    <t>斗殴</t>
  </si>
  <si>
    <t>妙手</t>
  </si>
  <si>
    <t>剑</t>
  </si>
  <si>
    <t>侦察</t>
  </si>
  <si>
    <t>潜行</t>
  </si>
  <si>
    <t>射击:</t>
  </si>
  <si>
    <t>手枪</t>
  </si>
  <si>
    <t>生存:</t>
  </si>
  <si>
    <t>步枪/霰弹枪</t>
  </si>
  <si>
    <t>游泳</t>
  </si>
  <si>
    <t>投掷</t>
  </si>
  <si>
    <t>急救</t>
  </si>
  <si>
    <t>追踪</t>
  </si>
  <si>
    <t>历史</t>
  </si>
  <si>
    <t>罕见:</t>
  </si>
  <si>
    <t>潜水</t>
  </si>
  <si>
    <t>恐吓</t>
  </si>
  <si>
    <t>跳跃</t>
  </si>
  <si>
    <t>外语:</t>
  </si>
  <si>
    <t>中文</t>
  </si>
  <si>
    <t>母语:</t>
  </si>
  <si>
    <t>武器</t>
  </si>
  <si>
    <t>格斗</t>
  </si>
  <si>
    <t>穿刺</t>
  </si>
  <si>
    <t>伤害</t>
  </si>
  <si>
    <t>射程</t>
  </si>
  <si>
    <t>次数</t>
  </si>
  <si>
    <t>装弹数</t>
  </si>
  <si>
    <t>故障值</t>
  </si>
  <si>
    <r>
      <rPr>
        <sz val="10"/>
        <color theme="1"/>
        <rFont val="微软雅黑"/>
        <charset val="134"/>
      </rPr>
      <t xml:space="preserve">伤害加值
</t>
    </r>
    <r>
      <rPr>
        <sz val="8"/>
        <color theme="1"/>
        <rFont val="微软雅黑"/>
        <charset val="134"/>
      </rPr>
      <t>Damage Bonus</t>
    </r>
  </si>
  <si>
    <t>空手战斗</t>
  </si>
  <si>
    <t>×</t>
  </si>
  <si>
    <t>1D3+DB</t>
  </si>
  <si>
    <r>
      <rPr>
        <sz val="10"/>
        <color theme="1"/>
        <rFont val="微软雅黑"/>
        <charset val="134"/>
      </rPr>
      <t xml:space="preserve">体格
</t>
    </r>
    <r>
      <rPr>
        <sz val="8"/>
        <color theme="1"/>
        <rFont val="微软雅黑"/>
        <charset val="134"/>
      </rPr>
      <t>Build</t>
    </r>
  </si>
  <si>
    <r>
      <rPr>
        <sz val="10"/>
        <color theme="1"/>
        <rFont val="微软雅黑"/>
        <charset val="134"/>
      </rPr>
      <t xml:space="preserve">躲闪
</t>
    </r>
    <r>
      <rPr>
        <sz val="8"/>
        <color theme="1"/>
        <rFont val="微软雅黑"/>
        <charset val="134"/>
      </rPr>
      <t>Dodge</t>
    </r>
  </si>
  <si>
    <r>
      <rPr>
        <sz val="10"/>
        <color theme="1"/>
        <rFont val="微软雅黑"/>
        <charset val="134"/>
      </rPr>
      <t xml:space="preserve">护甲 </t>
    </r>
    <r>
      <rPr>
        <sz val="8"/>
        <color theme="1"/>
        <rFont val="微软雅黑"/>
        <charset val="134"/>
      </rPr>
      <t>Armor</t>
    </r>
  </si>
  <si>
    <t>Produced by Lost Akiba. 果园ID秋叶EXODUS 群号228689392</t>
  </si>
  <si>
    <t>资产</t>
  </si>
  <si>
    <t>背景故事</t>
  </si>
  <si>
    <t>思想与信念</t>
  </si>
  <si>
    <t>相信正义和勇气的力量，面对危险时会义无反顾的牺牲自己保全女人和孩子，而对于懦弱的男人则十分轻蔑</t>
  </si>
  <si>
    <t>现金：</t>
  </si>
  <si>
    <t>消费水平：</t>
  </si>
  <si>
    <t>重要之人</t>
  </si>
  <si>
    <t>妻子，2岁一个女儿和一个7岁儿子，还有在自己保护下的公民</t>
  </si>
  <si>
    <t>意义非凡之地</t>
  </si>
  <si>
    <t>家</t>
  </si>
  <si>
    <t>宝贵之物</t>
  </si>
  <si>
    <t>办公室里女儿用蜡笔拙劣而幼稚的画作</t>
  </si>
  <si>
    <t>随身物品</t>
  </si>
  <si>
    <t>特质</t>
  </si>
  <si>
    <t>正义，勇气，嫉恶如仇</t>
  </si>
  <si>
    <t>伤口和疤痕</t>
  </si>
  <si>
    <t>经历大小百余次行动，身上到处都有弹片的划痕和火药的烧伤，最重的两处在额角和小腿，因此样貌和敏捷都收到影响</t>
  </si>
  <si>
    <t>警官证</t>
  </si>
  <si>
    <t>恐惧症和狂躁症</t>
  </si>
  <si>
    <t>无</t>
  </si>
  <si>
    <t>钱包</t>
  </si>
  <si>
    <t>手机</t>
  </si>
  <si>
    <t>汉克·兰尼斯特在警察家庭长大，从小被培养了丰富正义感和使命感，终于在18岁那年如愿以偿的考上了警校，在校期间成绩优异，体魄强健，毕业后本有机会去NYPD工作，但是他选择了更有挑战性也更能保护公民安全的FBI，39岁的他体格还没有下降，丰富的阅历带给了他非同凡响的智慧。尽管已经是FBI一个不大不小的官职，但仍然和警探们一起奋斗在第一线，保卫着他因为为傲的国家和民族。和故事中的夏洛特女士在一场宴会上相识，十分钦佩欣赏她的为人，本次受到邀请也是十分荣幸欣喜</t>
  </si>
  <si>
    <t>调查员笔记</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</si>
  <si>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</si>
  <si>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</si>
  <si>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</si>
  <si>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</si>
  <si>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</si>
  <si>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</si>
  <si>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</si>
  <si>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</si>
  <si>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</si>
  <si>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</si>
  <si>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</si>
  <si>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</si>
  <si>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</si>
  <si>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</si>
  <si>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</si>
  <si>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</si>
  <si>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</si>
  <si>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</si>
  <si>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</si>
  <si>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</si>
  <si>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</si>
  <si>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</si>
  <si>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</si>
  <si>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</si>
  <si>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</si>
  <si>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</si>
  <si>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</si>
  <si>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</si>
  <si>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</si>
  <si>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技艺</t>
  </si>
  <si>
    <t>科学</t>
  </si>
  <si>
    <t>射击</t>
  </si>
  <si>
    <t>特殊技能</t>
  </si>
  <si>
    <t>技能</t>
  </si>
  <si>
    <t>基础值</t>
  </si>
  <si>
    <t>表演</t>
  </si>
  <si>
    <t>地质学</t>
  </si>
  <si>
    <t>鞭子</t>
  </si>
  <si>
    <t>爆破</t>
  </si>
  <si>
    <t>美术</t>
  </si>
  <si>
    <t>化学</t>
  </si>
  <si>
    <t>电锯</t>
  </si>
  <si>
    <t>冲锋枪</t>
  </si>
  <si>
    <t>唇语</t>
  </si>
  <si>
    <t>摄影</t>
  </si>
  <si>
    <t>生物学</t>
  </si>
  <si>
    <t>弓</t>
  </si>
  <si>
    <t>催眠</t>
  </si>
  <si>
    <t>伪造</t>
  </si>
  <si>
    <t>数学</t>
  </si>
  <si>
    <t>斧</t>
  </si>
  <si>
    <t>火焰喷射器</t>
  </si>
  <si>
    <t>炮术</t>
  </si>
  <si>
    <t>文学</t>
  </si>
  <si>
    <t>天文学</t>
  </si>
  <si>
    <t>机关枪</t>
  </si>
  <si>
    <t>书法</t>
  </si>
  <si>
    <t>物理学</t>
  </si>
  <si>
    <t>绞具</t>
  </si>
  <si>
    <t>驯兽</t>
  </si>
  <si>
    <t>乐理</t>
  </si>
  <si>
    <t>药剂学</t>
  </si>
  <si>
    <t>链枷</t>
  </si>
  <si>
    <t>重武器</t>
  </si>
  <si>
    <t>料理</t>
  </si>
  <si>
    <t>植物学</t>
  </si>
  <si>
    <t>矛</t>
  </si>
  <si>
    <t>动物学</t>
  </si>
  <si>
    <t>密码学</t>
  </si>
  <si>
    <t>工程学</t>
  </si>
  <si>
    <t>气象学</t>
  </si>
  <si>
    <t>物证学</t>
  </si>
  <si>
    <t>序号</t>
  </si>
  <si>
    <t>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</si>
  <si>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</si>
  <si>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</si>
  <si>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</si>
  <si>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</si>
  <si>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</si>
  <si>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</si>
  <si>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</si>
  <si>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</si>
  <si>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</si>
  <si>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</si>
  <si>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</si>
  <si>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</si>
  <si>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</si>
  <si>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</si>
  <si>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</si>
  <si>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</si>
  <si>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</si>
  <si>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</si>
  <si>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</si>
  <si>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</si>
  <si>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</si>
  <si>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</si>
  <si>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</si>
  <si>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</si>
  <si>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</si>
  <si>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</si>
  <si>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</si>
  <si>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</si>
  <si>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</si>
  <si>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</si>
  <si>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</si>
  <si>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</si>
  <si>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</si>
  <si>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</si>
  <si>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</si>
  <si>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</si>
  <si>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</si>
  <si>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</si>
  <si>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</si>
  <si>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</si>
  <si>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</si>
  <si>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</si>
  <si>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</si>
  <si>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</si>
  <si>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</si>
  <si>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</si>
  <si>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</si>
  <si>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</si>
  <si>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</si>
  <si>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</si>
  <si>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</si>
  <si>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</si>
  <si>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</si>
  <si>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</si>
  <si>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</si>
  <si>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</si>
  <si>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</si>
  <si>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</si>
  <si>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</si>
  <si>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</si>
  <si>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</si>
  <si>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</si>
  <si>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</si>
  <si>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</si>
  <si>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</si>
  <si>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</si>
  <si>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</si>
  <si>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</si>
  <si>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</si>
  <si>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</si>
  <si>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</si>
  <si>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</si>
  <si>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</si>
  <si>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</si>
  <si>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</si>
  <si>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</si>
  <si>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</si>
  <si>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</si>
  <si>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</si>
  <si>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</si>
  <si>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</si>
  <si>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</si>
  <si>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</si>
  <si>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</si>
  <si>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</si>
  <si>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</si>
  <si>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</si>
  <si>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</si>
  <si>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</si>
  <si>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</si>
  <si>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</si>
  <si>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</si>
  <si>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</si>
  <si>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</si>
  <si>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</si>
  <si>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</si>
  <si>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</si>
  <si>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</si>
  <si>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</si>
  <si>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</si>
  <si>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</si>
  <si>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</si>
  <si>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</si>
  <si>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</si>
  <si>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</si>
  <si>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</si>
  <si>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</si>
  <si>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</si>
  <si>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</si>
  <si>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</si>
  <si>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</si>
  <si>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</si>
  <si>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</si>
  <si>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</si>
  <si>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</si>
  <si>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</si>
  <si>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</si>
  <si>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</si>
  <si>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</si>
  <si>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</si>
  <si>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</si>
  <si>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</si>
  <si>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</si>
  <si>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</si>
  <si>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</si>
  <si>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</si>
  <si>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</si>
  <si>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</si>
  <si>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</si>
  <si>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</si>
  <si>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</si>
  <si>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</si>
  <si>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</si>
  <si>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</si>
  <si>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</si>
  <si>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</si>
  <si>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</si>
  <si>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</si>
  <si>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</si>
  <si>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</si>
  <si>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</si>
  <si>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</si>
  <si>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</si>
  <si>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</si>
  <si>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</si>
  <si>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</si>
  <si>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</si>
  <si>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</si>
  <si>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</si>
  <si>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</si>
  <si>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</si>
  <si>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</si>
  <si>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</si>
  <si>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</si>
  <si>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</si>
  <si>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</si>
  <si>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</si>
  <si>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</si>
  <si>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</si>
  <si>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</si>
  <si>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</si>
  <si>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</si>
  <si>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</si>
  <si>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</si>
  <si>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</si>
  <si>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</si>
  <si>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</si>
  <si>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</si>
  <si>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</si>
  <si>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</si>
  <si>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</si>
  <si>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</si>
  <si>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</si>
  <si>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</si>
  <si>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</si>
  <si>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</si>
  <si>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</si>
  <si>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</si>
  <si>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</si>
  <si>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</si>
  <si>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</si>
  <si>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</si>
  <si>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</si>
  <si>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</si>
  <si>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</si>
  <si>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</si>
  <si>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</si>
  <si>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</si>
  <si>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</si>
  <si>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</si>
  <si>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</si>
  <si>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</si>
  <si>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</si>
  <si>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</si>
  <si>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</si>
  <si>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</si>
  <si>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</si>
  <si>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</si>
  <si>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</si>
  <si>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</si>
  <si>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</si>
  <si>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</si>
  <si>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</si>
  <si>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</si>
  <si>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</si>
  <si>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</si>
  <si>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</si>
  <si>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</si>
  <si>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</si>
  <si>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</si>
  <si>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</si>
  <si>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</si>
  <si>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</si>
  <si>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</si>
  <si>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</si>
  <si>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</si>
  <si>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</si>
  <si>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</si>
  <si>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</si>
  <si>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</si>
  <si>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</si>
  <si>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</si>
  <si>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</si>
  <si>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</si>
  <si>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</si>
  <si>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</si>
  <si>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</si>
  <si>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</si>
  <si>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</si>
  <si>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</si>
  <si>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</si>
  <si>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</si>
  <si>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</si>
  <si>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</si>
  <si>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</si>
  <si>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</si>
  <si>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</si>
  <si>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</si>
  <si>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</si>
  <si>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</si>
  <si>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</si>
  <si>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</si>
  <si>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</si>
  <si>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</si>
  <si>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</si>
  <si>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</si>
  <si>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</si>
  <si>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</si>
  <si>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</si>
  <si>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</si>
  <si>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</si>
  <si>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</si>
  <si>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</si>
  <si>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</si>
  <si>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</si>
  <si>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</si>
  <si>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</si>
  <si>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</si>
  <si>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</si>
  <si>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</si>
  <si>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</si>
  <si>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</si>
  <si>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</si>
  <si>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</si>
  <si>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</si>
  <si>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</si>
  <si>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</si>
  <si>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</si>
  <si>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</si>
  <si>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</si>
  <si>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</si>
  <si>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</si>
  <si>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</si>
  <si>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</si>
  <si>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</si>
  <si>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</si>
  <si>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</si>
  <si>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</si>
  <si>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</si>
  <si>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</si>
  <si>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</si>
  <si>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</si>
  <si>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</si>
  <si>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</si>
  <si>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</si>
  <si>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</si>
  <si>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</si>
  <si>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</si>
  <si>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</si>
  <si>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</si>
  <si>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</si>
  <si>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</si>
  <si>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</si>
  <si>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</si>
  <si>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</si>
  <si>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</si>
  <si>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</si>
  <si>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</si>
  <si>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</si>
  <si>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</si>
  <si>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</si>
  <si>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</si>
  <si>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</si>
  <si>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幸运</t>
  </si>
  <si>
    <t>力量
STR</t>
  </si>
  <si>
    <t>敏捷
DEX</t>
  </si>
  <si>
    <t>意志
POW</t>
  </si>
  <si>
    <t>体质
CON</t>
  </si>
  <si>
    <t>外表
APP</t>
  </si>
  <si>
    <t>教育
EDU</t>
  </si>
  <si>
    <t>幸运#2</t>
  </si>
  <si>
    <t>体型
SIZ</t>
  </si>
  <si>
    <t>按[F9]刷新。移动设备选择[菜单]-[公式]-[开始计算]。</t>
  </si>
  <si>
    <t>多面骰</t>
  </si>
  <si>
    <t>D2</t>
  </si>
  <si>
    <t>D4</t>
  </si>
  <si>
    <t>D6</t>
  </si>
  <si>
    <t>D8</t>
  </si>
  <si>
    <t>D10</t>
  </si>
  <si>
    <t>D20</t>
  </si>
  <si>
    <t>D100</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</si>
  <si>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</si>
  <si>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</si>
  <si>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</si>
  <si>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</si>
  <si>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</si>
  <si>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</si>
  <si>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</si>
  <si>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</si>
  <si>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</si>
  <si>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</si>
  <si>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</si>
  <si>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</si>
  <si>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</si>
  <si>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</si>
  <si>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</si>
  <si>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</si>
  <si>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</si>
  <si>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</si>
  <si>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</si>
  <si>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</si>
  <si>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</si>
  <si>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STR=SIZ?</t>
  </si>
  <si>
    <t>+10D6</t>
  </si>
  <si>
    <t>DEX=SIZ?</t>
  </si>
  <si>
    <t>+11D6</t>
  </si>
  <si>
    <t>STR&lt;SIZ?</t>
  </si>
  <si>
    <t>+12D6</t>
  </si>
  <si>
    <t>DEX&lt;SIZ?</t>
  </si>
  <si>
    <t>+13D6</t>
  </si>
  <si>
    <t>二者皆&lt;体</t>
  </si>
  <si>
    <t>+14D6</t>
  </si>
  <si>
    <t>二者皆&gt;体</t>
  </si>
  <si>
    <t>+15D6</t>
  </si>
  <si>
    <t>三者相等</t>
  </si>
  <si>
    <t>+16D6</t>
  </si>
  <si>
    <t>一者＞体</t>
  </si>
  <si>
    <t>+17D6</t>
  </si>
  <si>
    <t>MOV=7？</t>
  </si>
  <si>
    <t>+18D6</t>
  </si>
  <si>
    <t>+19D6</t>
  </si>
  <si>
    <t>MOV=9？</t>
  </si>
  <si>
    <t>+20D6</t>
  </si>
  <si>
    <t>MOV=8？</t>
  </si>
  <si>
    <t>+21D6</t>
  </si>
  <si>
    <t>最终结果</t>
  </si>
  <si>
    <t>+22D6</t>
  </si>
  <si>
    <t>+23D6</t>
  </si>
  <si>
    <t>+24D6</t>
  </si>
  <si>
    <t>+25D6</t>
  </si>
  <si>
    <t>+26D6</t>
  </si>
</sst>
</file>

<file path=xl/styles.xml><?xml version="1.0" encoding="utf-8"?>
<styleSheet xmlns="http://schemas.openxmlformats.org/spreadsheetml/2006/main">
  <numFmts count="8">
    <numFmt numFmtId="41" formatCode="_ * #,##0_ ;_ * \-#,##0_ ;_ * &quot;-&quot;_ ;_ @_ "/>
    <numFmt numFmtId="176" formatCode="0_);[Red]\(0\)"/>
    <numFmt numFmtId="177" formatCode="\+0;\-0;&quot;±&quot;0"/>
    <numFmt numFmtId="43" formatCode="_ * #,##0.00_ ;_ * \-#,##0.00_ ;_ * &quot;-&quot;??_ ;_ @_ "/>
    <numFmt numFmtId="44" formatCode="_ &quot;￥&quot;* #,##0.00_ ;_ &quot;￥&quot;* \-#,##0.00_ ;_ &quot;￥&quot;* &quot;-&quot;??_ ;_ @_ "/>
    <numFmt numFmtId="178" formatCode="\/General"/>
    <numFmt numFmtId="42" formatCode="_ &quot;￥&quot;* #,##0_ ;_ &quot;￥&quot;* \-#,##0_ ;_ &quot;￥&quot;* &quot;-&quot;_ ;_ @_ "/>
    <numFmt numFmtId="179" formatCode="0_ "/>
  </numFmts>
  <fonts count="39">
    <font>
      <sz val="11"/>
      <color theme="1"/>
      <name val="等线"/>
      <charset val="134"/>
      <scheme val="minor"/>
    </font>
    <font>
      <sz val="12"/>
      <color theme="1"/>
      <name val="微软雅黑 Light"/>
      <charset val="134"/>
    </font>
    <font>
      <sz val="12"/>
      <color theme="0"/>
      <name val="微软雅黑 Light"/>
      <charset val="134"/>
    </font>
    <font>
      <sz val="10"/>
      <color theme="1"/>
      <name val="微软雅黑"/>
      <charset val="134"/>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0"/>
      <color theme="0"/>
      <name val="微软雅黑"/>
      <charset val="134"/>
    </font>
    <font>
      <sz val="10"/>
      <color theme="0" tint="-0.499984740745262"/>
      <name val="微软雅黑"/>
      <charset val="134"/>
    </font>
    <font>
      <sz val="10"/>
      <color theme="1"/>
      <name val="Wingdings 2"/>
      <charset val="2"/>
    </font>
    <font>
      <sz val="9"/>
      <color theme="1"/>
      <name val="微软雅黑"/>
      <charset val="134"/>
    </font>
    <font>
      <sz val="10"/>
      <name val="微软雅黑"/>
      <charset val="134"/>
    </font>
    <font>
      <sz val="8"/>
      <color theme="1"/>
      <name val="微软雅黑"/>
      <charset val="134"/>
    </font>
    <font>
      <sz val="10"/>
      <color theme="2" tint="-0.249977111117893"/>
      <name val="微软雅黑"/>
      <charset val="134"/>
    </font>
    <font>
      <sz val="10"/>
      <color theme="0" tint="-0.249977111117893"/>
      <name val="微软雅黑"/>
      <charset val="134"/>
    </font>
    <font>
      <sz val="11"/>
      <color theme="1"/>
      <name val="等线"/>
      <charset val="0"/>
      <scheme val="minor"/>
    </font>
    <font>
      <sz val="11"/>
      <color rgb="FF9C6500"/>
      <name val="等线"/>
      <charset val="0"/>
      <scheme val="minor"/>
    </font>
    <font>
      <b/>
      <sz val="11"/>
      <color theme="1"/>
      <name val="等线"/>
      <charset val="0"/>
      <scheme val="minor"/>
    </font>
    <font>
      <sz val="11"/>
      <color theme="0"/>
      <name val="等线"/>
      <charset val="0"/>
      <scheme val="minor"/>
    </font>
    <font>
      <b/>
      <sz val="13"/>
      <color theme="3"/>
      <name val="等线"/>
      <charset val="134"/>
      <scheme val="minor"/>
    </font>
    <font>
      <sz val="11"/>
      <color rgb="FFFF0000"/>
      <name val="等线"/>
      <charset val="0"/>
      <scheme val="minor"/>
    </font>
    <font>
      <sz val="11"/>
      <color rgb="FF9C0006"/>
      <name val="等线"/>
      <charset val="0"/>
      <scheme val="minor"/>
    </font>
    <font>
      <sz val="11"/>
      <color rgb="FF006100"/>
      <name val="等线"/>
      <charset val="0"/>
      <scheme val="minor"/>
    </font>
    <font>
      <b/>
      <sz val="15"/>
      <color theme="3"/>
      <name val="等线"/>
      <charset val="134"/>
      <scheme val="minor"/>
    </font>
    <font>
      <b/>
      <sz val="11"/>
      <color rgb="FFFA7D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b/>
      <sz val="11"/>
      <color rgb="FFFFFFFF"/>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1"/>
      <color rgb="FF3F3F3F"/>
      <name val="等线"/>
      <charset val="0"/>
      <scheme val="minor"/>
    </font>
    <font>
      <b/>
      <sz val="11"/>
      <color rgb="FFFF0000"/>
      <name val="微软雅黑 Light"/>
      <charset val="134"/>
    </font>
    <font>
      <sz val="10.5"/>
      <color theme="1"/>
      <name val="微软雅黑 Light"/>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0"/>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rgb="FFA5A5A5"/>
        <bgColor indexed="64"/>
      </patternFill>
    </fill>
    <fill>
      <patternFill patternType="solid">
        <fgColor theme="7"/>
        <bgColor indexed="64"/>
      </patternFill>
    </fill>
    <fill>
      <patternFill patternType="solid">
        <fgColor theme="5" tint="0.599993896298105"/>
        <bgColor indexed="64"/>
      </patternFill>
    </fill>
  </fills>
  <borders count="6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medium">
        <color auto="1"/>
      </bottom>
      <diagonal/>
    </border>
    <border>
      <left/>
      <right/>
      <top/>
      <bottom style="medium">
        <color auto="1"/>
      </bottom>
      <diagonal/>
    </border>
    <border>
      <left style="thin">
        <color theme="0" tint="-0.249977111117893"/>
      </left>
      <right style="medium">
        <color auto="1"/>
      </right>
      <top style="medium">
        <color auto="1"/>
      </top>
      <bottom style="thin">
        <color theme="0" tint="-0.249977111117893"/>
      </bottom>
      <diagonal/>
    </border>
    <border>
      <left style="medium">
        <color auto="1"/>
      </left>
      <right/>
      <top style="medium">
        <color auto="1"/>
      </top>
      <bottom/>
      <diagonal/>
    </border>
    <border>
      <left/>
      <right style="medium">
        <color auto="1"/>
      </right>
      <top style="medium">
        <color auto="1"/>
      </top>
      <bottom/>
      <diagonal/>
    </border>
    <border>
      <left style="thin">
        <color theme="0" tint="-0.249977111117893"/>
      </left>
      <right style="medium">
        <color auto="1"/>
      </right>
      <top style="thin">
        <color theme="0" tint="-0.249977111117893"/>
      </top>
      <bottom style="thin">
        <color theme="0" tint="-0.249977111117893"/>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thin">
        <color theme="0" tint="-0.249977111117893"/>
      </top>
      <bottom/>
      <diagonal/>
    </border>
    <border>
      <left style="thin">
        <color theme="0" tint="-0.249977111117893"/>
      </left>
      <right style="medium">
        <color auto="1"/>
      </right>
      <top style="medium">
        <color auto="1"/>
      </top>
      <bottom style="medium">
        <color auto="1"/>
      </bottom>
      <diagonal/>
    </border>
    <border>
      <left style="thin">
        <color theme="0" tint="-0.249977111117893"/>
      </left>
      <right style="medium">
        <color auto="1"/>
      </right>
      <top style="thin">
        <color theme="0" tint="-0.249977111117893"/>
      </top>
      <bottom style="medium">
        <color auto="1"/>
      </bottom>
      <diagonal/>
    </border>
    <border>
      <left/>
      <right/>
      <top style="medium">
        <color auto="1"/>
      </top>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medium">
        <color auto="1"/>
      </bottom>
      <diagonal/>
    </border>
    <border>
      <left/>
      <right/>
      <top style="thin">
        <color theme="0" tint="-0.249977111117893"/>
      </top>
      <bottom style="medium">
        <color auto="1"/>
      </bottom>
      <diagonal/>
    </border>
    <border>
      <left style="thin">
        <color theme="0" tint="-0.249977111117893"/>
      </left>
      <right/>
      <top style="medium">
        <color auto="1"/>
      </top>
      <bottom style="thin">
        <color theme="0" tint="-0.249977111117893"/>
      </bottom>
      <diagonal/>
    </border>
    <border>
      <left/>
      <right style="thin">
        <color theme="0" tint="-0.249977111117893"/>
      </right>
      <top style="medium">
        <color auto="1"/>
      </top>
      <bottom style="thin">
        <color theme="0" tint="-0.249977111117893"/>
      </bottom>
      <diagonal/>
    </border>
    <border>
      <left/>
      <right style="thin">
        <color theme="0" tint="-0.249977111117893"/>
      </right>
      <top style="thin">
        <color theme="0" tint="-0.249977111117893"/>
      </top>
      <bottom style="medium">
        <color auto="1"/>
      </bottom>
      <diagonal/>
    </border>
    <border>
      <left/>
      <right/>
      <top style="medium">
        <color auto="1"/>
      </top>
      <bottom style="medium">
        <color auto="1"/>
      </bottom>
      <diagonal/>
    </border>
    <border>
      <left style="medium">
        <color auto="1"/>
      </left>
      <right/>
      <top style="thin">
        <color theme="0" tint="-0.249977111117893"/>
      </top>
      <bottom style="thin">
        <color theme="0" tint="-0.249977111117893"/>
      </bottom>
      <diagonal/>
    </border>
    <border>
      <left/>
      <right style="medium">
        <color auto="1"/>
      </right>
      <top style="medium">
        <color auto="1"/>
      </top>
      <bottom style="thin">
        <color theme="0" tint="-0.249977111117893"/>
      </bottom>
      <diagonal/>
    </border>
    <border>
      <left/>
      <right style="medium">
        <color auto="1"/>
      </right>
      <top style="thin">
        <color theme="0" tint="-0.249977111117893"/>
      </top>
      <bottom style="thin">
        <color theme="0" tint="-0.249977111117893"/>
      </bottom>
      <diagonal/>
    </border>
    <border>
      <left/>
      <right style="medium">
        <color auto="1"/>
      </right>
      <top style="thin">
        <color theme="0" tint="-0.249977111117893"/>
      </top>
      <bottom style="medium">
        <color auto="1"/>
      </bottom>
      <diagonal/>
    </border>
    <border>
      <left style="thin">
        <color theme="0" tint="-0.249977111117893"/>
      </left>
      <right style="double">
        <color auto="1"/>
      </right>
      <top style="medium">
        <color auto="1"/>
      </top>
      <bottom style="thin">
        <color theme="0" tint="-0.249977111117893"/>
      </bottom>
      <diagonal/>
    </border>
    <border>
      <left style="double">
        <color auto="1"/>
      </left>
      <right style="thin">
        <color theme="0" tint="-0.249977111117893"/>
      </right>
      <top style="medium">
        <color auto="1"/>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style="double">
        <color auto="1"/>
      </left>
      <right style="thin">
        <color theme="0" tint="-0.249977111117893"/>
      </right>
      <top style="thin">
        <color theme="0" tint="-0.249977111117893"/>
      </top>
      <bottom style="medium">
        <color auto="1"/>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double">
        <color theme="0" tint="-0.499984740745262"/>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medium">
        <color auto="1"/>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double">
        <color auto="1"/>
      </left>
      <right/>
      <top style="medium">
        <color auto="1"/>
      </top>
      <bottom style="thin">
        <color theme="0" tint="-0.249977111117893"/>
      </bottom>
      <diagonal/>
    </border>
    <border>
      <left style="double">
        <color auto="1"/>
      </left>
      <right/>
      <top/>
      <bottom style="medium">
        <color auto="1"/>
      </bottom>
      <diagonal/>
    </border>
    <border>
      <left/>
      <right style="thin">
        <color theme="0" tint="-0.249977111117893"/>
      </right>
      <top/>
      <bottom style="medium">
        <color auto="1"/>
      </bottom>
      <diagonal/>
    </border>
    <border>
      <left/>
      <right style="medium">
        <color auto="1"/>
      </right>
      <top/>
      <bottom style="thin">
        <color theme="0" tint="-0.249977111117893"/>
      </bottom>
      <diagonal/>
    </border>
    <border>
      <left style="medium">
        <color auto="1"/>
      </left>
      <right/>
      <top style="thin">
        <color theme="0" tint="-0.249977111117893"/>
      </top>
      <bottom/>
      <diagonal/>
    </border>
    <border>
      <left style="medium">
        <color auto="1"/>
      </left>
      <right/>
      <top/>
      <bottom style="thin">
        <color theme="0" tint="-0.249977111117893"/>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27" borderId="0" applyNumberFormat="0" applyBorder="0" applyAlignment="0" applyProtection="0">
      <alignment vertical="center"/>
    </xf>
    <xf numFmtId="0" fontId="31" fillId="28" borderId="5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6" borderId="0" applyNumberFormat="0" applyBorder="0" applyAlignment="0" applyProtection="0">
      <alignment vertical="center"/>
    </xf>
    <xf numFmtId="0" fontId="24" fillId="14" borderId="0" applyNumberFormat="0" applyBorder="0" applyAlignment="0" applyProtection="0">
      <alignment vertical="center"/>
    </xf>
    <xf numFmtId="43" fontId="0" fillId="0" borderId="0" applyFont="0" applyFill="0" applyBorder="0" applyAlignment="0" applyProtection="0">
      <alignment vertical="center"/>
    </xf>
    <xf numFmtId="0" fontId="21" fillId="15"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0" fillId="21" borderId="57" applyNumberFormat="0" applyFont="0" applyAlignment="0" applyProtection="0">
      <alignment vertical="center"/>
    </xf>
    <xf numFmtId="0" fontId="21" fillId="10" borderId="0" applyNumberFormat="0" applyBorder="0" applyAlignment="0" applyProtection="0">
      <alignment vertical="center"/>
    </xf>
    <xf numFmtId="0" fontId="2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6" fillId="0" borderId="56" applyNumberFormat="0" applyFill="0" applyAlignment="0" applyProtection="0">
      <alignment vertical="center"/>
    </xf>
    <xf numFmtId="0" fontId="22" fillId="0" borderId="56" applyNumberFormat="0" applyFill="0" applyAlignment="0" applyProtection="0">
      <alignment vertical="center"/>
    </xf>
    <xf numFmtId="0" fontId="21" fillId="6" borderId="0" applyNumberFormat="0" applyBorder="0" applyAlignment="0" applyProtection="0">
      <alignment vertical="center"/>
    </xf>
    <xf numFmtId="0" fontId="28" fillId="0" borderId="59" applyNumberFormat="0" applyFill="0" applyAlignment="0" applyProtection="0">
      <alignment vertical="center"/>
    </xf>
    <xf numFmtId="0" fontId="21" fillId="9" borderId="0" applyNumberFormat="0" applyBorder="0" applyAlignment="0" applyProtection="0">
      <alignment vertical="center"/>
    </xf>
    <xf numFmtId="0" fontId="36" fillId="24" borderId="62" applyNumberFormat="0" applyAlignment="0" applyProtection="0">
      <alignment vertical="center"/>
    </xf>
    <xf numFmtId="0" fontId="27" fillId="24" borderId="58" applyNumberFormat="0" applyAlignment="0" applyProtection="0">
      <alignment vertical="center"/>
    </xf>
    <xf numFmtId="0" fontId="32" fillId="31" borderId="60" applyNumberFormat="0" applyAlignment="0" applyProtection="0">
      <alignment vertical="center"/>
    </xf>
    <xf numFmtId="0" fontId="18" fillId="13" borderId="0" applyNumberFormat="0" applyBorder="0" applyAlignment="0" applyProtection="0">
      <alignment vertical="center"/>
    </xf>
    <xf numFmtId="0" fontId="21" fillId="12" borderId="0" applyNumberFormat="0" applyBorder="0" applyAlignment="0" applyProtection="0">
      <alignment vertical="center"/>
    </xf>
    <xf numFmtId="0" fontId="35" fillId="0" borderId="61" applyNumberFormat="0" applyFill="0" applyAlignment="0" applyProtection="0">
      <alignment vertical="center"/>
    </xf>
    <xf numFmtId="0" fontId="20" fillId="0" borderId="55" applyNumberFormat="0" applyFill="0" applyAlignment="0" applyProtection="0">
      <alignment vertical="center"/>
    </xf>
    <xf numFmtId="0" fontId="25" fillId="20" borderId="0" applyNumberFormat="0" applyBorder="0" applyAlignment="0" applyProtection="0">
      <alignment vertical="center"/>
    </xf>
    <xf numFmtId="0" fontId="19" fillId="8" borderId="0" applyNumberFormat="0" applyBorder="0" applyAlignment="0" applyProtection="0">
      <alignment vertical="center"/>
    </xf>
    <xf numFmtId="0" fontId="18" fillId="19" borderId="0" applyNumberFormat="0" applyBorder="0" applyAlignment="0" applyProtection="0">
      <alignment vertical="center"/>
    </xf>
    <xf numFmtId="0" fontId="21" fillId="2" borderId="0" applyNumberFormat="0" applyBorder="0" applyAlignment="0" applyProtection="0">
      <alignment vertical="center"/>
    </xf>
    <xf numFmtId="0" fontId="18" fillId="3" borderId="0" applyNumberFormat="0" applyBorder="0" applyAlignment="0" applyProtection="0">
      <alignment vertical="center"/>
    </xf>
    <xf numFmtId="0" fontId="18" fillId="4" borderId="0" applyNumberFormat="0" applyBorder="0" applyAlignment="0" applyProtection="0">
      <alignment vertical="center"/>
    </xf>
    <xf numFmtId="0" fontId="18" fillId="26" borderId="0" applyNumberFormat="0" applyBorder="0" applyAlignment="0" applyProtection="0">
      <alignment vertical="center"/>
    </xf>
    <xf numFmtId="0" fontId="18" fillId="33" borderId="0" applyNumberFormat="0" applyBorder="0" applyAlignment="0" applyProtection="0">
      <alignment vertical="center"/>
    </xf>
    <xf numFmtId="0" fontId="21" fillId="18" borderId="0" applyNumberFormat="0" applyBorder="0" applyAlignment="0" applyProtection="0">
      <alignment vertical="center"/>
    </xf>
    <xf numFmtId="0" fontId="21" fillId="32" borderId="0" applyNumberFormat="0" applyBorder="0" applyAlignment="0" applyProtection="0">
      <alignment vertical="center"/>
    </xf>
    <xf numFmtId="0" fontId="18" fillId="23" borderId="0" applyNumberFormat="0" applyBorder="0" applyAlignment="0" applyProtection="0">
      <alignment vertical="center"/>
    </xf>
    <xf numFmtId="0" fontId="18" fillId="17" borderId="0" applyNumberFormat="0" applyBorder="0" applyAlignment="0" applyProtection="0">
      <alignment vertical="center"/>
    </xf>
    <xf numFmtId="0" fontId="21" fillId="11" borderId="0" applyNumberFormat="0" applyBorder="0" applyAlignment="0" applyProtection="0">
      <alignment vertical="center"/>
    </xf>
    <xf numFmtId="0" fontId="18" fillId="7" borderId="0" applyNumberFormat="0" applyBorder="0" applyAlignment="0" applyProtection="0">
      <alignment vertical="center"/>
    </xf>
    <xf numFmtId="0" fontId="21" fillId="22" borderId="0" applyNumberFormat="0" applyBorder="0" applyAlignment="0" applyProtection="0">
      <alignment vertical="center"/>
    </xf>
    <xf numFmtId="0" fontId="21" fillId="30" borderId="0" applyNumberFormat="0" applyBorder="0" applyAlignment="0" applyProtection="0">
      <alignment vertical="center"/>
    </xf>
    <xf numFmtId="0" fontId="18" fillId="25" borderId="0" applyNumberFormat="0" applyBorder="0" applyAlignment="0" applyProtection="0">
      <alignment vertical="center"/>
    </xf>
    <xf numFmtId="0" fontId="21" fillId="29" borderId="0" applyNumberFormat="0" applyBorder="0" applyAlignment="0" applyProtection="0">
      <alignment vertical="center"/>
    </xf>
  </cellStyleXfs>
  <cellXfs count="387">
    <xf numFmtId="0" fontId="0" fillId="0" borderId="0" xfId="0">
      <alignment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2" fillId="2" borderId="1" xfId="0" applyFont="1" applyFill="1" applyBorder="1" applyAlignment="1" applyProtection="1">
      <alignment horizontal="center" vertical="center"/>
      <protection locked="0"/>
    </xf>
    <xf numFmtId="0" fontId="1" fillId="3" borderId="1" xfId="0" applyFont="1" applyFill="1" applyBorder="1" applyAlignment="1" applyProtection="1">
      <alignment horizontal="center" vertical="center"/>
      <protection locked="0"/>
    </xf>
    <xf numFmtId="49" fontId="1" fillId="3"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2" fillId="2" borderId="2" xfId="0" applyFont="1" applyFill="1" applyBorder="1" applyAlignment="1" applyProtection="1">
      <alignment horizontal="center" vertical="center"/>
      <protection locked="0"/>
    </xf>
    <xf numFmtId="0" fontId="2" fillId="2" borderId="3" xfId="0" applyFont="1" applyFill="1" applyBorder="1" applyAlignment="1" applyProtection="1">
      <alignment horizontal="center" vertical="center"/>
      <protection locked="0"/>
    </xf>
    <xf numFmtId="0" fontId="1" fillId="0" borderId="0" xfId="0" applyFont="1" applyAlignment="1">
      <alignment vertical="center"/>
    </xf>
    <xf numFmtId="0" fontId="2" fillId="0" borderId="0" xfId="0" applyFont="1" applyAlignment="1">
      <alignment horizontal="center" vertical="center"/>
    </xf>
    <xf numFmtId="0" fontId="2" fillId="2" borderId="4" xfId="0" applyFont="1" applyFill="1" applyBorder="1" applyAlignment="1" applyProtection="1">
      <alignment horizontal="center" vertical="center"/>
    </xf>
    <xf numFmtId="0" fontId="2" fillId="2" borderId="5" xfId="0" applyFont="1" applyFill="1" applyBorder="1" applyAlignment="1" applyProtection="1">
      <alignment horizontal="center" vertical="center"/>
    </xf>
    <xf numFmtId="0" fontId="1" fillId="3" borderId="6" xfId="0" applyFont="1" applyFill="1" applyBorder="1" applyAlignment="1" applyProtection="1">
      <alignment horizontal="center" vertical="center" wrapText="1"/>
    </xf>
    <xf numFmtId="0" fontId="1" fillId="3" borderId="1" xfId="0" applyFont="1" applyFill="1" applyBorder="1" applyAlignment="1" applyProtection="1">
      <alignment horizontal="center" vertical="center" wrapText="1"/>
    </xf>
    <xf numFmtId="1" fontId="1" fillId="3"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wrapText="1"/>
    </xf>
    <xf numFmtId="0" fontId="1" fillId="3" borderId="1" xfId="0" applyFont="1" applyFill="1" applyBorder="1" applyAlignment="1" applyProtection="1">
      <alignment horizontal="center" vertical="center"/>
    </xf>
    <xf numFmtId="0" fontId="1" fillId="0" borderId="6" xfId="0" applyFont="1" applyBorder="1" applyAlignment="1" applyProtection="1">
      <alignment horizontal="center" vertical="center" wrapText="1"/>
    </xf>
    <xf numFmtId="1" fontId="1" fillId="0" borderId="1" xfId="0" applyNumberFormat="1" applyFont="1" applyBorder="1" applyAlignment="1" applyProtection="1">
      <alignment horizontal="center" vertical="center"/>
    </xf>
    <xf numFmtId="0" fontId="1" fillId="0" borderId="1" xfId="0" applyFont="1" applyBorder="1" applyAlignment="1" applyProtection="1">
      <alignment horizontal="center" vertical="center"/>
    </xf>
    <xf numFmtId="0" fontId="1" fillId="3" borderId="7" xfId="0" applyFont="1" applyFill="1" applyBorder="1" applyAlignment="1" applyProtection="1">
      <alignment horizontal="center" vertical="center" wrapText="1"/>
    </xf>
    <xf numFmtId="0" fontId="1" fillId="3" borderId="8" xfId="0" applyFont="1" applyFill="1" applyBorder="1" applyAlignment="1" applyProtection="1">
      <alignment horizontal="center" vertical="center" wrapText="1"/>
    </xf>
    <xf numFmtId="0" fontId="1" fillId="3" borderId="8" xfId="0" applyFont="1" applyFill="1" applyBorder="1" applyAlignment="1" applyProtection="1">
      <alignment horizontal="center" vertical="center"/>
      <protection locked="0"/>
    </xf>
    <xf numFmtId="0" fontId="1" fillId="3" borderId="8" xfId="0" applyFont="1" applyFill="1" applyBorder="1" applyAlignment="1" applyProtection="1">
      <alignment horizontal="center" vertical="center"/>
    </xf>
    <xf numFmtId="0" fontId="1" fillId="0" borderId="8" xfId="0" applyFont="1" applyBorder="1" applyAlignment="1" applyProtection="1">
      <alignment horizontal="center" vertical="center" wrapText="1"/>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3" fillId="4" borderId="6" xfId="0" applyFont="1" applyFill="1" applyBorder="1" applyAlignment="1" applyProtection="1">
      <alignment horizontal="center" vertical="center"/>
    </xf>
    <xf numFmtId="0" fontId="3" fillId="4" borderId="1" xfId="0" applyFont="1" applyFill="1" applyBorder="1" applyAlignment="1" applyProtection="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3" borderId="11" xfId="0" applyFont="1" applyFill="1" applyBorder="1" applyAlignment="1" applyProtection="1">
      <alignment horizontal="center" vertical="center" wrapText="1"/>
    </xf>
    <xf numFmtId="0" fontId="1" fillId="3" borderId="12" xfId="0" applyFont="1" applyFill="1" applyBorder="1" applyAlignment="1" applyProtection="1">
      <alignment horizontal="center" vertical="center" wrapText="1"/>
    </xf>
    <xf numFmtId="0" fontId="1" fillId="0" borderId="8" xfId="0" applyFont="1" applyBorder="1" applyAlignment="1" applyProtection="1">
      <alignment horizontal="center" vertical="center"/>
      <protection locked="0"/>
    </xf>
    <xf numFmtId="1" fontId="1" fillId="0" borderId="8" xfId="0" applyNumberFormat="1" applyFont="1" applyBorder="1" applyAlignment="1" applyProtection="1">
      <alignment horizontal="center" vertical="center"/>
    </xf>
    <xf numFmtId="0" fontId="1" fillId="3" borderId="13" xfId="0" applyFont="1" applyFill="1" applyBorder="1" applyAlignment="1" applyProtection="1">
      <alignment horizontal="center" vertical="center" wrapText="1"/>
    </xf>
    <xf numFmtId="0" fontId="1" fillId="3" borderId="14"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xf>
    <xf numFmtId="0" fontId="2" fillId="2" borderId="16" xfId="0" applyFont="1" applyFill="1" applyBorder="1" applyAlignment="1">
      <alignment horizontal="center" vertical="center"/>
    </xf>
    <xf numFmtId="0" fontId="2" fillId="2" borderId="17" xfId="0" applyFont="1" applyFill="1" applyBorder="1" applyAlignment="1">
      <alignment horizontal="center" vertical="center"/>
    </xf>
    <xf numFmtId="1" fontId="1" fillId="3" borderId="18" xfId="0" applyNumberFormat="1" applyFont="1" applyFill="1" applyBorder="1" applyAlignment="1" applyProtection="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1" fontId="1" fillId="0" borderId="18" xfId="0" applyNumberFormat="1" applyFont="1" applyBorder="1" applyAlignment="1" applyProtection="1">
      <alignment horizontal="center" vertical="center"/>
    </xf>
    <xf numFmtId="0" fontId="1" fillId="3" borderId="23" xfId="0" applyFont="1" applyFill="1" applyBorder="1" applyAlignment="1" applyProtection="1">
      <alignment horizontal="center" vertical="center" wrapText="1"/>
    </xf>
    <xf numFmtId="0" fontId="1" fillId="3" borderId="22" xfId="0" applyFont="1" applyFill="1" applyBorder="1" applyAlignment="1" applyProtection="1">
      <alignment horizontal="center" vertical="center" wrapText="1"/>
    </xf>
    <xf numFmtId="0" fontId="1" fillId="3" borderId="24" xfId="0" applyFont="1" applyFill="1" applyBorder="1" applyAlignment="1">
      <alignment horizontal="center" vertical="center"/>
    </xf>
    <xf numFmtId="0" fontId="3" fillId="4" borderId="18" xfId="0" applyFont="1" applyFill="1" applyBorder="1" applyAlignment="1" applyProtection="1">
      <alignment horizontal="center" vertical="center"/>
    </xf>
    <xf numFmtId="0" fontId="1" fillId="0" borderId="18" xfId="0" applyFont="1" applyBorder="1" applyAlignment="1">
      <alignment horizontal="center" vertical="center"/>
    </xf>
    <xf numFmtId="0" fontId="1" fillId="0" borderId="25" xfId="0" applyFont="1" applyBorder="1" applyAlignment="1">
      <alignment horizontal="center" vertical="center"/>
    </xf>
    <xf numFmtId="0" fontId="4" fillId="0" borderId="0" xfId="0" applyFont="1" applyAlignment="1" applyProtection="1">
      <alignment horizontal="center" vertical="center"/>
      <protection locked="0"/>
    </xf>
    <xf numFmtId="0" fontId="4" fillId="0" borderId="0" xfId="0" applyFont="1" applyAlignment="1" applyProtection="1">
      <alignment horizontal="left" vertical="center"/>
      <protection locked="0"/>
    </xf>
    <xf numFmtId="49" fontId="4" fillId="0" borderId="0" xfId="0" applyNumberFormat="1" applyFont="1" applyAlignment="1" applyProtection="1">
      <alignment horizontal="center" vertical="center"/>
      <protection locked="0"/>
    </xf>
    <xf numFmtId="0" fontId="4" fillId="0" borderId="0" xfId="0" applyFont="1" applyAlignment="1" applyProtection="1">
      <alignment horizontal="center" vertical="center" wrapText="1"/>
      <protection locked="0"/>
    </xf>
    <xf numFmtId="0" fontId="4" fillId="0" borderId="0" xfId="0" applyFont="1" applyAlignment="1" applyProtection="1">
      <alignment horizontal="left" vertical="center" wrapText="1"/>
      <protection locked="0"/>
    </xf>
    <xf numFmtId="0" fontId="5" fillId="2" borderId="16" xfId="0" applyFont="1" applyFill="1" applyBorder="1" applyAlignment="1" applyProtection="1">
      <alignment horizontal="center" vertical="center"/>
      <protection locked="0"/>
    </xf>
    <xf numFmtId="0" fontId="5" fillId="2" borderId="26" xfId="0" applyFont="1" applyFill="1" applyBorder="1" applyAlignment="1" applyProtection="1">
      <alignment horizontal="center" vertical="center"/>
      <protection locked="0"/>
    </xf>
    <xf numFmtId="49" fontId="5" fillId="2" borderId="26" xfId="0" applyNumberFormat="1" applyFont="1" applyFill="1" applyBorder="1" applyAlignment="1" applyProtection="1">
      <alignment horizontal="center" vertical="center"/>
      <protection locked="0"/>
    </xf>
    <xf numFmtId="0" fontId="5" fillId="2" borderId="26" xfId="0" applyFont="1" applyFill="1" applyBorder="1" applyAlignment="1" applyProtection="1">
      <alignment horizontal="center" vertical="center" wrapText="1"/>
      <protection locked="0"/>
    </xf>
    <xf numFmtId="0" fontId="5" fillId="2" borderId="17" xfId="0" applyFont="1" applyFill="1" applyBorder="1" applyAlignment="1" applyProtection="1">
      <alignment horizontal="center" vertical="center" wrapText="1"/>
      <protection locked="0"/>
    </xf>
    <xf numFmtId="0" fontId="4" fillId="0" borderId="19"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4" fillId="3" borderId="19" xfId="0" applyFont="1" applyFill="1" applyBorder="1" applyAlignment="1" applyProtection="1">
      <alignment horizontal="center" vertical="center"/>
      <protection locked="0"/>
    </xf>
    <xf numFmtId="0" fontId="4" fillId="3" borderId="0" xfId="0" applyFont="1" applyFill="1" applyBorder="1" applyAlignment="1" applyProtection="1">
      <alignment horizontal="left" vertical="center"/>
      <protection locked="0"/>
    </xf>
    <xf numFmtId="49" fontId="4" fillId="3" borderId="0" xfId="0" applyNumberFormat="1"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xf>
    <xf numFmtId="0" fontId="4" fillId="3" borderId="20" xfId="0" applyFont="1" applyFill="1" applyBorder="1" applyAlignment="1" applyProtection="1">
      <alignment horizontal="left" vertical="center" wrapText="1"/>
      <protection locked="0"/>
    </xf>
    <xf numFmtId="0" fontId="4" fillId="0" borderId="0" xfId="0" applyFont="1" applyBorder="1" applyAlignment="1" applyProtection="1">
      <alignment horizontal="left" vertical="center"/>
      <protection locked="0"/>
    </xf>
    <xf numFmtId="0" fontId="4" fillId="0" borderId="0" xfId="0" applyFont="1" applyBorder="1" applyAlignment="1" applyProtection="1">
      <alignment horizontal="center" vertical="center"/>
      <protection locked="0"/>
    </xf>
    <xf numFmtId="0" fontId="4" fillId="0" borderId="0" xfId="0" applyFont="1" applyBorder="1" applyAlignment="1" applyProtection="1">
      <alignment horizontal="center" vertical="center" wrapText="1"/>
      <protection locked="0"/>
    </xf>
    <xf numFmtId="0" fontId="4" fillId="0" borderId="0" xfId="0" applyFont="1" applyBorder="1" applyAlignment="1" applyProtection="1">
      <alignment horizontal="center" vertical="center"/>
    </xf>
    <xf numFmtId="0" fontId="4" fillId="0" borderId="20" xfId="0" applyFont="1" applyBorder="1" applyAlignment="1" applyProtection="1">
      <alignment horizontal="left" vertical="center"/>
      <protection locked="0"/>
    </xf>
    <xf numFmtId="0" fontId="4" fillId="0" borderId="21" xfId="0" applyFont="1" applyBorder="1" applyAlignment="1" applyProtection="1">
      <alignment horizontal="center" vertical="center"/>
      <protection locked="0"/>
    </xf>
    <xf numFmtId="0" fontId="4" fillId="0" borderId="14" xfId="0" applyFont="1" applyBorder="1" applyAlignment="1" applyProtection="1">
      <alignment horizontal="left" vertical="center"/>
      <protection locked="0"/>
    </xf>
    <xf numFmtId="0" fontId="4" fillId="0" borderId="14" xfId="0" applyFont="1" applyBorder="1" applyAlignment="1" applyProtection="1">
      <alignment horizontal="center" vertical="center"/>
      <protection locked="0"/>
    </xf>
    <xf numFmtId="0" fontId="4" fillId="0" borderId="14" xfId="0" applyFont="1" applyBorder="1" applyAlignment="1" applyProtection="1">
      <alignment horizontal="center" vertical="center" wrapText="1"/>
      <protection locked="0"/>
    </xf>
    <xf numFmtId="0" fontId="4" fillId="0" borderId="14" xfId="0" applyFont="1" applyBorder="1" applyAlignment="1" applyProtection="1">
      <alignment horizontal="center" vertical="center"/>
    </xf>
    <xf numFmtId="0" fontId="4" fillId="0" borderId="22" xfId="0" applyFont="1" applyBorder="1" applyAlignment="1" applyProtection="1">
      <alignment horizontal="left" vertical="center"/>
      <protection locked="0"/>
    </xf>
    <xf numFmtId="0" fontId="7" fillId="0" borderId="0" xfId="0" applyFont="1" applyAlignment="1">
      <alignment horizontal="center" vertical="center"/>
    </xf>
    <xf numFmtId="0" fontId="8" fillId="0" borderId="0" xfId="0" applyFont="1" applyAlignment="1">
      <alignment horizontal="center" vertical="center"/>
    </xf>
    <xf numFmtId="0" fontId="7" fillId="2" borderId="16" xfId="0" applyFont="1" applyFill="1" applyBorder="1" applyAlignment="1">
      <alignment horizontal="center" vertical="center"/>
    </xf>
    <xf numFmtId="0" fontId="7" fillId="2" borderId="17"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20" xfId="0" applyFont="1" applyFill="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3" borderId="21" xfId="0" applyFont="1" applyFill="1" applyBorder="1" applyAlignment="1">
      <alignment horizontal="center" vertical="center"/>
    </xf>
    <xf numFmtId="0" fontId="8" fillId="3" borderId="22" xfId="0" applyFont="1" applyFill="1" applyBorder="1" applyAlignment="1">
      <alignment horizontal="center" vertical="center"/>
    </xf>
    <xf numFmtId="0" fontId="9" fillId="0" borderId="0" xfId="0" applyFont="1" applyAlignment="1">
      <alignment horizontal="center" vertical="center"/>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3" fillId="0" borderId="0" xfId="0" applyFont="1" applyAlignment="1" applyProtection="1">
      <alignment horizontal="center" vertical="center"/>
    </xf>
    <xf numFmtId="0" fontId="10" fillId="2" borderId="27" xfId="0" applyFont="1" applyFill="1" applyBorder="1" applyAlignment="1" applyProtection="1">
      <alignment horizontal="center" vertical="center"/>
    </xf>
    <xf numFmtId="0" fontId="10" fillId="2" borderId="28" xfId="0" applyFont="1" applyFill="1" applyBorder="1" applyAlignment="1" applyProtection="1">
      <alignment horizontal="center" vertical="center"/>
    </xf>
    <xf numFmtId="0" fontId="3" fillId="0" borderId="6" xfId="0" applyFont="1" applyBorder="1" applyAlignment="1" applyProtection="1">
      <alignment horizontal="center" vertical="center"/>
    </xf>
    <xf numFmtId="0" fontId="3" fillId="0" borderId="1" xfId="0" applyFont="1" applyBorder="1" applyAlignment="1" applyProtection="1">
      <alignment horizontal="center" vertical="center"/>
    </xf>
    <xf numFmtId="0" fontId="3" fillId="0" borderId="2" xfId="0" applyNumberFormat="1" applyFont="1" applyBorder="1" applyAlignment="1" applyProtection="1">
      <alignment horizontal="left" vertical="center" indent="1"/>
      <protection locked="0"/>
    </xf>
    <xf numFmtId="0" fontId="3" fillId="0" borderId="29" xfId="0" applyNumberFormat="1" applyFont="1" applyBorder="1" applyAlignment="1" applyProtection="1">
      <alignment horizontal="left" vertical="center" indent="1"/>
      <protection locked="0"/>
    </xf>
    <xf numFmtId="0" fontId="3" fillId="3" borderId="6" xfId="0" applyFont="1" applyFill="1" applyBorder="1" applyAlignment="1" applyProtection="1">
      <alignment horizontal="center" vertical="center"/>
    </xf>
    <xf numFmtId="0" fontId="3" fillId="3" borderId="1" xfId="0" applyFont="1" applyFill="1" applyBorder="1" applyAlignment="1" applyProtection="1">
      <alignment horizontal="center" vertical="center"/>
    </xf>
    <xf numFmtId="0" fontId="3" fillId="3" borderId="2" xfId="0" applyNumberFormat="1" applyFont="1" applyFill="1" applyBorder="1" applyAlignment="1" applyProtection="1">
      <alignment horizontal="left" vertical="center" indent="1"/>
      <protection locked="0"/>
    </xf>
    <xf numFmtId="0" fontId="3" fillId="3" borderId="29" xfId="0" applyNumberFormat="1" applyFont="1" applyFill="1" applyBorder="1" applyAlignment="1" applyProtection="1">
      <alignment horizontal="left" vertical="center" indent="1"/>
      <protection locked="0"/>
    </xf>
    <xf numFmtId="0" fontId="3" fillId="3" borderId="7" xfId="0" applyFont="1" applyFill="1" applyBorder="1" applyAlignment="1" applyProtection="1">
      <alignment horizontal="center" vertical="center"/>
    </xf>
    <xf numFmtId="0" fontId="3" fillId="3" borderId="8" xfId="0" applyFont="1" applyFill="1" applyBorder="1" applyAlignment="1" applyProtection="1">
      <alignment horizontal="center" vertical="center"/>
    </xf>
    <xf numFmtId="0" fontId="3" fillId="3" borderId="30" xfId="0" applyNumberFormat="1" applyFont="1" applyFill="1" applyBorder="1" applyAlignment="1" applyProtection="1">
      <alignment horizontal="left" vertical="center" indent="1"/>
      <protection locked="0"/>
    </xf>
    <xf numFmtId="0" fontId="3" fillId="3" borderId="31" xfId="0" applyNumberFormat="1" applyFont="1" applyFill="1" applyBorder="1" applyAlignment="1" applyProtection="1">
      <alignment horizontal="left" vertical="center" indent="1"/>
      <protection locked="0"/>
    </xf>
    <xf numFmtId="0" fontId="3" fillId="3" borderId="4" xfId="0" applyFont="1" applyFill="1" applyBorder="1" applyAlignment="1" applyProtection="1">
      <alignment horizontal="center" vertical="center" wrapText="1"/>
    </xf>
    <xf numFmtId="0" fontId="3" fillId="3" borderId="5" xfId="0" applyFont="1" applyFill="1" applyBorder="1" applyAlignment="1" applyProtection="1">
      <alignment horizontal="center" vertical="center" wrapTex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right" vertical="center"/>
      <protection locked="0"/>
    </xf>
    <xf numFmtId="0" fontId="3" fillId="3" borderId="32" xfId="0" applyFont="1" applyFill="1" applyBorder="1" applyAlignment="1" applyProtection="1">
      <alignment horizontal="right" vertical="center"/>
      <protection locked="0"/>
    </xf>
    <xf numFmtId="0" fontId="3" fillId="3" borderId="33" xfId="0" applyFont="1" applyFill="1" applyBorder="1" applyAlignment="1" applyProtection="1">
      <alignment horizontal="left" vertical="center"/>
      <protection locked="0"/>
    </xf>
    <xf numFmtId="0" fontId="3" fillId="3" borderId="7"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3" fillId="3" borderId="30" xfId="0" applyFont="1" applyFill="1" applyBorder="1" applyAlignment="1" applyProtection="1">
      <alignment horizontal="center" vertical="center" wrapText="1"/>
    </xf>
    <xf numFmtId="0" fontId="3" fillId="3" borderId="34" xfId="0" applyFont="1" applyFill="1" applyBorder="1" applyAlignment="1" applyProtection="1">
      <alignment horizontal="right" vertical="center"/>
      <protection locked="0"/>
    </xf>
    <xf numFmtId="0" fontId="3" fillId="3" borderId="30" xfId="0" applyFont="1" applyFill="1" applyBorder="1" applyAlignment="1" applyProtection="1">
      <alignment horizontal="right" vertical="center"/>
      <protection locked="0"/>
    </xf>
    <xf numFmtId="0" fontId="3" fillId="3" borderId="34" xfId="0" applyFont="1" applyFill="1" applyBorder="1" applyAlignment="1" applyProtection="1">
      <alignment horizontal="left" vertical="center"/>
      <protection locked="0"/>
    </xf>
    <xf numFmtId="0" fontId="11" fillId="0" borderId="0" xfId="0" applyFont="1" applyBorder="1" applyAlignment="1" applyProtection="1">
      <alignment horizontal="right"/>
    </xf>
    <xf numFmtId="0" fontId="11" fillId="0" borderId="35" xfId="0" applyFont="1" applyBorder="1" applyAlignment="1" applyProtection="1">
      <alignment horizontal="left"/>
      <protection locked="0"/>
    </xf>
    <xf numFmtId="0" fontId="11" fillId="0" borderId="0" xfId="0" applyFont="1" applyBorder="1" applyAlignment="1" applyProtection="1">
      <alignment horizontal="left"/>
    </xf>
    <xf numFmtId="0" fontId="10" fillId="2" borderId="4" xfId="0" applyFont="1" applyFill="1" applyBorder="1" applyAlignment="1" applyProtection="1">
      <alignment horizontal="center" vertical="center"/>
    </xf>
    <xf numFmtId="0" fontId="10" fillId="2" borderId="5" xfId="0" applyFont="1" applyFill="1" applyBorder="1" applyAlignment="1" applyProtection="1">
      <alignment horizontal="center" vertical="center"/>
    </xf>
    <xf numFmtId="0" fontId="3" fillId="4" borderId="6" xfId="0" applyFont="1" applyFill="1" applyBorder="1" applyAlignment="1" applyProtection="1">
      <alignment vertical="center"/>
    </xf>
    <xf numFmtId="0" fontId="3" fillId="4" borderId="2" xfId="0" applyFont="1" applyFill="1" applyBorder="1" applyAlignment="1" applyProtection="1">
      <alignment horizontal="center" vertical="center"/>
    </xf>
    <xf numFmtId="0" fontId="3" fillId="4" borderId="29" xfId="0" applyFont="1" applyFill="1" applyBorder="1" applyAlignment="1" applyProtection="1">
      <alignment horizontal="center" vertical="center"/>
    </xf>
    <xf numFmtId="0" fontId="3" fillId="4" borderId="3" xfId="0" applyFont="1" applyFill="1" applyBorder="1" applyAlignment="1" applyProtection="1">
      <alignment horizontal="center" vertical="center"/>
    </xf>
    <xf numFmtId="49" fontId="12" fillId="0" borderId="6" xfId="0" applyNumberFormat="1" applyFont="1" applyBorder="1" applyAlignment="1" applyProtection="1">
      <alignment horizontal="center" vertical="center"/>
      <protection locked="0"/>
    </xf>
    <xf numFmtId="49" fontId="3" fillId="0" borderId="1" xfId="0" applyNumberFormat="1" applyFont="1" applyBorder="1" applyAlignment="1" applyProtection="1">
      <alignment horizontal="center" vertical="center"/>
      <protection locked="0"/>
    </xf>
    <xf numFmtId="176" fontId="3" fillId="0" borderId="1" xfId="0" applyNumberFormat="1" applyFont="1" applyBorder="1" applyAlignment="1" applyProtection="1">
      <alignment horizontal="center" vertical="center"/>
      <protection locked="0"/>
    </xf>
    <xf numFmtId="49" fontId="12" fillId="3" borderId="6" xfId="0" applyNumberFormat="1" applyFont="1" applyFill="1" applyBorder="1" applyAlignment="1" applyProtection="1">
      <alignment horizontal="center" vertical="center"/>
      <protection locked="0"/>
    </xf>
    <xf numFmtId="49" fontId="3" fillId="3" borderId="1" xfId="0" applyNumberFormat="1" applyFont="1" applyFill="1" applyBorder="1" applyAlignment="1" applyProtection="1">
      <alignment horizontal="center" vertical="center"/>
      <protection locked="0"/>
    </xf>
    <xf numFmtId="176" fontId="3" fillId="3" borderId="1" xfId="0" applyNumberFormat="1" applyFont="1" applyFill="1" applyBorder="1" applyAlignment="1" applyProtection="1">
      <alignment horizontal="center" vertical="center"/>
      <protection locked="0"/>
    </xf>
    <xf numFmtId="49" fontId="3" fillId="0" borderId="2" xfId="0" applyNumberFormat="1" applyFont="1" applyBorder="1" applyAlignment="1" applyProtection="1">
      <alignment horizontal="right" vertical="center" wrapText="1"/>
      <protection locked="0"/>
    </xf>
    <xf numFmtId="49" fontId="3" fillId="0" borderId="29" xfId="0" applyNumberFormat="1" applyFont="1" applyBorder="1" applyAlignment="1" applyProtection="1">
      <alignment horizontal="right" vertical="center" wrapText="1"/>
      <protection locked="0"/>
    </xf>
    <xf numFmtId="0" fontId="3" fillId="0" borderId="29" xfId="0" applyFont="1" applyBorder="1" applyAlignment="1" applyProtection="1">
      <alignment horizontal="left" vertical="center"/>
      <protection locked="0"/>
    </xf>
    <xf numFmtId="0" fontId="3" fillId="0" borderId="3" xfId="0" applyFont="1" applyBorder="1" applyAlignment="1" applyProtection="1">
      <alignment horizontal="left" vertical="center"/>
      <protection locked="0"/>
    </xf>
    <xf numFmtId="0" fontId="3" fillId="3" borderId="2" xfId="0" applyFont="1" applyFill="1" applyBorder="1" applyAlignment="1" applyProtection="1">
      <alignment horizontal="right" vertical="center"/>
      <protection locked="0"/>
    </xf>
    <xf numFmtId="0" fontId="3" fillId="3" borderId="29" xfId="0" applyFont="1" applyFill="1" applyBorder="1" applyAlignment="1" applyProtection="1">
      <alignment horizontal="right" vertical="center"/>
      <protection locked="0"/>
    </xf>
    <xf numFmtId="0" fontId="3" fillId="3" borderId="29" xfId="0" applyFont="1" applyFill="1" applyBorder="1" applyAlignment="1" applyProtection="1">
      <alignment horizontal="left" vertical="center"/>
      <protection locked="0"/>
    </xf>
    <xf numFmtId="0" fontId="3" fillId="3" borderId="3" xfId="0" applyFont="1" applyFill="1" applyBorder="1" applyAlignment="1" applyProtection="1">
      <alignment horizontal="left" vertical="center"/>
      <protection locked="0"/>
    </xf>
    <xf numFmtId="49" fontId="13" fillId="5" borderId="11" xfId="0" applyNumberFormat="1" applyFont="1" applyFill="1" applyBorder="1" applyAlignment="1" applyProtection="1">
      <alignment horizontal="right" vertical="center"/>
      <protection locked="0"/>
    </xf>
    <xf numFmtId="49" fontId="13" fillId="5" borderId="12" xfId="0" applyNumberFormat="1" applyFont="1" applyFill="1" applyBorder="1" applyAlignment="1" applyProtection="1">
      <alignment horizontal="right" vertical="center"/>
      <protection locked="0"/>
    </xf>
    <xf numFmtId="49" fontId="13" fillId="5" borderId="29" xfId="0" applyNumberFormat="1" applyFont="1" applyFill="1" applyBorder="1" applyAlignment="1" applyProtection="1">
      <alignment horizontal="left" vertical="center"/>
      <protection locked="0"/>
    </xf>
    <xf numFmtId="49" fontId="13" fillId="5" borderId="3" xfId="0" applyNumberFormat="1" applyFont="1" applyFill="1" applyBorder="1" applyAlignment="1" applyProtection="1">
      <alignment horizontal="left" vertical="center"/>
      <protection locked="0"/>
    </xf>
    <xf numFmtId="176" fontId="13" fillId="3" borderId="1" xfId="0" applyNumberFormat="1" applyFont="1" applyFill="1" applyBorder="1" applyAlignment="1" applyProtection="1">
      <alignment horizontal="right" vertical="center"/>
      <protection locked="0"/>
    </xf>
    <xf numFmtId="176" fontId="13" fillId="3" borderId="2" xfId="0" applyNumberFormat="1" applyFont="1" applyFill="1" applyBorder="1" applyAlignment="1" applyProtection="1">
      <alignment horizontal="right" vertical="center"/>
      <protection locked="0"/>
    </xf>
    <xf numFmtId="49" fontId="13" fillId="3" borderId="29" xfId="0" applyNumberFormat="1" applyFont="1" applyFill="1" applyBorder="1" applyAlignment="1" applyProtection="1">
      <alignment horizontal="left" vertical="center"/>
      <protection locked="0"/>
    </xf>
    <xf numFmtId="49" fontId="13" fillId="3" borderId="3" xfId="0" applyNumberFormat="1" applyFont="1" applyFill="1" applyBorder="1" applyAlignment="1" applyProtection="1">
      <alignment horizontal="left" vertical="center"/>
      <protection locked="0"/>
    </xf>
    <xf numFmtId="49" fontId="13" fillId="5" borderId="2" xfId="0" applyNumberFormat="1" applyFont="1" applyFill="1" applyBorder="1" applyAlignment="1" applyProtection="1">
      <alignment horizontal="right" vertical="center"/>
      <protection locked="0"/>
    </xf>
    <xf numFmtId="49" fontId="13" fillId="5" borderId="29" xfId="0" applyNumberFormat="1" applyFont="1" applyFill="1" applyBorder="1" applyAlignment="1" applyProtection="1">
      <alignment horizontal="right" vertical="center"/>
      <protection locked="0"/>
    </xf>
    <xf numFmtId="49" fontId="13" fillId="3" borderId="2" xfId="0" applyNumberFormat="1" applyFont="1" applyFill="1" applyBorder="1" applyAlignment="1" applyProtection="1">
      <alignment horizontal="right" vertical="center" wrapText="1"/>
      <protection locked="0"/>
    </xf>
    <xf numFmtId="49" fontId="13" fillId="3" borderId="29" xfId="0" applyNumberFormat="1" applyFont="1" applyFill="1" applyBorder="1" applyAlignment="1" applyProtection="1">
      <alignment horizontal="right" vertical="center" wrapText="1"/>
      <protection locked="0"/>
    </xf>
    <xf numFmtId="0" fontId="13" fillId="3" borderId="3" xfId="0" applyNumberFormat="1" applyFont="1" applyFill="1" applyBorder="1" applyAlignment="1" applyProtection="1">
      <alignment horizontal="left" vertical="center"/>
      <protection locked="0"/>
    </xf>
    <xf numFmtId="0" fontId="13" fillId="3" borderId="1" xfId="0" applyNumberFormat="1" applyFont="1" applyFill="1" applyBorder="1" applyAlignment="1" applyProtection="1">
      <alignment horizontal="left" vertical="center"/>
      <protection locked="0"/>
    </xf>
    <xf numFmtId="176" fontId="3" fillId="3" borderId="2" xfId="0" applyNumberFormat="1" applyFont="1" applyFill="1" applyBorder="1" applyAlignment="1" applyProtection="1">
      <alignment horizontal="center" vertical="center"/>
      <protection locked="0"/>
    </xf>
    <xf numFmtId="176" fontId="13" fillId="0" borderId="1" xfId="0" applyNumberFormat="1" applyFont="1" applyBorder="1" applyAlignment="1" applyProtection="1">
      <alignment horizontal="right" vertical="center"/>
      <protection locked="0"/>
    </xf>
    <xf numFmtId="176" fontId="13" fillId="0" borderId="2" xfId="0" applyNumberFormat="1" applyFont="1" applyBorder="1" applyAlignment="1" applyProtection="1">
      <alignment horizontal="right" vertical="center"/>
      <protection locked="0"/>
    </xf>
    <xf numFmtId="0" fontId="13" fillId="5" borderId="29" xfId="0" applyNumberFormat="1" applyFont="1" applyFill="1" applyBorder="1" applyAlignment="1" applyProtection="1">
      <alignment horizontal="left" vertical="center"/>
      <protection locked="0"/>
    </xf>
    <xf numFmtId="0" fontId="13" fillId="5" borderId="3" xfId="0" applyNumberFormat="1" applyFont="1" applyFill="1" applyBorder="1" applyAlignment="1" applyProtection="1">
      <alignment horizontal="left" vertical="center"/>
      <protection locked="0"/>
    </xf>
    <xf numFmtId="176" fontId="3" fillId="0" borderId="2" xfId="0" applyNumberFormat="1" applyFont="1" applyBorder="1" applyAlignment="1" applyProtection="1">
      <alignment horizontal="center" vertical="center"/>
      <protection locked="0"/>
    </xf>
    <xf numFmtId="0" fontId="13" fillId="3" borderId="29" xfId="0" applyNumberFormat="1" applyFont="1" applyFill="1" applyBorder="1" applyAlignment="1" applyProtection="1">
      <alignment horizontal="left" vertical="center"/>
      <protection locked="0"/>
    </xf>
    <xf numFmtId="49" fontId="3" fillId="5" borderId="11" xfId="0" applyNumberFormat="1" applyFont="1" applyFill="1" applyBorder="1" applyAlignment="1" applyProtection="1">
      <alignment horizontal="right" vertical="center" wrapText="1"/>
      <protection locked="0"/>
    </xf>
    <xf numFmtId="49" fontId="3" fillId="5" borderId="12" xfId="0" applyNumberFormat="1" applyFont="1" applyFill="1" applyBorder="1" applyAlignment="1" applyProtection="1">
      <alignment horizontal="right" vertical="center" wrapText="1"/>
      <protection locked="0"/>
    </xf>
    <xf numFmtId="49" fontId="3" fillId="5" borderId="29" xfId="0" applyNumberFormat="1" applyFont="1" applyFill="1" applyBorder="1" applyAlignment="1" applyProtection="1">
      <alignment horizontal="left" vertical="center"/>
      <protection locked="0"/>
    </xf>
    <xf numFmtId="49" fontId="3" fillId="5" borderId="3" xfId="0" applyNumberFormat="1" applyFont="1" applyFill="1" applyBorder="1" applyAlignment="1" applyProtection="1">
      <alignment horizontal="left" vertical="center"/>
      <protection locked="0"/>
    </xf>
    <xf numFmtId="176" fontId="3" fillId="3" borderId="1" xfId="0" applyNumberFormat="1" applyFont="1" applyFill="1" applyBorder="1" applyAlignment="1" applyProtection="1">
      <alignment horizontal="right" vertical="center"/>
      <protection locked="0"/>
    </xf>
    <xf numFmtId="176" fontId="3" fillId="3" borderId="2" xfId="0" applyNumberFormat="1" applyFont="1" applyFill="1" applyBorder="1" applyAlignment="1" applyProtection="1">
      <alignment horizontal="right" vertical="center"/>
      <protection locked="0"/>
    </xf>
    <xf numFmtId="49" fontId="3" fillId="3" borderId="29" xfId="0" applyNumberFormat="1" applyFont="1" applyFill="1" applyBorder="1" applyAlignment="1" applyProtection="1">
      <alignment horizontal="left" vertical="center"/>
      <protection locked="0"/>
    </xf>
    <xf numFmtId="49" fontId="3" fillId="3" borderId="3" xfId="0" applyNumberFormat="1" applyFont="1" applyFill="1" applyBorder="1" applyAlignment="1" applyProtection="1">
      <alignment horizontal="left" vertical="center"/>
      <protection locked="0"/>
    </xf>
    <xf numFmtId="49" fontId="12" fillId="3" borderId="7" xfId="0" applyNumberFormat="1" applyFont="1" applyFill="1" applyBorder="1" applyAlignment="1" applyProtection="1">
      <alignment horizontal="center" vertical="center"/>
      <protection locked="0"/>
    </xf>
    <xf numFmtId="49" fontId="3" fillId="3" borderId="30" xfId="0" applyNumberFormat="1" applyFont="1" applyFill="1" applyBorder="1" applyAlignment="1" applyProtection="1">
      <alignment horizontal="right" vertical="center"/>
      <protection locked="0"/>
    </xf>
    <xf numFmtId="49" fontId="3" fillId="3" borderId="31" xfId="0" applyNumberFormat="1" applyFont="1" applyFill="1" applyBorder="1" applyAlignment="1" applyProtection="1">
      <alignment horizontal="right" vertical="center"/>
      <protection locked="0"/>
    </xf>
    <xf numFmtId="49" fontId="3" fillId="3" borderId="31" xfId="0" applyNumberFormat="1" applyFont="1" applyFill="1" applyBorder="1" applyAlignment="1" applyProtection="1">
      <alignment horizontal="left" vertical="center"/>
      <protection locked="0"/>
    </xf>
    <xf numFmtId="49" fontId="3" fillId="3" borderId="34" xfId="0" applyNumberFormat="1" applyFont="1" applyFill="1" applyBorder="1" applyAlignment="1" applyProtection="1">
      <alignment horizontal="left" vertical="center"/>
      <protection locked="0"/>
    </xf>
    <xf numFmtId="176" fontId="3" fillId="3" borderId="8" xfId="0" applyNumberFormat="1" applyFont="1" applyFill="1" applyBorder="1" applyAlignment="1" applyProtection="1">
      <alignment horizontal="center" vertical="center"/>
      <protection locked="0"/>
    </xf>
    <xf numFmtId="0" fontId="11" fillId="0" borderId="35" xfId="0" applyFont="1" applyBorder="1" applyAlignment="1" applyProtection="1">
      <alignment horizontal="left" vertical="top"/>
    </xf>
    <xf numFmtId="0" fontId="3" fillId="6" borderId="6"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49" fontId="3" fillId="0" borderId="6" xfId="0" applyNumberFormat="1" applyFont="1" applyFill="1" applyBorder="1" applyAlignment="1" applyProtection="1">
      <alignment horizontal="center" vertical="center"/>
      <protection locked="0"/>
    </xf>
    <xf numFmtId="49" fontId="3" fillId="0" borderId="1" xfId="0" applyNumberFormat="1" applyFont="1" applyFill="1" applyBorder="1" applyAlignment="1" applyProtection="1">
      <alignment horizontal="center" vertical="center"/>
      <protection locked="0"/>
    </xf>
    <xf numFmtId="49" fontId="3" fillId="3" borderId="6" xfId="0" applyNumberFormat="1" applyFont="1" applyFill="1" applyBorder="1" applyAlignment="1" applyProtection="1">
      <alignment horizontal="center" vertical="center"/>
      <protection locked="0"/>
    </xf>
    <xf numFmtId="49" fontId="3" fillId="3" borderId="7" xfId="0" applyNumberFormat="1" applyFont="1" applyFill="1" applyBorder="1" applyAlignment="1" applyProtection="1">
      <alignment horizontal="center" vertical="center"/>
      <protection locked="0"/>
    </xf>
    <xf numFmtId="49" fontId="3" fillId="3" borderId="8" xfId="0" applyNumberFormat="1" applyFont="1" applyFill="1" applyBorder="1" applyAlignment="1" applyProtection="1">
      <alignment horizontal="center" vertical="center"/>
      <protection locked="0"/>
    </xf>
    <xf numFmtId="0" fontId="10" fillId="0" borderId="26" xfId="0" applyFont="1" applyBorder="1" applyAlignment="1" applyProtection="1">
      <alignment horizontal="left" vertical="center"/>
    </xf>
    <xf numFmtId="0" fontId="3" fillId="0" borderId="36" xfId="0" applyFont="1" applyBorder="1" applyAlignment="1" applyProtection="1">
      <alignment horizontal="center" vertical="center"/>
    </xf>
    <xf numFmtId="0" fontId="3" fillId="0" borderId="29" xfId="0" applyFont="1" applyBorder="1" applyAlignment="1" applyProtection="1">
      <alignment horizontal="center" vertical="center"/>
    </xf>
    <xf numFmtId="0" fontId="3" fillId="3" borderId="6" xfId="0" applyFont="1" applyFill="1" applyBorder="1" applyAlignment="1" applyProtection="1">
      <alignment horizontal="right" vertical="center"/>
    </xf>
    <xf numFmtId="0" fontId="3" fillId="3" borderId="2" xfId="0" applyFont="1" applyFill="1" applyBorder="1" applyAlignment="1" applyProtection="1">
      <alignment horizontal="right" vertical="center"/>
    </xf>
    <xf numFmtId="0" fontId="3" fillId="5" borderId="6" xfId="0" applyFont="1" applyFill="1" applyBorder="1" applyAlignment="1" applyProtection="1">
      <alignment horizontal="center" vertical="center"/>
      <protection locked="0"/>
    </xf>
    <xf numFmtId="0" fontId="3" fillId="5" borderId="1" xfId="0" applyFont="1" applyFill="1" applyBorder="1" applyAlignment="1" applyProtection="1">
      <alignment horizontal="center" vertical="center"/>
      <protection locked="0"/>
    </xf>
    <xf numFmtId="0" fontId="3" fillId="3" borderId="6" xfId="0" applyFont="1" applyFill="1" applyBorder="1" applyAlignment="1" applyProtection="1">
      <alignment horizontal="center" vertical="center"/>
      <protection locked="0"/>
    </xf>
    <xf numFmtId="0" fontId="3" fillId="3" borderId="1"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3" borderId="8" xfId="0" applyFont="1" applyFill="1" applyBorder="1" applyAlignment="1" applyProtection="1">
      <alignment horizontal="center" vertical="center"/>
      <protection locked="0"/>
    </xf>
    <xf numFmtId="0" fontId="14" fillId="0" borderId="0" xfId="0" applyFont="1" applyAlignment="1" applyProtection="1">
      <alignment horizontal="center" vertical="center"/>
    </xf>
    <xf numFmtId="179" fontId="14" fillId="0" borderId="0" xfId="0" applyNumberFormat="1" applyFont="1" applyAlignment="1" applyProtection="1">
      <alignment horizontal="center" vertical="center"/>
    </xf>
    <xf numFmtId="0" fontId="10" fillId="2" borderId="37" xfId="0" applyFont="1" applyFill="1" applyBorder="1" applyAlignment="1" applyProtection="1">
      <alignment horizontal="center" vertical="center"/>
    </xf>
    <xf numFmtId="0" fontId="3" fillId="0" borderId="38" xfId="0" applyNumberFormat="1" applyFont="1" applyBorder="1" applyAlignment="1" applyProtection="1">
      <alignment horizontal="left" vertical="center" indent="1"/>
      <protection locked="0"/>
    </xf>
    <xf numFmtId="0" fontId="3" fillId="3" borderId="3" xfId="0" applyNumberFormat="1" applyFont="1" applyFill="1" applyBorder="1" applyAlignment="1" applyProtection="1">
      <alignment horizontal="left" vertical="center" indent="1"/>
      <protection locked="0"/>
    </xf>
    <xf numFmtId="0" fontId="3" fillId="3" borderId="1" xfId="0" applyNumberFormat="1" applyFont="1" applyFill="1" applyBorder="1" applyAlignment="1" applyProtection="1">
      <alignment horizontal="left" vertical="center" indent="1"/>
      <protection locked="0"/>
    </xf>
    <xf numFmtId="0" fontId="3" fillId="3" borderId="18" xfId="0" applyNumberFormat="1" applyFont="1" applyFill="1" applyBorder="1" applyAlignment="1" applyProtection="1">
      <alignment horizontal="left" vertical="center" indent="1"/>
      <protection locked="0"/>
    </xf>
    <xf numFmtId="0" fontId="3" fillId="3" borderId="39" xfId="0" applyNumberFormat="1" applyFont="1" applyFill="1" applyBorder="1" applyAlignment="1" applyProtection="1">
      <alignment horizontal="left" vertical="center" indent="1"/>
      <protection locked="0"/>
    </xf>
    <xf numFmtId="0" fontId="3" fillId="3" borderId="40" xfId="0" applyFont="1" applyFill="1" applyBorder="1" applyAlignment="1" applyProtection="1">
      <alignment horizontal="left" vertical="center"/>
      <protection locked="0"/>
    </xf>
    <xf numFmtId="0" fontId="3" fillId="4" borderId="41" xfId="0" applyFont="1" applyFill="1" applyBorder="1" applyAlignment="1" applyProtection="1">
      <alignment horizontal="center" vertical="center" wrapText="1"/>
    </xf>
    <xf numFmtId="0" fontId="3" fillId="4" borderId="5" xfId="0" applyFont="1" applyFill="1" applyBorder="1" applyAlignment="1" applyProtection="1">
      <alignment horizontal="center" vertical="center" wrapText="1"/>
    </xf>
    <xf numFmtId="0" fontId="3" fillId="4" borderId="32" xfId="0" applyFont="1" applyFill="1" applyBorder="1" applyAlignment="1" applyProtection="1">
      <alignment horizontal="center" vertical="center" wrapText="1"/>
    </xf>
    <xf numFmtId="0" fontId="3" fillId="4" borderId="33" xfId="0" applyFont="1" applyFill="1" applyBorder="1" applyAlignment="1" applyProtection="1">
      <alignment horizontal="right" vertical="center"/>
      <protection locked="0"/>
    </xf>
    <xf numFmtId="0" fontId="3" fillId="4" borderId="32" xfId="0" applyFont="1" applyFill="1" applyBorder="1" applyAlignment="1" applyProtection="1">
      <alignment horizontal="right" vertical="center"/>
      <protection locked="0"/>
    </xf>
    <xf numFmtId="0" fontId="3" fillId="4" borderId="33" xfId="0" applyFont="1" applyFill="1" applyBorder="1" applyAlignment="1" applyProtection="1">
      <alignment horizontal="left" vertical="center"/>
      <protection locked="0"/>
    </xf>
    <xf numFmtId="0" fontId="3" fillId="3" borderId="42" xfId="0" applyFont="1" applyFill="1" applyBorder="1" applyAlignment="1" applyProtection="1">
      <alignment horizontal="left" vertical="center"/>
      <protection locked="0"/>
    </xf>
    <xf numFmtId="0" fontId="3" fillId="4" borderId="43" xfId="0" applyFont="1" applyFill="1" applyBorder="1" applyAlignment="1" applyProtection="1">
      <alignment horizontal="center" vertical="center" wrapText="1"/>
    </xf>
    <xf numFmtId="0" fontId="3" fillId="4" borderId="8" xfId="0" applyFont="1" applyFill="1" applyBorder="1" applyAlignment="1" applyProtection="1">
      <alignment horizontal="center" vertical="center" wrapText="1"/>
    </xf>
    <xf numFmtId="0" fontId="3" fillId="4" borderId="30" xfId="0" applyFont="1" applyFill="1" applyBorder="1" applyAlignment="1" applyProtection="1">
      <alignment horizontal="center" vertical="center" wrapText="1"/>
    </xf>
    <xf numFmtId="0" fontId="3" fillId="4" borderId="34" xfId="0" applyFont="1" applyFill="1" applyBorder="1" applyAlignment="1" applyProtection="1">
      <alignment horizontal="right" vertical="center"/>
      <protection locked="0"/>
    </xf>
    <xf numFmtId="0" fontId="3" fillId="4" borderId="30" xfId="0" applyFont="1" applyFill="1" applyBorder="1" applyAlignment="1" applyProtection="1">
      <alignment horizontal="right" vertical="center"/>
      <protection locked="0"/>
    </xf>
    <xf numFmtId="0" fontId="3" fillId="4" borderId="34" xfId="0" applyFont="1" applyFill="1" applyBorder="1" applyAlignment="1" applyProtection="1">
      <alignment horizontal="left" vertical="center"/>
      <protection locked="0"/>
    </xf>
    <xf numFmtId="0" fontId="11" fillId="0" borderId="0" xfId="0" applyFont="1" applyBorder="1" applyAlignment="1" applyProtection="1">
      <alignment vertical="center"/>
    </xf>
    <xf numFmtId="0" fontId="11" fillId="0" borderId="0" xfId="0" applyFont="1" applyBorder="1" applyAlignment="1" applyProtection="1">
      <alignment vertical="center" wrapText="1"/>
    </xf>
    <xf numFmtId="176" fontId="3" fillId="0" borderId="1" xfId="0" applyNumberFormat="1" applyFont="1" applyBorder="1" applyAlignment="1" applyProtection="1">
      <alignment horizontal="center" vertical="center"/>
    </xf>
    <xf numFmtId="176" fontId="3" fillId="3" borderId="1" xfId="0" applyNumberFormat="1" applyFont="1" applyFill="1" applyBorder="1" applyAlignment="1" applyProtection="1">
      <alignment horizontal="center" vertical="center"/>
    </xf>
    <xf numFmtId="176" fontId="3" fillId="3" borderId="2" xfId="0" applyNumberFormat="1" applyFont="1" applyFill="1" applyBorder="1" applyAlignment="1" applyProtection="1">
      <alignment horizontal="center" vertical="center" wrapText="1"/>
      <protection locked="0"/>
    </xf>
    <xf numFmtId="176" fontId="3" fillId="3" borderId="3" xfId="0" applyNumberFormat="1" applyFont="1" applyFill="1" applyBorder="1" applyAlignment="1" applyProtection="1">
      <alignment horizontal="center" vertical="center" wrapText="1"/>
      <protection locked="0"/>
    </xf>
    <xf numFmtId="176" fontId="3" fillId="3" borderId="3" xfId="0" applyNumberFormat="1" applyFont="1" applyFill="1" applyBorder="1" applyAlignment="1" applyProtection="1">
      <alignment horizontal="center" vertical="center"/>
      <protection locked="0"/>
    </xf>
    <xf numFmtId="176" fontId="3" fillId="0" borderId="3" xfId="0" applyNumberFormat="1" applyFont="1" applyBorder="1" applyAlignment="1" applyProtection="1">
      <alignment horizontal="center" vertical="center"/>
      <protection locked="0"/>
    </xf>
    <xf numFmtId="176" fontId="3" fillId="3" borderId="8" xfId="0" applyNumberFormat="1" applyFont="1" applyFill="1" applyBorder="1" applyAlignment="1" applyProtection="1">
      <alignment horizontal="center" vertical="center"/>
    </xf>
    <xf numFmtId="0" fontId="11" fillId="0" borderId="0" xfId="0" applyFont="1" applyBorder="1" applyAlignment="1" applyProtection="1">
      <alignment horizontal="center" vertical="top"/>
    </xf>
    <xf numFmtId="176" fontId="3" fillId="0" borderId="1" xfId="0" applyNumberFormat="1" applyFont="1" applyFill="1" applyBorder="1" applyAlignment="1" applyProtection="1">
      <alignment horizontal="center" vertical="center"/>
      <protection locked="0"/>
    </xf>
    <xf numFmtId="0" fontId="3" fillId="0" borderId="1" xfId="0" applyFont="1" applyFill="1" applyBorder="1" applyAlignment="1" applyProtection="1">
      <alignment horizontal="center" vertical="center"/>
      <protection locked="0"/>
    </xf>
    <xf numFmtId="0" fontId="3" fillId="0" borderId="1" xfId="0" applyFont="1" applyFill="1" applyBorder="1" applyAlignment="1" applyProtection="1">
      <alignment horizontal="center" vertical="center"/>
    </xf>
    <xf numFmtId="0" fontId="3" fillId="3" borderId="29" xfId="0" applyFont="1" applyFill="1" applyBorder="1" applyAlignment="1" applyProtection="1">
      <alignment horizontal="right" vertical="center"/>
    </xf>
    <xf numFmtId="0" fontId="3" fillId="3" borderId="6"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1" fontId="3" fillId="3" borderId="1" xfId="0" applyNumberFormat="1" applyFont="1" applyFill="1" applyBorder="1" applyAlignment="1" applyProtection="1">
      <alignment horizontal="center" vertical="center"/>
    </xf>
    <xf numFmtId="0" fontId="3" fillId="0" borderId="1" xfId="0" applyFont="1" applyBorder="1" applyAlignment="1" applyProtection="1">
      <alignment horizontal="center" vertical="center" wrapText="1"/>
    </xf>
    <xf numFmtId="0" fontId="3" fillId="0" borderId="6" xfId="0" applyFont="1" applyBorder="1" applyAlignment="1" applyProtection="1">
      <alignment horizontal="center" vertical="center" wrapText="1"/>
    </xf>
    <xf numFmtId="0" fontId="3" fillId="0" borderId="1" xfId="0" applyFont="1" applyBorder="1" applyAlignment="1" applyProtection="1">
      <alignment horizontal="center" vertical="center"/>
      <protection locked="0"/>
    </xf>
    <xf numFmtId="1" fontId="3" fillId="0" borderId="1" xfId="0" applyNumberFormat="1" applyFont="1" applyBorder="1" applyAlignment="1" applyProtection="1">
      <alignment horizontal="center" vertical="center"/>
    </xf>
    <xf numFmtId="0" fontId="15" fillId="0" borderId="1" xfId="0" applyFont="1" applyBorder="1" applyAlignment="1" applyProtection="1">
      <alignment horizontal="center" vertical="center" wrapText="1"/>
    </xf>
    <xf numFmtId="0" fontId="15" fillId="0" borderId="8" xfId="0" applyFont="1" applyBorder="1" applyAlignment="1" applyProtection="1">
      <alignment horizontal="center" vertical="center" wrapText="1"/>
    </xf>
    <xf numFmtId="0" fontId="3" fillId="4" borderId="40" xfId="0" applyFont="1" applyFill="1" applyBorder="1" applyAlignment="1" applyProtection="1">
      <alignment horizontal="left" vertical="center"/>
      <protection locked="0"/>
    </xf>
    <xf numFmtId="0" fontId="3" fillId="3" borderId="33" xfId="0" applyFont="1" applyFill="1" applyBorder="1" applyAlignment="1" applyProtection="1">
      <alignment horizontal="center" vertical="center" wrapText="1"/>
    </xf>
    <xf numFmtId="178" fontId="14" fillId="3" borderId="33" xfId="0" applyNumberFormat="1" applyFont="1" applyFill="1" applyBorder="1" applyAlignment="1" applyProtection="1">
      <alignment horizontal="left" vertical="center"/>
      <protection locked="0"/>
    </xf>
    <xf numFmtId="0" fontId="3" fillId="4" borderId="42" xfId="0" applyFont="1" applyFill="1" applyBorder="1" applyAlignment="1" applyProtection="1">
      <alignment horizontal="left" vertical="center"/>
      <protection locked="0"/>
    </xf>
    <xf numFmtId="0" fontId="3" fillId="3" borderId="34" xfId="0" applyFont="1" applyFill="1" applyBorder="1" applyAlignment="1" applyProtection="1">
      <alignment horizontal="center" vertical="center" wrapText="1"/>
    </xf>
    <xf numFmtId="178" fontId="14" fillId="3" borderId="34" xfId="0" applyNumberFormat="1" applyFont="1" applyFill="1" applyBorder="1" applyAlignment="1" applyProtection="1">
      <alignment horizontal="left" vertical="center"/>
      <protection locked="0"/>
    </xf>
    <xf numFmtId="0" fontId="3" fillId="4" borderId="44" xfId="0" applyFont="1" applyFill="1" applyBorder="1" applyAlignment="1" applyProtection="1">
      <alignment horizontal="center" vertical="center"/>
    </xf>
    <xf numFmtId="0" fontId="3" fillId="4" borderId="45" xfId="0" applyFont="1" applyFill="1" applyBorder="1" applyAlignment="1" applyProtection="1">
      <alignment vertical="center"/>
    </xf>
    <xf numFmtId="176" fontId="3" fillId="0" borderId="44" xfId="0" applyNumberFormat="1" applyFont="1" applyBorder="1" applyAlignment="1" applyProtection="1">
      <alignment horizontal="center" vertical="center"/>
    </xf>
    <xf numFmtId="49" fontId="12" fillId="0" borderId="3" xfId="0" applyNumberFormat="1" applyFont="1" applyBorder="1" applyAlignment="1" applyProtection="1">
      <alignment horizontal="center" vertical="center"/>
      <protection locked="0"/>
    </xf>
    <xf numFmtId="49" fontId="3" fillId="5" borderId="1" xfId="0" applyNumberFormat="1" applyFont="1" applyFill="1" applyBorder="1" applyAlignment="1" applyProtection="1">
      <alignment horizontal="center" vertical="center"/>
      <protection locked="0"/>
    </xf>
    <xf numFmtId="176" fontId="3" fillId="3" borderId="44" xfId="0" applyNumberFormat="1" applyFont="1" applyFill="1" applyBorder="1" applyAlignment="1" applyProtection="1">
      <alignment horizontal="center" vertical="center"/>
    </xf>
    <xf numFmtId="49" fontId="12" fillId="3" borderId="3" xfId="0" applyNumberFormat="1" applyFont="1" applyFill="1" applyBorder="1" applyAlignment="1" applyProtection="1">
      <alignment horizontal="center" vertical="center"/>
      <protection locked="0"/>
    </xf>
    <xf numFmtId="49" fontId="3" fillId="3" borderId="2" xfId="0" applyNumberFormat="1" applyFont="1" applyFill="1" applyBorder="1" applyAlignment="1" applyProtection="1">
      <alignment horizontal="right" vertical="center"/>
      <protection locked="0"/>
    </xf>
    <xf numFmtId="49" fontId="3" fillId="3" borderId="29" xfId="0" applyNumberFormat="1" applyFont="1" applyFill="1" applyBorder="1" applyAlignment="1" applyProtection="1">
      <alignment horizontal="right" vertical="center"/>
      <protection locked="0"/>
    </xf>
    <xf numFmtId="49" fontId="3" fillId="3" borderId="11" xfId="0" applyNumberFormat="1" applyFont="1" applyFill="1" applyBorder="1" applyAlignment="1" applyProtection="1">
      <alignment horizontal="right" vertical="center"/>
      <protection locked="0"/>
    </xf>
    <xf numFmtId="49" fontId="3" fillId="3" borderId="12" xfId="0" applyNumberFormat="1" applyFont="1" applyFill="1" applyBorder="1" applyAlignment="1" applyProtection="1">
      <alignment horizontal="right" vertical="center"/>
      <protection locked="0"/>
    </xf>
    <xf numFmtId="49" fontId="3" fillId="0" borderId="11" xfId="0" applyNumberFormat="1" applyFont="1" applyFill="1" applyBorder="1" applyAlignment="1" applyProtection="1">
      <alignment horizontal="right" vertical="center"/>
      <protection locked="0"/>
    </xf>
    <xf numFmtId="49" fontId="3" fillId="0" borderId="12" xfId="0" applyNumberFormat="1" applyFont="1" applyFill="1" applyBorder="1" applyAlignment="1" applyProtection="1">
      <alignment horizontal="right" vertical="center"/>
      <protection locked="0"/>
    </xf>
    <xf numFmtId="49" fontId="3" fillId="3" borderId="1" xfId="0" applyNumberFormat="1" applyFont="1" applyFill="1" applyBorder="1" applyAlignment="1" applyProtection="1">
      <alignment horizontal="right" vertical="center"/>
      <protection locked="0"/>
    </xf>
    <xf numFmtId="49" fontId="3" fillId="5" borderId="2" xfId="0" applyNumberFormat="1" applyFont="1" applyFill="1" applyBorder="1" applyAlignment="1" applyProtection="1">
      <alignment horizontal="center" vertical="center"/>
      <protection locked="0"/>
    </xf>
    <xf numFmtId="49" fontId="3" fillId="5" borderId="29" xfId="0" applyNumberFormat="1" applyFont="1" applyFill="1" applyBorder="1" applyAlignment="1" applyProtection="1">
      <alignment horizontal="center" vertical="center"/>
      <protection locked="0"/>
    </xf>
    <xf numFmtId="176" fontId="3" fillId="3" borderId="46" xfId="0" applyNumberFormat="1" applyFont="1" applyFill="1" applyBorder="1" applyAlignment="1" applyProtection="1">
      <alignment horizontal="center" vertical="center"/>
    </xf>
    <xf numFmtId="49" fontId="12" fillId="3" borderId="34" xfId="0" applyNumberFormat="1" applyFont="1" applyFill="1" applyBorder="1" applyAlignment="1" applyProtection="1">
      <alignment horizontal="center" vertical="center"/>
      <protection locked="0"/>
    </xf>
    <xf numFmtId="49" fontId="3" fillId="3" borderId="30" xfId="0" applyNumberFormat="1" applyFont="1" applyFill="1" applyBorder="1" applyAlignment="1" applyProtection="1">
      <alignment horizontal="center" vertical="center"/>
      <protection locked="0"/>
    </xf>
    <xf numFmtId="49" fontId="3" fillId="3" borderId="31" xfId="0" applyNumberFormat="1" applyFont="1" applyFill="1" applyBorder="1" applyAlignment="1" applyProtection="1">
      <alignment horizontal="center" vertical="center"/>
      <protection locked="0"/>
    </xf>
    <xf numFmtId="0" fontId="10" fillId="2" borderId="15" xfId="0" applyFont="1" applyFill="1" applyBorder="1" applyAlignment="1" applyProtection="1">
      <alignment horizontal="center" vertical="center"/>
    </xf>
    <xf numFmtId="0" fontId="3" fillId="0" borderId="38" xfId="0" applyFont="1" applyBorder="1" applyAlignment="1" applyProtection="1">
      <alignment horizontal="center" vertical="center"/>
    </xf>
    <xf numFmtId="0" fontId="3" fillId="3" borderId="11" xfId="0" applyFont="1" applyFill="1" applyBorder="1" applyAlignment="1" applyProtection="1">
      <alignment horizontal="left" vertical="top" wrapText="1"/>
      <protection locked="0"/>
    </xf>
    <xf numFmtId="0" fontId="3" fillId="3" borderId="12" xfId="0" applyFont="1" applyFill="1" applyBorder="1" applyAlignment="1" applyProtection="1">
      <alignment horizontal="left" vertical="top" wrapText="1"/>
      <protection locked="0"/>
    </xf>
    <xf numFmtId="0" fontId="3" fillId="3" borderId="38" xfId="0" applyFont="1" applyFill="1" applyBorder="1" applyAlignment="1" applyProtection="1">
      <alignment horizontal="left" vertical="center"/>
      <protection locked="0"/>
    </xf>
    <xf numFmtId="0" fontId="3" fillId="3" borderId="47" xfId="0" applyFont="1" applyFill="1" applyBorder="1" applyAlignment="1" applyProtection="1">
      <alignment horizontal="left" vertical="top" wrapText="1"/>
      <protection locked="0"/>
    </xf>
    <xf numFmtId="0" fontId="3" fillId="3" borderId="48" xfId="0" applyFont="1" applyFill="1" applyBorder="1" applyAlignment="1" applyProtection="1">
      <alignment horizontal="left" vertical="top" wrapText="1"/>
      <protection locked="0"/>
    </xf>
    <xf numFmtId="0" fontId="3" fillId="5" borderId="18" xfId="0" applyFont="1" applyFill="1" applyBorder="1" applyAlignment="1" applyProtection="1">
      <alignment horizontal="center" vertical="center"/>
      <protection locked="0"/>
    </xf>
    <xf numFmtId="0" fontId="3" fillId="0" borderId="11"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3" borderId="18" xfId="0" applyFont="1" applyFill="1" applyBorder="1" applyAlignment="1" applyProtection="1">
      <alignment horizontal="center" vertical="center"/>
      <protection locked="0"/>
    </xf>
    <xf numFmtId="0" fontId="3" fillId="0" borderId="47" xfId="0" applyFont="1" applyBorder="1" applyAlignment="1" applyProtection="1">
      <alignment horizontal="left" vertical="top" wrapText="1"/>
      <protection locked="0"/>
    </xf>
    <xf numFmtId="0" fontId="3" fillId="0" borderId="48" xfId="0" applyFont="1" applyBorder="1" applyAlignment="1" applyProtection="1">
      <alignment horizontal="left" vertical="top" wrapText="1"/>
      <protection locked="0"/>
    </xf>
    <xf numFmtId="0" fontId="3" fillId="3" borderId="25" xfId="0" applyFont="1" applyFill="1" applyBorder="1" applyAlignment="1" applyProtection="1">
      <alignment horizontal="center" vertical="center"/>
      <protection locked="0"/>
    </xf>
    <xf numFmtId="179" fontId="3" fillId="3" borderId="1" xfId="0" applyNumberFormat="1" applyFont="1" applyFill="1" applyBorder="1" applyAlignment="1" applyProtection="1">
      <alignment horizontal="center" vertical="center"/>
    </xf>
    <xf numFmtId="0" fontId="3" fillId="0" borderId="8" xfId="0" applyFont="1" applyBorder="1" applyAlignment="1" applyProtection="1">
      <alignment horizontal="center" vertical="center"/>
      <protection locked="0"/>
    </xf>
    <xf numFmtId="1" fontId="3" fillId="0" borderId="8" xfId="0" applyNumberFormat="1" applyFont="1" applyBorder="1" applyAlignment="1" applyProtection="1">
      <alignment horizontal="center" vertical="center"/>
    </xf>
    <xf numFmtId="179" fontId="3" fillId="3" borderId="8" xfId="0" applyNumberFormat="1" applyFont="1" applyFill="1" applyBorder="1" applyAlignment="1" applyProtection="1">
      <alignment horizontal="center" vertical="center"/>
    </xf>
    <xf numFmtId="178" fontId="14" fillId="3" borderId="40" xfId="0" applyNumberFormat="1" applyFont="1" applyFill="1" applyBorder="1" applyAlignment="1" applyProtection="1">
      <alignment horizontal="left" vertical="center"/>
      <protection locked="0"/>
    </xf>
    <xf numFmtId="0" fontId="3" fillId="4" borderId="33" xfId="0" applyFont="1" applyFill="1" applyBorder="1" applyAlignment="1" applyProtection="1">
      <alignment horizontal="center" vertical="center" wrapText="1"/>
    </xf>
    <xf numFmtId="178" fontId="14" fillId="3" borderId="42" xfId="0" applyNumberFormat="1" applyFont="1" applyFill="1" applyBorder="1" applyAlignment="1" applyProtection="1">
      <alignment horizontal="left" vertical="center"/>
      <protection locked="0"/>
    </xf>
    <xf numFmtId="0" fontId="3" fillId="4" borderId="34" xfId="0" applyFont="1" applyFill="1" applyBorder="1" applyAlignment="1" applyProtection="1">
      <alignment horizontal="center" vertical="center" wrapText="1"/>
    </xf>
    <xf numFmtId="49" fontId="3" fillId="5" borderId="3" xfId="0" applyNumberFormat="1" applyFont="1" applyFill="1" applyBorder="1" applyAlignment="1" applyProtection="1">
      <alignment horizontal="center" vertical="center"/>
      <protection locked="0"/>
    </xf>
    <xf numFmtId="49" fontId="3" fillId="3" borderId="34" xfId="0" applyNumberFormat="1" applyFont="1" applyFill="1" applyBorder="1" applyAlignment="1" applyProtection="1">
      <alignment horizontal="center" vertical="center"/>
      <protection locked="0"/>
    </xf>
    <xf numFmtId="0" fontId="16" fillId="0" borderId="0" xfId="0" applyFont="1" applyBorder="1" applyAlignment="1" applyProtection="1">
      <alignment horizontal="center" vertical="center"/>
    </xf>
    <xf numFmtId="0" fontId="3" fillId="6" borderId="18" xfId="0" applyFont="1" applyFill="1" applyBorder="1" applyAlignment="1" applyProtection="1">
      <alignment horizontal="center" vertical="center"/>
    </xf>
    <xf numFmtId="49" fontId="3" fillId="0" borderId="18" xfId="0" applyNumberFormat="1" applyFont="1" applyFill="1" applyBorder="1" applyAlignment="1" applyProtection="1">
      <alignment horizontal="center" vertical="center"/>
      <protection locked="0"/>
    </xf>
    <xf numFmtId="49" fontId="3" fillId="3" borderId="2" xfId="0" applyNumberFormat="1" applyFont="1" applyFill="1" applyBorder="1" applyAlignment="1" applyProtection="1">
      <alignment horizontal="center" vertical="center"/>
      <protection locked="0"/>
    </xf>
    <xf numFmtId="49" fontId="3" fillId="3" borderId="29" xfId="0" applyNumberFormat="1" applyFont="1" applyFill="1" applyBorder="1" applyAlignment="1" applyProtection="1">
      <alignment horizontal="center" vertical="center"/>
      <protection locked="0"/>
    </xf>
    <xf numFmtId="49" fontId="3" fillId="3" borderId="3" xfId="0" applyNumberFormat="1" applyFont="1" applyFill="1" applyBorder="1" applyAlignment="1" applyProtection="1">
      <alignment horizontal="center" vertical="center"/>
      <protection locked="0"/>
    </xf>
    <xf numFmtId="49" fontId="3" fillId="3" borderId="18" xfId="0" applyNumberFormat="1" applyFont="1" applyFill="1" applyBorder="1" applyAlignment="1" applyProtection="1">
      <alignment horizontal="center" vertical="center"/>
      <protection locked="0"/>
    </xf>
    <xf numFmtId="49" fontId="3" fillId="3" borderId="25" xfId="0" applyNumberFormat="1" applyFont="1" applyFill="1" applyBorder="1" applyAlignment="1" applyProtection="1">
      <alignment horizontal="center" vertical="center"/>
      <protection locked="0"/>
    </xf>
    <xf numFmtId="0" fontId="3" fillId="3" borderId="16" xfId="0" applyFont="1" applyFill="1" applyBorder="1" applyAlignment="1" applyProtection="1">
      <alignment horizontal="center" vertical="center"/>
    </xf>
    <xf numFmtId="0" fontId="3" fillId="3" borderId="26" xfId="0" applyFont="1" applyFill="1" applyBorder="1" applyAlignment="1" applyProtection="1">
      <alignment horizontal="center" vertical="center"/>
    </xf>
    <xf numFmtId="1" fontId="3" fillId="3" borderId="18" xfId="0" applyNumberFormat="1" applyFont="1" applyFill="1" applyBorder="1" applyAlignment="1" applyProtection="1">
      <alignment horizontal="center" vertical="center"/>
    </xf>
    <xf numFmtId="0" fontId="3" fillId="3" borderId="19"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1" fontId="3" fillId="0" borderId="18" xfId="0" applyNumberFormat="1" applyFont="1" applyBorder="1" applyAlignment="1" applyProtection="1">
      <alignment horizontal="center" vertical="center"/>
    </xf>
    <xf numFmtId="177" fontId="17" fillId="3" borderId="11" xfId="0" applyNumberFormat="1" applyFont="1" applyFill="1" applyBorder="1" applyAlignment="1" applyProtection="1">
      <alignment horizontal="center" vertical="center"/>
      <protection locked="0"/>
    </xf>
    <xf numFmtId="177" fontId="17" fillId="3" borderId="23" xfId="0" applyNumberFormat="1" applyFont="1" applyFill="1" applyBorder="1" applyAlignment="1" applyProtection="1">
      <alignment horizontal="center" vertical="center"/>
      <protection locked="0"/>
    </xf>
    <xf numFmtId="177" fontId="3" fillId="3" borderId="13" xfId="0" applyNumberFormat="1" applyFont="1" applyFill="1" applyBorder="1" applyAlignment="1" applyProtection="1">
      <alignment horizontal="center" vertical="center"/>
      <protection locked="0"/>
    </xf>
    <xf numFmtId="177" fontId="3" fillId="3" borderId="22" xfId="0" applyNumberFormat="1" applyFont="1" applyFill="1" applyBorder="1" applyAlignment="1" applyProtection="1">
      <alignment horizontal="center" vertical="center"/>
      <protection locked="0"/>
    </xf>
    <xf numFmtId="0" fontId="3" fillId="3" borderId="21" xfId="0" applyFont="1" applyFill="1" applyBorder="1" applyAlignment="1" applyProtection="1">
      <alignment horizontal="center" vertical="center"/>
    </xf>
    <xf numFmtId="0" fontId="3" fillId="3" borderId="14" xfId="0" applyFont="1" applyFill="1" applyBorder="1" applyAlignment="1" applyProtection="1">
      <alignment horizontal="center" vertical="center"/>
    </xf>
    <xf numFmtId="0" fontId="3" fillId="0" borderId="0" xfId="0" applyFont="1" applyAlignment="1" applyProtection="1">
      <alignment vertical="center"/>
    </xf>
    <xf numFmtId="0" fontId="3" fillId="3" borderId="49" xfId="0" applyFont="1" applyFill="1" applyBorder="1" applyAlignment="1" applyProtection="1">
      <alignment horizontal="center" vertical="center"/>
    </xf>
    <xf numFmtId="0" fontId="3" fillId="3" borderId="28" xfId="0" applyFont="1" applyFill="1" applyBorder="1" applyAlignment="1" applyProtection="1">
      <alignment horizontal="center" vertical="center"/>
    </xf>
    <xf numFmtId="0" fontId="3" fillId="3" borderId="33" xfId="0" applyFont="1" applyFill="1" applyBorder="1" applyAlignment="1" applyProtection="1">
      <alignment horizontal="center" vertical="center"/>
    </xf>
    <xf numFmtId="0" fontId="3" fillId="3" borderId="5" xfId="0" applyFont="1" applyFill="1" applyBorder="1" applyAlignment="1" applyProtection="1">
      <alignment horizontal="center" vertical="center"/>
      <protection locked="0"/>
    </xf>
    <xf numFmtId="0" fontId="3" fillId="3" borderId="50" xfId="0" applyFont="1" applyFill="1" applyBorder="1" applyAlignment="1" applyProtection="1">
      <alignment horizontal="center" vertical="center"/>
      <protection locked="0"/>
    </xf>
    <xf numFmtId="0" fontId="3" fillId="3" borderId="14" xfId="0" applyFont="1" applyFill="1" applyBorder="1" applyAlignment="1" applyProtection="1">
      <alignment horizontal="center" vertical="center"/>
      <protection locked="0"/>
    </xf>
    <xf numFmtId="0" fontId="3" fillId="3" borderId="51" xfId="0" applyFont="1" applyFill="1" applyBorder="1" applyAlignment="1" applyProtection="1">
      <alignment horizontal="center" vertical="center"/>
      <protection locked="0"/>
    </xf>
    <xf numFmtId="0" fontId="3" fillId="0" borderId="6"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xf>
    <xf numFmtId="176" fontId="3" fillId="0" borderId="1" xfId="0" applyNumberFormat="1" applyFont="1" applyFill="1" applyBorder="1" applyAlignment="1" applyProtection="1">
      <alignment horizontal="center" vertical="center"/>
    </xf>
    <xf numFmtId="0" fontId="3" fillId="3" borderId="17" xfId="0" applyFont="1" applyFill="1" applyBorder="1" applyAlignment="1" applyProtection="1">
      <alignment horizontal="center" vertical="center"/>
    </xf>
    <xf numFmtId="0" fontId="3" fillId="3" borderId="20" xfId="0" applyFont="1" applyFill="1" applyBorder="1" applyAlignment="1" applyProtection="1">
      <alignment horizontal="center" vertical="center"/>
    </xf>
    <xf numFmtId="0" fontId="3" fillId="3" borderId="22" xfId="0" applyFont="1" applyFill="1" applyBorder="1" applyAlignment="1" applyProtection="1">
      <alignment horizontal="center" vertical="center"/>
    </xf>
    <xf numFmtId="0" fontId="3" fillId="3" borderId="15" xfId="0" applyFont="1" applyFill="1" applyBorder="1" applyAlignment="1" applyProtection="1">
      <alignment horizontal="center" vertical="center"/>
      <protection locked="0"/>
    </xf>
    <xf numFmtId="176" fontId="3" fillId="0" borderId="18" xfId="0" applyNumberFormat="1" applyFont="1" applyBorder="1" applyAlignment="1" applyProtection="1">
      <alignment horizontal="center" vertical="center"/>
    </xf>
    <xf numFmtId="176" fontId="3" fillId="3" borderId="18" xfId="0" applyNumberFormat="1" applyFont="1" applyFill="1" applyBorder="1" applyAlignment="1" applyProtection="1">
      <alignment horizontal="center" vertical="center"/>
    </xf>
    <xf numFmtId="176" fontId="3" fillId="3" borderId="25" xfId="0" applyNumberFormat="1"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3" fillId="3" borderId="18" xfId="0" applyFont="1" applyFill="1" applyBorder="1" applyAlignment="1" applyProtection="1">
      <alignment horizontal="center" vertical="center"/>
    </xf>
    <xf numFmtId="0" fontId="3" fillId="3" borderId="23" xfId="0" applyFont="1" applyFill="1" applyBorder="1" applyAlignment="1" applyProtection="1">
      <alignment horizontal="left" vertical="top" wrapText="1"/>
      <protection locked="0"/>
    </xf>
    <xf numFmtId="0" fontId="3" fillId="3" borderId="52" xfId="0" applyFont="1" applyFill="1" applyBorder="1" applyAlignment="1" applyProtection="1">
      <alignment horizontal="left" vertical="top" wrapText="1"/>
      <protection locked="0"/>
    </xf>
    <xf numFmtId="0" fontId="3" fillId="0" borderId="23" xfId="0" applyFont="1" applyBorder="1" applyAlignment="1" applyProtection="1">
      <alignment horizontal="left" vertical="top" wrapText="1"/>
      <protection locked="0"/>
    </xf>
    <xf numFmtId="0" fontId="3" fillId="0" borderId="52" xfId="0" applyFont="1" applyBorder="1" applyAlignment="1" applyProtection="1">
      <alignment horizontal="left" vertical="top" wrapText="1"/>
      <protection locked="0"/>
    </xf>
    <xf numFmtId="0" fontId="10" fillId="2" borderId="16" xfId="0" applyFont="1" applyFill="1" applyBorder="1" applyAlignment="1" applyProtection="1">
      <alignment horizontal="center" vertical="center"/>
    </xf>
    <xf numFmtId="0" fontId="10" fillId="2" borderId="26" xfId="0" applyFont="1" applyFill="1" applyBorder="1" applyAlignment="1" applyProtection="1">
      <alignment horizontal="center" vertical="center"/>
    </xf>
    <xf numFmtId="49" fontId="3" fillId="0" borderId="19" xfId="0" applyNumberFormat="1" applyFont="1" applyBorder="1" applyAlignment="1" applyProtection="1">
      <alignment horizontal="left" vertical="top" wrapText="1"/>
      <protection locked="0"/>
    </xf>
    <xf numFmtId="49" fontId="3" fillId="0" borderId="0" xfId="0" applyNumberFormat="1" applyFont="1" applyBorder="1" applyAlignment="1" applyProtection="1">
      <alignment horizontal="left" vertical="top" wrapText="1"/>
      <protection locked="0"/>
    </xf>
    <xf numFmtId="49" fontId="3" fillId="3" borderId="19"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21" xfId="0" applyNumberFormat="1" applyFont="1" applyFill="1" applyBorder="1" applyAlignment="1" applyProtection="1">
      <alignment horizontal="left" vertical="top" wrapText="1"/>
      <protection locked="0"/>
    </xf>
    <xf numFmtId="49" fontId="3" fillId="3" borderId="14" xfId="0" applyNumberFormat="1" applyFont="1" applyFill="1" applyBorder="1" applyAlignment="1" applyProtection="1">
      <alignment horizontal="left" vertical="top" wrapText="1"/>
      <protection locked="0"/>
    </xf>
    <xf numFmtId="49" fontId="3" fillId="3" borderId="19" xfId="0" applyNumberFormat="1" applyFont="1" applyFill="1" applyBorder="1" applyAlignment="1" applyProtection="1">
      <alignment horizontal="left" vertical="top"/>
      <protection locked="0"/>
    </xf>
    <xf numFmtId="49" fontId="3" fillId="3" borderId="0" xfId="0" applyNumberFormat="1" applyFont="1" applyFill="1" applyBorder="1" applyAlignment="1" applyProtection="1">
      <alignment horizontal="left" vertical="top"/>
      <protection locked="0"/>
    </xf>
    <xf numFmtId="49" fontId="3" fillId="3" borderId="21" xfId="0" applyNumberFormat="1" applyFont="1" applyFill="1" applyBorder="1" applyAlignment="1" applyProtection="1">
      <alignment horizontal="left" vertical="top"/>
      <protection locked="0"/>
    </xf>
    <xf numFmtId="49" fontId="3" fillId="3" borderId="14" xfId="0" applyNumberFormat="1" applyFont="1" applyFill="1" applyBorder="1" applyAlignment="1" applyProtection="1">
      <alignment horizontal="left" vertical="top"/>
      <protection locked="0"/>
    </xf>
    <xf numFmtId="0" fontId="3" fillId="0" borderId="7" xfId="0" applyFont="1" applyBorder="1" applyAlignment="1" applyProtection="1">
      <alignment horizontal="center" vertical="center"/>
    </xf>
    <xf numFmtId="0" fontId="3" fillId="0" borderId="8" xfId="0" applyFont="1" applyBorder="1" applyAlignment="1" applyProtection="1">
      <alignment horizontal="center" vertical="center"/>
    </xf>
    <xf numFmtId="0" fontId="10" fillId="2" borderId="17" xfId="0" applyFont="1" applyFill="1" applyBorder="1" applyAlignment="1" applyProtection="1">
      <alignment horizontal="center" vertical="center"/>
    </xf>
    <xf numFmtId="49" fontId="3" fillId="0" borderId="20" xfId="0" applyNumberFormat="1" applyFont="1" applyBorder="1" applyAlignment="1" applyProtection="1">
      <alignment horizontal="left" vertical="top" wrapText="1"/>
      <protection locked="0"/>
    </xf>
    <xf numFmtId="49" fontId="3" fillId="3" borderId="20" xfId="0" applyNumberFormat="1" applyFont="1" applyFill="1" applyBorder="1" applyAlignment="1" applyProtection="1">
      <alignment horizontal="left" vertical="top" wrapText="1"/>
      <protection locked="0"/>
    </xf>
    <xf numFmtId="0" fontId="3" fillId="0" borderId="6" xfId="0" applyFont="1" applyBorder="1" applyAlignment="1" applyProtection="1">
      <alignment horizontal="left" vertical="top" wrapText="1"/>
      <protection locked="0"/>
    </xf>
    <xf numFmtId="0" fontId="3" fillId="0" borderId="1" xfId="0" applyFont="1" applyBorder="1" applyAlignment="1" applyProtection="1">
      <alignment horizontal="left" vertical="top" wrapText="1"/>
      <protection locked="0"/>
    </xf>
    <xf numFmtId="49" fontId="3" fillId="3" borderId="22" xfId="0" applyNumberFormat="1" applyFont="1" applyFill="1" applyBorder="1" applyAlignment="1" applyProtection="1">
      <alignment horizontal="left" vertical="top" wrapText="1"/>
      <protection locked="0"/>
    </xf>
    <xf numFmtId="49" fontId="3" fillId="3" borderId="20" xfId="0" applyNumberFormat="1" applyFont="1" applyFill="1" applyBorder="1" applyAlignment="1" applyProtection="1">
      <alignment horizontal="left" vertical="top"/>
      <protection locked="0"/>
    </xf>
    <xf numFmtId="0" fontId="3" fillId="0" borderId="7" xfId="0" applyFont="1" applyBorder="1" applyAlignment="1" applyProtection="1">
      <alignment horizontal="left" vertical="top" wrapText="1"/>
      <protection locked="0"/>
    </xf>
    <xf numFmtId="0" fontId="3" fillId="0" borderId="8" xfId="0" applyFont="1" applyBorder="1" applyAlignment="1" applyProtection="1">
      <alignment horizontal="left" vertical="top" wrapText="1"/>
      <protection locked="0"/>
    </xf>
    <xf numFmtId="49" fontId="3" fillId="3" borderId="53" xfId="0" applyNumberFormat="1" applyFont="1" applyFill="1" applyBorder="1" applyAlignment="1" applyProtection="1">
      <alignment horizontal="left" vertical="top" wrapText="1"/>
      <protection locked="0"/>
    </xf>
    <xf numFmtId="49" fontId="3" fillId="3" borderId="12" xfId="0" applyNumberFormat="1" applyFont="1" applyFill="1" applyBorder="1" applyAlignment="1" applyProtection="1">
      <alignment horizontal="left" vertical="top" wrapText="1"/>
      <protection locked="0"/>
    </xf>
    <xf numFmtId="49" fontId="3" fillId="3" borderId="22" xfId="0" applyNumberFormat="1" applyFont="1" applyFill="1" applyBorder="1" applyAlignment="1" applyProtection="1">
      <alignment horizontal="left" vertical="top"/>
      <protection locked="0"/>
    </xf>
    <xf numFmtId="49" fontId="3" fillId="3" borderId="54" xfId="0" applyNumberFormat="1" applyFont="1" applyFill="1" applyBorder="1" applyAlignment="1" applyProtection="1">
      <alignment horizontal="left" vertical="top" wrapText="1"/>
      <protection locked="0"/>
    </xf>
    <xf numFmtId="49" fontId="3" fillId="3" borderId="48" xfId="0" applyNumberFormat="1" applyFont="1" applyFill="1" applyBorder="1" applyAlignment="1" applyProtection="1">
      <alignment horizontal="left" vertical="top" wrapText="1"/>
      <protection locked="0"/>
    </xf>
    <xf numFmtId="49" fontId="3" fillId="0" borderId="53" xfId="0" applyNumberFormat="1" applyFont="1" applyFill="1" applyBorder="1" applyAlignment="1" applyProtection="1">
      <alignment horizontal="left" vertical="top" wrapText="1"/>
      <protection locked="0"/>
    </xf>
    <xf numFmtId="49" fontId="3" fillId="0" borderId="12" xfId="0" applyNumberFormat="1" applyFont="1" applyFill="1" applyBorder="1" applyAlignment="1" applyProtection="1">
      <alignment horizontal="left" vertical="top" wrapText="1"/>
      <protection locked="0"/>
    </xf>
    <xf numFmtId="49" fontId="3" fillId="0" borderId="54" xfId="0" applyNumberFormat="1" applyFont="1" applyFill="1" applyBorder="1" applyAlignment="1" applyProtection="1">
      <alignment horizontal="left" vertical="top" wrapText="1"/>
      <protection locked="0"/>
    </xf>
    <xf numFmtId="49" fontId="3" fillId="0" borderId="48" xfId="0" applyNumberFormat="1" applyFont="1" applyFill="1" applyBorder="1" applyAlignment="1" applyProtection="1">
      <alignment horizontal="left" vertical="top" wrapText="1"/>
      <protection locked="0"/>
    </xf>
    <xf numFmtId="0" fontId="3" fillId="0" borderId="18" xfId="0" applyFont="1" applyBorder="1" applyAlignment="1" applyProtection="1">
      <alignment horizontal="center" vertical="center"/>
    </xf>
    <xf numFmtId="0" fontId="3" fillId="0" borderId="18" xfId="0" applyFont="1" applyBorder="1" applyAlignment="1" applyProtection="1">
      <alignment horizontal="center" vertical="center" wrapText="1"/>
    </xf>
    <xf numFmtId="0" fontId="3" fillId="0" borderId="25" xfId="0" applyFont="1" applyBorder="1" applyAlignment="1" applyProtection="1">
      <alignment horizontal="center" vertical="center"/>
    </xf>
    <xf numFmtId="49" fontId="3" fillId="3" borderId="23" xfId="0" applyNumberFormat="1" applyFont="1" applyFill="1" applyBorder="1" applyAlignment="1" applyProtection="1">
      <alignment horizontal="left" vertical="top" wrapText="1"/>
      <protection locked="0"/>
    </xf>
    <xf numFmtId="49" fontId="3" fillId="3" borderId="52" xfId="0" applyNumberFormat="1" applyFont="1" applyFill="1" applyBorder="1" applyAlignment="1" applyProtection="1">
      <alignment horizontal="left" vertical="top" wrapText="1"/>
      <protection locked="0"/>
    </xf>
    <xf numFmtId="49" fontId="3" fillId="0" borderId="6" xfId="0" applyNumberFormat="1" applyFont="1" applyBorder="1" applyAlignment="1" applyProtection="1">
      <alignment horizontal="center" vertical="center"/>
      <protection locked="0"/>
    </xf>
    <xf numFmtId="49" fontId="3" fillId="0" borderId="23" xfId="0" applyNumberFormat="1" applyFont="1" applyFill="1" applyBorder="1" applyAlignment="1" applyProtection="1">
      <alignment horizontal="left" vertical="top" wrapText="1"/>
      <protection locked="0"/>
    </xf>
    <xf numFmtId="49" fontId="3" fillId="0" borderId="52" xfId="0" applyNumberFormat="1" applyFont="1" applyFill="1" applyBorder="1" applyAlignment="1" applyProtection="1">
      <alignment horizontal="left" vertical="top" wrapText="1"/>
      <protection locked="0"/>
    </xf>
    <xf numFmtId="49" fontId="3" fillId="0" borderId="7" xfId="0" applyNumberFormat="1" applyFont="1" applyBorder="1" applyAlignment="1" applyProtection="1">
      <alignment horizontal="center" vertical="center"/>
      <protection locked="0"/>
    </xf>
    <xf numFmtId="49" fontId="3" fillId="0" borderId="8" xfId="0" applyNumberFormat="1" applyFont="1" applyBorder="1" applyAlignment="1" applyProtection="1">
      <alignment horizontal="center" vertical="center"/>
      <protection locked="0"/>
    </xf>
    <xf numFmtId="0" fontId="3" fillId="0" borderId="18" xfId="0" applyFont="1" applyBorder="1" applyAlignment="1" applyProtection="1">
      <alignment horizontal="left" vertical="top" wrapText="1"/>
      <protection locked="0"/>
    </xf>
    <xf numFmtId="0" fontId="3" fillId="0" borderId="25" xfId="0" applyFont="1" applyBorder="1" applyAlignment="1" applyProtection="1">
      <alignment horizontal="left" vertical="top" wrapText="1"/>
      <protection locked="0"/>
    </xf>
    <xf numFmtId="49" fontId="3" fillId="0" borderId="18" xfId="0" applyNumberFormat="1" applyFont="1" applyBorder="1" applyAlignment="1" applyProtection="1">
      <alignment horizontal="center" vertical="center"/>
      <protection locked="0"/>
    </xf>
    <xf numFmtId="49" fontId="3" fillId="0" borderId="25" xfId="0" applyNumberFormat="1" applyFont="1" applyBorder="1" applyAlignment="1" applyProtection="1">
      <alignment horizontal="center"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35</xdr:col>
      <xdr:colOff>6157</xdr:colOff>
      <xdr:row>1</xdr:row>
      <xdr:rowOff>6888</xdr:rowOff>
    </xdr:from>
    <xdr:to>
      <xdr:col>41</xdr:col>
      <xdr:colOff>0</xdr:colOff>
      <xdr:row>8</xdr:row>
      <xdr:rowOff>2392</xdr:rowOff>
    </xdr:to>
    <xdr:pic>
      <xdr:nvPicPr>
        <xdr:cNvPr id="2" name="图片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7806690" y="206375"/>
          <a:ext cx="1331595" cy="13385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O98"/>
  <sheetViews>
    <sheetView showGridLines="0" showRowColHeaders="0" tabSelected="1" workbookViewId="0">
      <selection activeCell="D5" sqref="D5:O5"/>
    </sheetView>
  </sheetViews>
  <sheetFormatPr defaultColWidth="3.25" defaultRowHeight="15"/>
  <cols>
    <col min="1" max="16384" width="3.25" style="98"/>
  </cols>
  <sheetData>
    <row r="1" ht="15.75" spans="14:33">
      <c r="N1" s="202"/>
      <c r="O1" s="202"/>
      <c r="P1" s="203"/>
      <c r="Q1" s="203"/>
      <c r="R1" s="203"/>
      <c r="S1" s="203"/>
      <c r="T1" s="203"/>
      <c r="U1" s="203"/>
      <c r="V1" s="203"/>
      <c r="W1" s="203"/>
      <c r="X1" s="203"/>
      <c r="Y1" s="203"/>
      <c r="Z1" s="203"/>
      <c r="AA1" s="203"/>
      <c r="AB1" s="203"/>
      <c r="AC1" s="203"/>
      <c r="AD1" s="203"/>
      <c r="AE1" s="203"/>
      <c r="AF1" s="202"/>
      <c r="AG1" s="202"/>
    </row>
    <row r="2" spans="2:41">
      <c r="B2" s="99" t="s">
        <v>0</v>
      </c>
      <c r="C2" s="100"/>
      <c r="D2" s="100"/>
      <c r="E2" s="100"/>
      <c r="F2" s="100"/>
      <c r="G2" s="100"/>
      <c r="H2" s="100"/>
      <c r="I2" s="100"/>
      <c r="J2" s="100"/>
      <c r="K2" s="100"/>
      <c r="L2" s="100"/>
      <c r="M2" s="100"/>
      <c r="N2" s="100"/>
      <c r="O2" s="204"/>
      <c r="Q2" s="128" t="s">
        <v>1</v>
      </c>
      <c r="R2" s="129"/>
      <c r="S2" s="129"/>
      <c r="T2" s="129"/>
      <c r="U2" s="129"/>
      <c r="V2" s="129"/>
      <c r="W2" s="129"/>
      <c r="X2" s="129"/>
      <c r="Y2" s="129"/>
      <c r="Z2" s="129"/>
      <c r="AA2" s="129"/>
      <c r="AB2" s="129"/>
      <c r="AC2" s="129"/>
      <c r="AD2" s="129"/>
      <c r="AE2" s="129"/>
      <c r="AF2" s="129"/>
      <c r="AG2" s="129"/>
      <c r="AH2" s="273"/>
      <c r="AJ2" s="305" t="s">
        <v>2</v>
      </c>
      <c r="AK2" s="306"/>
      <c r="AL2" s="306"/>
      <c r="AM2" s="306"/>
      <c r="AN2" s="306"/>
      <c r="AO2" s="328"/>
    </row>
    <row r="3" spans="2:41">
      <c r="B3" s="101" t="s">
        <v>3</v>
      </c>
      <c r="C3" s="102"/>
      <c r="D3" s="103" t="s">
        <v>4</v>
      </c>
      <c r="E3" s="104"/>
      <c r="F3" s="104"/>
      <c r="G3" s="104"/>
      <c r="H3" s="104"/>
      <c r="I3" s="104"/>
      <c r="J3" s="104"/>
      <c r="K3" s="104"/>
      <c r="L3" s="104"/>
      <c r="M3" s="104"/>
      <c r="N3" s="104"/>
      <c r="O3" s="205"/>
      <c r="Q3" s="238" t="s">
        <v>5</v>
      </c>
      <c r="R3" s="239"/>
      <c r="S3" s="199">
        <v>70</v>
      </c>
      <c r="T3" s="199"/>
      <c r="U3" s="240">
        <f>INT(S3/2)</f>
        <v>35</v>
      </c>
      <c r="V3" s="240"/>
      <c r="W3" s="241" t="s">
        <v>6</v>
      </c>
      <c r="X3" s="241"/>
      <c r="Y3" s="243">
        <v>45</v>
      </c>
      <c r="Z3" s="243"/>
      <c r="AA3" s="244">
        <f>INT(Y3/2)</f>
        <v>22</v>
      </c>
      <c r="AB3" s="244"/>
      <c r="AC3" s="239" t="s">
        <v>7</v>
      </c>
      <c r="AD3" s="239"/>
      <c r="AE3" s="199">
        <v>60</v>
      </c>
      <c r="AF3" s="199"/>
      <c r="AG3" s="240">
        <f>INT(AE3/2)</f>
        <v>30</v>
      </c>
      <c r="AH3" s="307"/>
      <c r="AJ3" s="308"/>
      <c r="AK3" s="309"/>
      <c r="AL3" s="309"/>
      <c r="AM3" s="309"/>
      <c r="AN3" s="309"/>
      <c r="AO3" s="329"/>
    </row>
    <row r="4" spans="2:41">
      <c r="B4" s="105" t="s">
        <v>8</v>
      </c>
      <c r="C4" s="106"/>
      <c r="D4" s="107" t="s">
        <v>9</v>
      </c>
      <c r="E4" s="108"/>
      <c r="F4" s="108"/>
      <c r="G4" s="108"/>
      <c r="H4" s="108"/>
      <c r="I4" s="206"/>
      <c r="J4" s="106" t="s">
        <v>10</v>
      </c>
      <c r="K4" s="106"/>
      <c r="L4" s="207" t="s">
        <v>11</v>
      </c>
      <c r="M4" s="207"/>
      <c r="N4" s="207"/>
      <c r="O4" s="208"/>
      <c r="Q4" s="238"/>
      <c r="R4" s="239"/>
      <c r="S4" s="199"/>
      <c r="T4" s="199"/>
      <c r="U4" s="106">
        <f>INT(S3/5)</f>
        <v>14</v>
      </c>
      <c r="V4" s="106"/>
      <c r="W4" s="241"/>
      <c r="X4" s="241"/>
      <c r="Y4" s="243"/>
      <c r="Z4" s="243"/>
      <c r="AA4" s="244">
        <f>INT(Y3/5)</f>
        <v>9</v>
      </c>
      <c r="AB4" s="244"/>
      <c r="AC4" s="239"/>
      <c r="AD4" s="239"/>
      <c r="AE4" s="199"/>
      <c r="AF4" s="199"/>
      <c r="AG4" s="240">
        <f>INT(AE3/5)</f>
        <v>12</v>
      </c>
      <c r="AH4" s="307"/>
      <c r="AJ4" s="308"/>
      <c r="AK4" s="309"/>
      <c r="AL4" s="309"/>
      <c r="AM4" s="309"/>
      <c r="AN4" s="309"/>
      <c r="AO4" s="329"/>
    </row>
    <row r="5" spans="2:41">
      <c r="B5" s="101" t="s">
        <v>12</v>
      </c>
      <c r="C5" s="102"/>
      <c r="D5" s="103" t="s">
        <v>13</v>
      </c>
      <c r="E5" s="104"/>
      <c r="F5" s="104"/>
      <c r="G5" s="104"/>
      <c r="H5" s="104"/>
      <c r="I5" s="104"/>
      <c r="J5" s="104"/>
      <c r="K5" s="104"/>
      <c r="L5" s="104"/>
      <c r="M5" s="104"/>
      <c r="N5" s="104"/>
      <c r="O5" s="205"/>
      <c r="Q5" s="242" t="s">
        <v>14</v>
      </c>
      <c r="R5" s="241"/>
      <c r="S5" s="243">
        <v>75</v>
      </c>
      <c r="T5" s="243"/>
      <c r="U5" s="244">
        <f t="shared" ref="U5" si="0">INT(S5/2)</f>
        <v>37</v>
      </c>
      <c r="V5" s="244"/>
      <c r="W5" s="239" t="s">
        <v>15</v>
      </c>
      <c r="X5" s="239"/>
      <c r="Y5" s="199">
        <v>45</v>
      </c>
      <c r="Z5" s="199"/>
      <c r="AA5" s="240">
        <f t="shared" ref="AA5" si="1">INT(Y5/2)</f>
        <v>22</v>
      </c>
      <c r="AB5" s="240"/>
      <c r="AC5" s="241" t="s">
        <v>16</v>
      </c>
      <c r="AD5" s="241"/>
      <c r="AE5" s="243">
        <v>77</v>
      </c>
      <c r="AF5" s="243"/>
      <c r="AG5" s="244">
        <f>INT(AE5/2)</f>
        <v>38</v>
      </c>
      <c r="AH5" s="310"/>
      <c r="AJ5" s="308"/>
      <c r="AK5" s="309"/>
      <c r="AL5" s="309"/>
      <c r="AM5" s="309"/>
      <c r="AN5" s="309"/>
      <c r="AO5" s="329"/>
    </row>
    <row r="6" spans="2:41">
      <c r="B6" s="105" t="s">
        <v>17</v>
      </c>
      <c r="C6" s="106"/>
      <c r="D6" s="107">
        <v>39</v>
      </c>
      <c r="E6" s="108"/>
      <c r="F6" s="108"/>
      <c r="G6" s="108"/>
      <c r="H6" s="108"/>
      <c r="I6" s="206"/>
      <c r="J6" s="106" t="s">
        <v>18</v>
      </c>
      <c r="K6" s="106"/>
      <c r="L6" s="207" t="s">
        <v>19</v>
      </c>
      <c r="M6" s="207"/>
      <c r="N6" s="207"/>
      <c r="O6" s="208"/>
      <c r="Q6" s="242"/>
      <c r="R6" s="241"/>
      <c r="S6" s="243"/>
      <c r="T6" s="243"/>
      <c r="U6" s="102">
        <f t="shared" ref="U6" si="2">INT(S5/5)</f>
        <v>15</v>
      </c>
      <c r="V6" s="102"/>
      <c r="W6" s="239"/>
      <c r="X6" s="239"/>
      <c r="Y6" s="199"/>
      <c r="Z6" s="199"/>
      <c r="AA6" s="240">
        <f t="shared" ref="AA6" si="3">INT(Y5/5)</f>
        <v>9</v>
      </c>
      <c r="AB6" s="240"/>
      <c r="AC6" s="241"/>
      <c r="AD6" s="241"/>
      <c r="AE6" s="243"/>
      <c r="AF6" s="243"/>
      <c r="AG6" s="244">
        <f>INT(AE5/5)</f>
        <v>15</v>
      </c>
      <c r="AH6" s="310"/>
      <c r="AJ6" s="308"/>
      <c r="AK6" s="309"/>
      <c r="AL6" s="309"/>
      <c r="AM6" s="309"/>
      <c r="AN6" s="309"/>
      <c r="AO6" s="329"/>
    </row>
    <row r="7" spans="2:41">
      <c r="B7" s="101" t="s">
        <v>20</v>
      </c>
      <c r="C7" s="102"/>
      <c r="D7" s="103" t="s">
        <v>21</v>
      </c>
      <c r="E7" s="104"/>
      <c r="F7" s="104"/>
      <c r="G7" s="104"/>
      <c r="H7" s="104"/>
      <c r="I7" s="104"/>
      <c r="J7" s="104"/>
      <c r="K7" s="104"/>
      <c r="L7" s="104"/>
      <c r="M7" s="104"/>
      <c r="N7" s="104"/>
      <c r="O7" s="205"/>
      <c r="Q7" s="238" t="s">
        <v>22</v>
      </c>
      <c r="R7" s="239"/>
      <c r="S7" s="199">
        <v>60</v>
      </c>
      <c r="T7" s="199"/>
      <c r="U7" s="240">
        <f t="shared" ref="U7" si="4">INT(S7/2)</f>
        <v>30</v>
      </c>
      <c r="V7" s="240"/>
      <c r="W7" s="245" t="s">
        <v>23</v>
      </c>
      <c r="X7" s="245"/>
      <c r="Y7" s="243">
        <v>60</v>
      </c>
      <c r="Z7" s="243"/>
      <c r="AA7" s="244">
        <f t="shared" ref="AA7" si="5">INT(Y7/2)</f>
        <v>30</v>
      </c>
      <c r="AB7" s="244"/>
      <c r="AC7" s="239" t="s">
        <v>24</v>
      </c>
      <c r="AD7" s="239"/>
      <c r="AE7" s="287">
        <f>附表!F27-LOOKUP(D6,附表!E2:E7,附表!F2:F7)</f>
        <v>8</v>
      </c>
      <c r="AF7" s="287"/>
      <c r="AG7" s="311" t="s">
        <v>25</v>
      </c>
      <c r="AH7" s="312"/>
      <c r="AJ7" s="308"/>
      <c r="AK7" s="309"/>
      <c r="AL7" s="309"/>
      <c r="AM7" s="309"/>
      <c r="AN7" s="309"/>
      <c r="AO7" s="329"/>
    </row>
    <row r="8" ht="15.75" spans="2:41">
      <c r="B8" s="109" t="s">
        <v>26</v>
      </c>
      <c r="C8" s="110"/>
      <c r="D8" s="111" t="s">
        <v>27</v>
      </c>
      <c r="E8" s="112"/>
      <c r="F8" s="112"/>
      <c r="G8" s="112"/>
      <c r="H8" s="112"/>
      <c r="I8" s="112"/>
      <c r="J8" s="112"/>
      <c r="K8" s="112"/>
      <c r="L8" s="112"/>
      <c r="M8" s="112"/>
      <c r="N8" s="112"/>
      <c r="O8" s="209"/>
      <c r="Q8" s="119"/>
      <c r="R8" s="120"/>
      <c r="S8" s="201"/>
      <c r="T8" s="201"/>
      <c r="U8" s="110">
        <f t="shared" ref="U8" si="6">INT(S7/5)</f>
        <v>12</v>
      </c>
      <c r="V8" s="110"/>
      <c r="W8" s="246"/>
      <c r="X8" s="246"/>
      <c r="Y8" s="288"/>
      <c r="Z8" s="288"/>
      <c r="AA8" s="289">
        <f t="shared" ref="AA8" si="7">INT(Y7/5)</f>
        <v>12</v>
      </c>
      <c r="AB8" s="289"/>
      <c r="AC8" s="120"/>
      <c r="AD8" s="120"/>
      <c r="AE8" s="290"/>
      <c r="AF8" s="290"/>
      <c r="AG8" s="313">
        <v>0</v>
      </c>
      <c r="AH8" s="314"/>
      <c r="AJ8" s="315"/>
      <c r="AK8" s="316"/>
      <c r="AL8" s="316"/>
      <c r="AM8" s="316"/>
      <c r="AN8" s="316"/>
      <c r="AO8" s="330"/>
    </row>
    <row r="9" ht="15.75" spans="36:40">
      <c r="AJ9" s="317"/>
      <c r="AK9" s="317"/>
      <c r="AL9" s="317"/>
      <c r="AM9" s="317"/>
      <c r="AN9" s="317"/>
    </row>
    <row r="10" spans="2:41">
      <c r="B10" s="113" t="s">
        <v>28</v>
      </c>
      <c r="C10" s="114"/>
      <c r="D10" s="114"/>
      <c r="E10" s="115"/>
      <c r="F10" s="116">
        <v>13</v>
      </c>
      <c r="G10" s="117"/>
      <c r="H10" s="118" t="str">
        <f>"/"&amp;INT((S7+S5)/10)</f>
        <v>/13</v>
      </c>
      <c r="I10" s="210"/>
      <c r="J10" s="211" t="s">
        <v>29</v>
      </c>
      <c r="K10" s="212"/>
      <c r="L10" s="212"/>
      <c r="M10" s="213"/>
      <c r="N10" s="214">
        <v>60</v>
      </c>
      <c r="O10" s="215"/>
      <c r="P10" s="216" t="str">
        <f>IF(ISBLANK(N10),"/"&amp;MIN(AE3,99-P26),"/"&amp;INT(99-P26))</f>
        <v>/99</v>
      </c>
      <c r="Q10" s="247"/>
      <c r="R10" s="248" t="s">
        <v>30</v>
      </c>
      <c r="S10" s="114"/>
      <c r="T10" s="114"/>
      <c r="U10" s="115"/>
      <c r="V10" s="116">
        <v>45</v>
      </c>
      <c r="W10" s="117"/>
      <c r="X10" s="249">
        <v>99</v>
      </c>
      <c r="Y10" s="291"/>
      <c r="Z10" s="292" t="s">
        <v>31</v>
      </c>
      <c r="AA10" s="212"/>
      <c r="AB10" s="212"/>
      <c r="AC10" s="213"/>
      <c r="AD10" s="214">
        <v>12</v>
      </c>
      <c r="AE10" s="215"/>
      <c r="AF10" s="216" t="str">
        <f>"/"&amp;INT(AE3/5)</f>
        <v>/12</v>
      </c>
      <c r="AG10" s="247"/>
      <c r="AH10" s="318" t="s">
        <v>32</v>
      </c>
      <c r="AI10" s="319"/>
      <c r="AJ10" s="319"/>
      <c r="AK10" s="320"/>
      <c r="AL10" s="321" t="s">
        <v>33</v>
      </c>
      <c r="AM10" s="321"/>
      <c r="AN10" s="321"/>
      <c r="AO10" s="331"/>
    </row>
    <row r="11" ht="15.75" spans="2:41">
      <c r="B11" s="119"/>
      <c r="C11" s="120"/>
      <c r="D11" s="120"/>
      <c r="E11" s="121"/>
      <c r="F11" s="122"/>
      <c r="G11" s="123"/>
      <c r="H11" s="124"/>
      <c r="I11" s="217"/>
      <c r="J11" s="218"/>
      <c r="K11" s="219"/>
      <c r="L11" s="219"/>
      <c r="M11" s="220"/>
      <c r="N11" s="221"/>
      <c r="O11" s="222"/>
      <c r="P11" s="223"/>
      <c r="Q11" s="250"/>
      <c r="R11" s="251"/>
      <c r="S11" s="120"/>
      <c r="T11" s="120"/>
      <c r="U11" s="121"/>
      <c r="V11" s="122"/>
      <c r="W11" s="123"/>
      <c r="X11" s="252"/>
      <c r="Y11" s="293"/>
      <c r="Z11" s="294"/>
      <c r="AA11" s="219"/>
      <c r="AB11" s="219"/>
      <c r="AC11" s="220"/>
      <c r="AD11" s="221"/>
      <c r="AE11" s="222"/>
      <c r="AF11" s="223"/>
      <c r="AG11" s="250"/>
      <c r="AH11" s="322" t="s">
        <v>34</v>
      </c>
      <c r="AI11" s="323"/>
      <c r="AJ11" s="323"/>
      <c r="AK11" s="324"/>
      <c r="AL11" s="201" t="s">
        <v>35</v>
      </c>
      <c r="AM11" s="201"/>
      <c r="AN11" s="201"/>
      <c r="AO11" s="286"/>
    </row>
    <row r="12" ht="15.75" spans="2:40">
      <c r="B12" s="125" t="str">
        <f>IF(E12=0," ","职业序号：")</f>
        <v>职业序号：</v>
      </c>
      <c r="C12" s="125"/>
      <c r="D12" s="125"/>
      <c r="E12" s="126">
        <v>89</v>
      </c>
      <c r="F12" s="126"/>
      <c r="G12" s="127" t="str">
        <f>IF(E12=0," ","["&amp;LOOKUP(E12,职业列表!A2:A116,职业列表!B2:B116)&amp;"]的本职技能："&amp;LOOKUP(E12,职业列表!A2:A116,职业列表!F2:F116))</f>
        <v>[警方(原作向)-巡警]的本职技能：格斗（斗殴），射击，急救，一项社交技能（魅惑、话术、恐吓、说服），法律，心理学，侦查和下面的一种个人特长：汽车驾驶或骑乘。</v>
      </c>
      <c r="I12" s="127"/>
      <c r="J12" s="224"/>
      <c r="K12" s="224"/>
      <c r="L12" s="224"/>
      <c r="M12" s="224"/>
      <c r="N12" s="224"/>
      <c r="O12" s="224"/>
      <c r="P12" s="225"/>
      <c r="Q12" s="225"/>
      <c r="R12" s="225"/>
      <c r="S12" s="225"/>
      <c r="T12" s="225"/>
      <c r="U12" s="225"/>
      <c r="V12" s="225"/>
      <c r="W12" s="225"/>
      <c r="X12" s="225"/>
      <c r="Y12" s="225"/>
      <c r="Z12" s="225"/>
      <c r="AA12" s="225"/>
      <c r="AB12" s="225"/>
      <c r="AC12" s="225"/>
      <c r="AD12" s="225"/>
      <c r="AE12" s="225"/>
      <c r="AF12" s="225"/>
      <c r="AG12" s="225"/>
      <c r="AH12" s="225"/>
      <c r="AI12" s="225"/>
      <c r="AJ12" s="225"/>
      <c r="AK12" s="225"/>
      <c r="AL12" s="225"/>
      <c r="AM12" s="225"/>
      <c r="AN12" s="225"/>
    </row>
    <row r="13" spans="2:41">
      <c r="B13" s="128" t="s">
        <v>36</v>
      </c>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273"/>
    </row>
    <row r="14" spans="2:41">
      <c r="B14" s="130"/>
      <c r="C14" s="131" t="s">
        <v>37</v>
      </c>
      <c r="D14" s="132"/>
      <c r="E14" s="132"/>
      <c r="F14" s="132"/>
      <c r="G14" s="133"/>
      <c r="H14" s="29" t="s">
        <v>38</v>
      </c>
      <c r="I14" s="29"/>
      <c r="J14" s="29" t="s">
        <v>39</v>
      </c>
      <c r="K14" s="29"/>
      <c r="L14" s="29" t="s">
        <v>12</v>
      </c>
      <c r="M14" s="29"/>
      <c r="N14" s="29" t="s">
        <v>40</v>
      </c>
      <c r="O14" s="29"/>
      <c r="P14" s="29" t="s">
        <v>41</v>
      </c>
      <c r="Q14" s="29"/>
      <c r="R14" s="29"/>
      <c r="S14" s="29"/>
      <c r="T14" s="29"/>
      <c r="U14" s="253"/>
      <c r="V14" s="254"/>
      <c r="W14" s="132" t="s">
        <v>37</v>
      </c>
      <c r="X14" s="132"/>
      <c r="Y14" s="132"/>
      <c r="Z14" s="132"/>
      <c r="AA14" s="133"/>
      <c r="AB14" s="29" t="s">
        <v>38</v>
      </c>
      <c r="AC14" s="29"/>
      <c r="AD14" s="29" t="s">
        <v>39</v>
      </c>
      <c r="AE14" s="29"/>
      <c r="AF14" s="29" t="s">
        <v>12</v>
      </c>
      <c r="AG14" s="29"/>
      <c r="AH14" s="29" t="s">
        <v>40</v>
      </c>
      <c r="AI14" s="29"/>
      <c r="AJ14" s="29" t="s">
        <v>41</v>
      </c>
      <c r="AK14" s="29"/>
      <c r="AL14" s="29"/>
      <c r="AM14" s="29"/>
      <c r="AN14" s="29"/>
      <c r="AO14" s="52"/>
    </row>
    <row r="15" spans="2:41">
      <c r="B15" s="134" t="s">
        <v>42</v>
      </c>
      <c r="C15" s="135" t="s">
        <v>43</v>
      </c>
      <c r="D15" s="135"/>
      <c r="E15" s="135"/>
      <c r="F15" s="135"/>
      <c r="G15" s="135"/>
      <c r="H15" s="136">
        <v>5</v>
      </c>
      <c r="I15" s="136"/>
      <c r="J15" s="136"/>
      <c r="K15" s="136"/>
      <c r="L15" s="136"/>
      <c r="M15" s="136"/>
      <c r="N15" s="136"/>
      <c r="O15" s="136"/>
      <c r="P15" s="226">
        <f>SUM(H15:O15)</f>
        <v>5</v>
      </c>
      <c r="Q15" s="226"/>
      <c r="R15" s="226">
        <f>INT(P15/2)</f>
        <v>2</v>
      </c>
      <c r="S15" s="226"/>
      <c r="T15" s="226">
        <f>INT(P15/5)</f>
        <v>1</v>
      </c>
      <c r="U15" s="255"/>
      <c r="V15" s="256" t="s">
        <v>42</v>
      </c>
      <c r="W15" s="257" t="s">
        <v>44</v>
      </c>
      <c r="X15" s="257"/>
      <c r="Y15" s="257"/>
      <c r="Z15" s="257"/>
      <c r="AA15" s="257"/>
      <c r="AB15" s="136">
        <v>5</v>
      </c>
      <c r="AC15" s="136"/>
      <c r="AD15" s="136"/>
      <c r="AE15" s="136"/>
      <c r="AF15" s="136"/>
      <c r="AG15" s="136"/>
      <c r="AH15" s="136"/>
      <c r="AI15" s="136"/>
      <c r="AJ15" s="226">
        <f>SUM(AB15:AI15)</f>
        <v>5</v>
      </c>
      <c r="AK15" s="226"/>
      <c r="AL15" s="226">
        <f>INT(AJ15/2)</f>
        <v>2</v>
      </c>
      <c r="AM15" s="226"/>
      <c r="AN15" s="226">
        <f>INT(AJ15/5)</f>
        <v>1</v>
      </c>
      <c r="AO15" s="332"/>
    </row>
    <row r="16" spans="2:41">
      <c r="B16" s="137" t="s">
        <v>42</v>
      </c>
      <c r="C16" s="138" t="s">
        <v>45</v>
      </c>
      <c r="D16" s="138"/>
      <c r="E16" s="138"/>
      <c r="F16" s="138"/>
      <c r="G16" s="138"/>
      <c r="H16" s="139">
        <v>1</v>
      </c>
      <c r="I16" s="139"/>
      <c r="J16" s="139"/>
      <c r="K16" s="139"/>
      <c r="L16" s="139"/>
      <c r="M16" s="139"/>
      <c r="N16" s="139"/>
      <c r="O16" s="139"/>
      <c r="P16" s="227">
        <f>SUM(H16:O16)</f>
        <v>1</v>
      </c>
      <c r="Q16" s="227"/>
      <c r="R16" s="227">
        <f>INT(P16/2)</f>
        <v>0</v>
      </c>
      <c r="S16" s="227"/>
      <c r="T16" s="227">
        <f>INT(P16/5)</f>
        <v>0</v>
      </c>
      <c r="U16" s="258"/>
      <c r="V16" s="259" t="s">
        <v>42</v>
      </c>
      <c r="W16" s="138" t="s">
        <v>46</v>
      </c>
      <c r="X16" s="138"/>
      <c r="Y16" s="138"/>
      <c r="Z16" s="138"/>
      <c r="AA16" s="138"/>
      <c r="AB16" s="139">
        <v>20</v>
      </c>
      <c r="AC16" s="139"/>
      <c r="AD16" s="139"/>
      <c r="AE16" s="139"/>
      <c r="AF16" s="139"/>
      <c r="AG16" s="139"/>
      <c r="AH16" s="139"/>
      <c r="AI16" s="139"/>
      <c r="AJ16" s="227">
        <f>SUM(AB16:AI16)</f>
        <v>20</v>
      </c>
      <c r="AK16" s="227"/>
      <c r="AL16" s="227">
        <f>INT(AJ16/2)</f>
        <v>10</v>
      </c>
      <c r="AM16" s="227"/>
      <c r="AN16" s="227">
        <f>INT(AJ16/5)</f>
        <v>4</v>
      </c>
      <c r="AO16" s="333"/>
    </row>
    <row r="17" spans="2:41">
      <c r="B17" s="134" t="s">
        <v>42</v>
      </c>
      <c r="C17" s="135" t="s">
        <v>47</v>
      </c>
      <c r="D17" s="135"/>
      <c r="E17" s="135"/>
      <c r="F17" s="135"/>
      <c r="G17" s="135"/>
      <c r="H17" s="136">
        <v>5</v>
      </c>
      <c r="I17" s="136"/>
      <c r="J17" s="136"/>
      <c r="K17" s="136"/>
      <c r="L17" s="136"/>
      <c r="M17" s="136"/>
      <c r="N17" s="136"/>
      <c r="O17" s="136"/>
      <c r="P17" s="226">
        <f t="shared" ref="P17:P46" si="8">SUM(H17:O17)</f>
        <v>5</v>
      </c>
      <c r="Q17" s="226"/>
      <c r="R17" s="226">
        <f t="shared" ref="R17:R46" si="9">INT(P17/2)</f>
        <v>2</v>
      </c>
      <c r="S17" s="226"/>
      <c r="T17" s="226">
        <f t="shared" ref="T17:T46" si="10">INT(P17/5)</f>
        <v>1</v>
      </c>
      <c r="U17" s="255"/>
      <c r="V17" s="256" t="s">
        <v>48</v>
      </c>
      <c r="W17" s="257" t="s">
        <v>49</v>
      </c>
      <c r="X17" s="257"/>
      <c r="Y17" s="257"/>
      <c r="Z17" s="257"/>
      <c r="AA17" s="257"/>
      <c r="AB17" s="136">
        <v>20</v>
      </c>
      <c r="AC17" s="136"/>
      <c r="AD17" s="136"/>
      <c r="AE17" s="136"/>
      <c r="AF17" s="136"/>
      <c r="AG17" s="136"/>
      <c r="AH17" s="136">
        <v>40</v>
      </c>
      <c r="AI17" s="136"/>
      <c r="AJ17" s="226">
        <f t="shared" ref="AJ17:AJ46" si="11">SUM(AB17:AI17)</f>
        <v>60</v>
      </c>
      <c r="AK17" s="226"/>
      <c r="AL17" s="226">
        <f t="shared" ref="AL17:AL46" si="12">INT(AJ17/2)</f>
        <v>30</v>
      </c>
      <c r="AM17" s="226"/>
      <c r="AN17" s="226">
        <f t="shared" ref="AN17:AN46" si="13">INT(AJ17/5)</f>
        <v>12</v>
      </c>
      <c r="AO17" s="332"/>
    </row>
    <row r="18" spans="2:41">
      <c r="B18" s="137" t="s">
        <v>42</v>
      </c>
      <c r="C18" s="138" t="s">
        <v>50</v>
      </c>
      <c r="D18" s="138"/>
      <c r="E18" s="138"/>
      <c r="F18" s="138"/>
      <c r="G18" s="138"/>
      <c r="H18" s="139">
        <v>1</v>
      </c>
      <c r="I18" s="139"/>
      <c r="J18" s="139"/>
      <c r="K18" s="139"/>
      <c r="L18" s="139"/>
      <c r="M18" s="139"/>
      <c r="N18" s="139"/>
      <c r="O18" s="139"/>
      <c r="P18" s="227">
        <f t="shared" si="8"/>
        <v>1</v>
      </c>
      <c r="Q18" s="227"/>
      <c r="R18" s="227">
        <f t="shared" si="9"/>
        <v>0</v>
      </c>
      <c r="S18" s="227"/>
      <c r="T18" s="227">
        <f t="shared" si="10"/>
        <v>0</v>
      </c>
      <c r="U18" s="258"/>
      <c r="V18" s="259" t="s">
        <v>42</v>
      </c>
      <c r="W18" s="138" t="s">
        <v>51</v>
      </c>
      <c r="X18" s="138"/>
      <c r="Y18" s="138"/>
      <c r="Z18" s="138"/>
      <c r="AA18" s="138"/>
      <c r="AB18" s="139">
        <v>1</v>
      </c>
      <c r="AC18" s="139"/>
      <c r="AD18" s="139"/>
      <c r="AE18" s="139"/>
      <c r="AF18" s="139"/>
      <c r="AG18" s="139"/>
      <c r="AH18" s="139"/>
      <c r="AI18" s="139"/>
      <c r="AJ18" s="227">
        <f t="shared" si="11"/>
        <v>1</v>
      </c>
      <c r="AK18" s="227"/>
      <c r="AL18" s="227">
        <f t="shared" si="12"/>
        <v>0</v>
      </c>
      <c r="AM18" s="227"/>
      <c r="AN18" s="227">
        <f t="shared" si="13"/>
        <v>0</v>
      </c>
      <c r="AO18" s="333"/>
    </row>
    <row r="19" ht="13.9" customHeight="1" spans="2:41">
      <c r="B19" s="134" t="s">
        <v>42</v>
      </c>
      <c r="C19" s="140" t="s">
        <v>52</v>
      </c>
      <c r="D19" s="141"/>
      <c r="E19" s="142"/>
      <c r="F19" s="142"/>
      <c r="G19" s="143"/>
      <c r="H19" s="136">
        <v>5</v>
      </c>
      <c r="I19" s="136"/>
      <c r="J19" s="136"/>
      <c r="K19" s="136"/>
      <c r="L19" s="136"/>
      <c r="M19" s="136"/>
      <c r="N19" s="136"/>
      <c r="O19" s="136"/>
      <c r="P19" s="226">
        <f t="shared" si="8"/>
        <v>5</v>
      </c>
      <c r="Q19" s="226"/>
      <c r="R19" s="226">
        <f t="shared" si="9"/>
        <v>2</v>
      </c>
      <c r="S19" s="226"/>
      <c r="T19" s="226">
        <f t="shared" si="10"/>
        <v>1</v>
      </c>
      <c r="U19" s="255"/>
      <c r="V19" s="256" t="s">
        <v>42</v>
      </c>
      <c r="W19" s="257" t="s">
        <v>53</v>
      </c>
      <c r="X19" s="257"/>
      <c r="Y19" s="257"/>
      <c r="Z19" s="257"/>
      <c r="AA19" s="257"/>
      <c r="AB19" s="136">
        <v>10</v>
      </c>
      <c r="AC19" s="136"/>
      <c r="AD19" s="136"/>
      <c r="AE19" s="136"/>
      <c r="AF19" s="136"/>
      <c r="AG19" s="136"/>
      <c r="AH19" s="136"/>
      <c r="AI19" s="136"/>
      <c r="AJ19" s="226">
        <f t="shared" si="11"/>
        <v>10</v>
      </c>
      <c r="AK19" s="226"/>
      <c r="AL19" s="226">
        <f t="shared" si="12"/>
        <v>5</v>
      </c>
      <c r="AM19" s="226"/>
      <c r="AN19" s="226">
        <f t="shared" si="13"/>
        <v>2</v>
      </c>
      <c r="AO19" s="332"/>
    </row>
    <row r="20" spans="2:41">
      <c r="B20" s="137" t="s">
        <v>42</v>
      </c>
      <c r="C20" s="144" t="s">
        <v>52</v>
      </c>
      <c r="D20" s="145"/>
      <c r="E20" s="146"/>
      <c r="F20" s="146"/>
      <c r="G20" s="147"/>
      <c r="H20" s="139">
        <v>5</v>
      </c>
      <c r="I20" s="139"/>
      <c r="J20" s="139"/>
      <c r="K20" s="139"/>
      <c r="L20" s="139"/>
      <c r="M20" s="139"/>
      <c r="N20" s="139"/>
      <c r="O20" s="139"/>
      <c r="P20" s="227">
        <f t="shared" si="8"/>
        <v>5</v>
      </c>
      <c r="Q20" s="227"/>
      <c r="R20" s="227">
        <f t="shared" si="9"/>
        <v>2</v>
      </c>
      <c r="S20" s="227"/>
      <c r="T20" s="227">
        <f t="shared" si="10"/>
        <v>1</v>
      </c>
      <c r="U20" s="258"/>
      <c r="V20" s="259" t="s">
        <v>42</v>
      </c>
      <c r="W20" s="138" t="s">
        <v>54</v>
      </c>
      <c r="X20" s="138"/>
      <c r="Y20" s="138"/>
      <c r="Z20" s="138"/>
      <c r="AA20" s="138"/>
      <c r="AB20" s="139">
        <v>1</v>
      </c>
      <c r="AC20" s="139"/>
      <c r="AD20" s="139"/>
      <c r="AE20" s="139"/>
      <c r="AF20" s="139"/>
      <c r="AG20" s="139"/>
      <c r="AH20" s="139"/>
      <c r="AI20" s="139"/>
      <c r="AJ20" s="227">
        <f t="shared" si="11"/>
        <v>1</v>
      </c>
      <c r="AK20" s="227"/>
      <c r="AL20" s="227">
        <f t="shared" si="12"/>
        <v>0</v>
      </c>
      <c r="AM20" s="227"/>
      <c r="AN20" s="227">
        <f t="shared" si="13"/>
        <v>0</v>
      </c>
      <c r="AO20" s="333"/>
    </row>
    <row r="21" spans="2:41">
      <c r="B21" s="134" t="s">
        <v>42</v>
      </c>
      <c r="C21" s="140" t="s">
        <v>52</v>
      </c>
      <c r="D21" s="141"/>
      <c r="E21" s="142"/>
      <c r="F21" s="142"/>
      <c r="G21" s="143"/>
      <c r="H21" s="136">
        <v>5</v>
      </c>
      <c r="I21" s="136"/>
      <c r="J21" s="136"/>
      <c r="K21" s="136"/>
      <c r="L21" s="136"/>
      <c r="M21" s="136"/>
      <c r="N21" s="136"/>
      <c r="O21" s="136"/>
      <c r="P21" s="226">
        <f t="shared" si="8"/>
        <v>5</v>
      </c>
      <c r="Q21" s="226"/>
      <c r="R21" s="226">
        <f t="shared" si="9"/>
        <v>2</v>
      </c>
      <c r="S21" s="226"/>
      <c r="T21" s="226">
        <f t="shared" si="10"/>
        <v>1</v>
      </c>
      <c r="U21" s="255"/>
      <c r="V21" s="256" t="s">
        <v>42</v>
      </c>
      <c r="W21" s="257" t="s">
        <v>55</v>
      </c>
      <c r="X21" s="257"/>
      <c r="Y21" s="257"/>
      <c r="Z21" s="257"/>
      <c r="AA21" s="257"/>
      <c r="AB21" s="136">
        <v>10</v>
      </c>
      <c r="AC21" s="136"/>
      <c r="AD21" s="136"/>
      <c r="AE21" s="136"/>
      <c r="AF21" s="136"/>
      <c r="AG21" s="136"/>
      <c r="AH21" s="136"/>
      <c r="AI21" s="136"/>
      <c r="AJ21" s="226">
        <f t="shared" si="11"/>
        <v>10</v>
      </c>
      <c r="AK21" s="226"/>
      <c r="AL21" s="226">
        <f t="shared" si="12"/>
        <v>5</v>
      </c>
      <c r="AM21" s="226"/>
      <c r="AN21" s="226">
        <f t="shared" si="13"/>
        <v>2</v>
      </c>
      <c r="AO21" s="332"/>
    </row>
    <row r="22" spans="2:41">
      <c r="B22" s="137" t="s">
        <v>42</v>
      </c>
      <c r="C22" s="138" t="s">
        <v>56</v>
      </c>
      <c r="D22" s="138"/>
      <c r="E22" s="138"/>
      <c r="F22" s="138"/>
      <c r="G22" s="138"/>
      <c r="H22" s="139">
        <v>15</v>
      </c>
      <c r="I22" s="139"/>
      <c r="J22" s="139"/>
      <c r="K22" s="139"/>
      <c r="L22" s="139"/>
      <c r="M22" s="139"/>
      <c r="N22" s="139"/>
      <c r="O22" s="139"/>
      <c r="P22" s="227">
        <f t="shared" si="8"/>
        <v>15</v>
      </c>
      <c r="Q22" s="227"/>
      <c r="R22" s="227">
        <f t="shared" si="9"/>
        <v>7</v>
      </c>
      <c r="S22" s="227"/>
      <c r="T22" s="227">
        <f t="shared" si="10"/>
        <v>3</v>
      </c>
      <c r="U22" s="258"/>
      <c r="V22" s="259" t="s">
        <v>48</v>
      </c>
      <c r="W22" s="138" t="s">
        <v>57</v>
      </c>
      <c r="X22" s="138"/>
      <c r="Y22" s="138"/>
      <c r="Z22" s="138"/>
      <c r="AA22" s="138"/>
      <c r="AB22" s="139">
        <v>10</v>
      </c>
      <c r="AC22" s="139"/>
      <c r="AD22" s="139"/>
      <c r="AE22" s="139"/>
      <c r="AF22" s="139"/>
      <c r="AG22" s="139"/>
      <c r="AH22" s="139">
        <v>20</v>
      </c>
      <c r="AI22" s="139"/>
      <c r="AJ22" s="227">
        <f t="shared" si="11"/>
        <v>30</v>
      </c>
      <c r="AK22" s="227"/>
      <c r="AL22" s="227">
        <f t="shared" si="12"/>
        <v>15</v>
      </c>
      <c r="AM22" s="227"/>
      <c r="AN22" s="227">
        <f t="shared" si="13"/>
        <v>6</v>
      </c>
      <c r="AO22" s="333"/>
    </row>
    <row r="23" spans="2:41">
      <c r="B23" s="134" t="s">
        <v>42</v>
      </c>
      <c r="C23" s="135" t="s">
        <v>58</v>
      </c>
      <c r="D23" s="135"/>
      <c r="E23" s="135"/>
      <c r="F23" s="135"/>
      <c r="G23" s="135"/>
      <c r="H23" s="136">
        <v>20</v>
      </c>
      <c r="I23" s="136"/>
      <c r="J23" s="136"/>
      <c r="K23" s="136"/>
      <c r="L23" s="136"/>
      <c r="M23" s="136"/>
      <c r="N23" s="136"/>
      <c r="O23" s="136"/>
      <c r="P23" s="226">
        <f t="shared" si="8"/>
        <v>20</v>
      </c>
      <c r="Q23" s="226"/>
      <c r="R23" s="226">
        <f t="shared" si="9"/>
        <v>10</v>
      </c>
      <c r="S23" s="226"/>
      <c r="T23" s="226">
        <f t="shared" si="10"/>
        <v>4</v>
      </c>
      <c r="U23" s="255"/>
      <c r="V23" s="256" t="s">
        <v>42</v>
      </c>
      <c r="W23" s="257" t="s">
        <v>59</v>
      </c>
      <c r="X23" s="257"/>
      <c r="Y23" s="257"/>
      <c r="Z23" s="257"/>
      <c r="AA23" s="257"/>
      <c r="AB23" s="136">
        <v>5</v>
      </c>
      <c r="AC23" s="136"/>
      <c r="AD23" s="136"/>
      <c r="AE23" s="136"/>
      <c r="AF23" s="136"/>
      <c r="AG23" s="136"/>
      <c r="AH23" s="136"/>
      <c r="AI23" s="136"/>
      <c r="AJ23" s="226">
        <f t="shared" si="11"/>
        <v>5</v>
      </c>
      <c r="AK23" s="226"/>
      <c r="AL23" s="226">
        <f t="shared" si="12"/>
        <v>2</v>
      </c>
      <c r="AM23" s="226"/>
      <c r="AN23" s="226">
        <f t="shared" si="13"/>
        <v>1</v>
      </c>
      <c r="AO23" s="332"/>
    </row>
    <row r="24" spans="2:41">
      <c r="B24" s="137" t="s">
        <v>42</v>
      </c>
      <c r="C24" s="138" t="s">
        <v>60</v>
      </c>
      <c r="D24" s="138"/>
      <c r="E24" s="138"/>
      <c r="F24" s="138"/>
      <c r="G24" s="138"/>
      <c r="H24" s="139">
        <v>5</v>
      </c>
      <c r="I24" s="139"/>
      <c r="J24" s="139"/>
      <c r="K24" s="139"/>
      <c r="L24" s="139"/>
      <c r="M24" s="139"/>
      <c r="N24" s="139"/>
      <c r="O24" s="139"/>
      <c r="P24" s="227">
        <f t="shared" si="8"/>
        <v>5</v>
      </c>
      <c r="Q24" s="227"/>
      <c r="R24" s="227">
        <f t="shared" si="9"/>
        <v>2</v>
      </c>
      <c r="S24" s="227"/>
      <c r="T24" s="227">
        <f t="shared" si="10"/>
        <v>1</v>
      </c>
      <c r="U24" s="258"/>
      <c r="V24" s="259" t="s">
        <v>42</v>
      </c>
      <c r="W24" s="138" t="s">
        <v>61</v>
      </c>
      <c r="X24" s="138"/>
      <c r="Y24" s="138"/>
      <c r="Z24" s="138"/>
      <c r="AA24" s="138"/>
      <c r="AB24" s="139">
        <v>1</v>
      </c>
      <c r="AC24" s="139"/>
      <c r="AD24" s="139"/>
      <c r="AE24" s="139"/>
      <c r="AF24" s="139"/>
      <c r="AG24" s="139"/>
      <c r="AH24" s="139"/>
      <c r="AI24" s="139"/>
      <c r="AJ24" s="227">
        <f t="shared" si="11"/>
        <v>1</v>
      </c>
      <c r="AK24" s="227"/>
      <c r="AL24" s="227">
        <f t="shared" si="12"/>
        <v>0</v>
      </c>
      <c r="AM24" s="227"/>
      <c r="AN24" s="227">
        <f t="shared" si="13"/>
        <v>0</v>
      </c>
      <c r="AO24" s="333"/>
    </row>
    <row r="25" spans="2:41">
      <c r="B25" s="134"/>
      <c r="C25" s="135" t="s">
        <v>62</v>
      </c>
      <c r="D25" s="135"/>
      <c r="E25" s="135"/>
      <c r="F25" s="135"/>
      <c r="G25" s="135"/>
      <c r="H25" s="136">
        <v>0</v>
      </c>
      <c r="I25" s="136"/>
      <c r="J25" s="136"/>
      <c r="K25" s="136"/>
      <c r="L25" s="136">
        <v>29</v>
      </c>
      <c r="M25" s="136"/>
      <c r="N25" s="136" t="s">
        <v>63</v>
      </c>
      <c r="O25" s="136" t="s">
        <v>63</v>
      </c>
      <c r="P25" s="226">
        <f t="shared" si="8"/>
        <v>29</v>
      </c>
      <c r="Q25" s="226"/>
      <c r="R25" s="226">
        <f t="shared" si="9"/>
        <v>14</v>
      </c>
      <c r="S25" s="226"/>
      <c r="T25" s="226">
        <f t="shared" si="10"/>
        <v>5</v>
      </c>
      <c r="U25" s="255"/>
      <c r="V25" s="256" t="s">
        <v>42</v>
      </c>
      <c r="W25" s="257" t="s">
        <v>64</v>
      </c>
      <c r="X25" s="257"/>
      <c r="Y25" s="257"/>
      <c r="Z25" s="257"/>
      <c r="AA25" s="257"/>
      <c r="AB25" s="136">
        <v>10</v>
      </c>
      <c r="AC25" s="136"/>
      <c r="AD25" s="136"/>
      <c r="AE25" s="136"/>
      <c r="AF25" s="136"/>
      <c r="AG25" s="136"/>
      <c r="AH25" s="136"/>
      <c r="AI25" s="136"/>
      <c r="AJ25" s="226">
        <f t="shared" si="11"/>
        <v>10</v>
      </c>
      <c r="AK25" s="226"/>
      <c r="AL25" s="226">
        <f t="shared" si="12"/>
        <v>5</v>
      </c>
      <c r="AM25" s="226"/>
      <c r="AN25" s="226">
        <f t="shared" si="13"/>
        <v>2</v>
      </c>
      <c r="AO25" s="332"/>
    </row>
    <row r="26" spans="2:41">
      <c r="B26" s="137"/>
      <c r="C26" s="138" t="s">
        <v>65</v>
      </c>
      <c r="D26" s="138"/>
      <c r="E26" s="138"/>
      <c r="F26" s="138"/>
      <c r="G26" s="138"/>
      <c r="H26" s="139">
        <v>0</v>
      </c>
      <c r="I26" s="139"/>
      <c r="J26" s="139"/>
      <c r="K26" s="139"/>
      <c r="L26" s="139" t="s">
        <v>63</v>
      </c>
      <c r="M26" s="139"/>
      <c r="N26" s="139" t="s">
        <v>63</v>
      </c>
      <c r="O26" s="139" t="s">
        <v>63</v>
      </c>
      <c r="P26" s="227">
        <f t="shared" si="8"/>
        <v>0</v>
      </c>
      <c r="Q26" s="227"/>
      <c r="R26" s="227">
        <f t="shared" si="9"/>
        <v>0</v>
      </c>
      <c r="S26" s="227"/>
      <c r="T26" s="227">
        <f t="shared" si="10"/>
        <v>0</v>
      </c>
      <c r="U26" s="258"/>
      <c r="V26" s="259" t="s">
        <v>42</v>
      </c>
      <c r="W26" s="260" t="s">
        <v>66</v>
      </c>
      <c r="X26" s="261"/>
      <c r="Y26" s="154"/>
      <c r="Z26" s="154"/>
      <c r="AA26" s="155"/>
      <c r="AB26" s="139">
        <v>1</v>
      </c>
      <c r="AC26" s="139"/>
      <c r="AD26" s="139"/>
      <c r="AE26" s="139"/>
      <c r="AF26" s="139"/>
      <c r="AG26" s="139"/>
      <c r="AH26" s="139"/>
      <c r="AI26" s="139"/>
      <c r="AJ26" s="227">
        <f t="shared" si="11"/>
        <v>1</v>
      </c>
      <c r="AK26" s="227"/>
      <c r="AL26" s="227">
        <f t="shared" si="12"/>
        <v>0</v>
      </c>
      <c r="AM26" s="227"/>
      <c r="AN26" s="227">
        <f t="shared" si="13"/>
        <v>0</v>
      </c>
      <c r="AO26" s="333"/>
    </row>
    <row r="27" spans="2:41">
      <c r="B27" s="134" t="s">
        <v>42</v>
      </c>
      <c r="C27" s="135" t="s">
        <v>67</v>
      </c>
      <c r="D27" s="135"/>
      <c r="E27" s="135"/>
      <c r="F27" s="135"/>
      <c r="G27" s="135"/>
      <c r="H27" s="136">
        <v>5</v>
      </c>
      <c r="I27" s="136"/>
      <c r="J27" s="136"/>
      <c r="K27" s="136"/>
      <c r="L27" s="136"/>
      <c r="M27" s="136"/>
      <c r="N27" s="136"/>
      <c r="O27" s="136"/>
      <c r="P27" s="226">
        <f t="shared" si="8"/>
        <v>5</v>
      </c>
      <c r="Q27" s="226"/>
      <c r="R27" s="226">
        <f t="shared" si="9"/>
        <v>2</v>
      </c>
      <c r="S27" s="226"/>
      <c r="T27" s="226">
        <f t="shared" si="10"/>
        <v>1</v>
      </c>
      <c r="U27" s="255"/>
      <c r="V27" s="256" t="s">
        <v>42</v>
      </c>
      <c r="W27" s="257" t="s">
        <v>68</v>
      </c>
      <c r="X27" s="257"/>
      <c r="Y27" s="257"/>
      <c r="Z27" s="257"/>
      <c r="AA27" s="257"/>
      <c r="AB27" s="136">
        <v>1</v>
      </c>
      <c r="AC27" s="136"/>
      <c r="AD27" s="136"/>
      <c r="AE27" s="136"/>
      <c r="AF27" s="136"/>
      <c r="AG27" s="136"/>
      <c r="AH27" s="136"/>
      <c r="AI27" s="136"/>
      <c r="AJ27" s="226">
        <f t="shared" si="11"/>
        <v>1</v>
      </c>
      <c r="AK27" s="226"/>
      <c r="AL27" s="226">
        <f t="shared" si="12"/>
        <v>0</v>
      </c>
      <c r="AM27" s="226"/>
      <c r="AN27" s="226">
        <f t="shared" si="13"/>
        <v>0</v>
      </c>
      <c r="AO27" s="332"/>
    </row>
    <row r="28" spans="2:41">
      <c r="B28" s="137" t="s">
        <v>42</v>
      </c>
      <c r="C28" s="138" t="s">
        <v>69</v>
      </c>
      <c r="D28" s="138"/>
      <c r="E28" s="138"/>
      <c r="F28" s="138"/>
      <c r="G28" s="138"/>
      <c r="H28" s="139">
        <f>INT(Y3/2)</f>
        <v>22</v>
      </c>
      <c r="I28" s="139"/>
      <c r="J28" s="139"/>
      <c r="K28" s="139"/>
      <c r="L28" s="139"/>
      <c r="M28" s="139"/>
      <c r="N28" s="139"/>
      <c r="O28" s="139"/>
      <c r="P28" s="227">
        <f t="shared" si="8"/>
        <v>22</v>
      </c>
      <c r="Q28" s="227"/>
      <c r="R28" s="227">
        <f t="shared" si="9"/>
        <v>11</v>
      </c>
      <c r="S28" s="227"/>
      <c r="T28" s="227">
        <f t="shared" si="10"/>
        <v>4</v>
      </c>
      <c r="U28" s="258"/>
      <c r="V28" s="259" t="s">
        <v>42</v>
      </c>
      <c r="W28" s="138" t="s">
        <v>70</v>
      </c>
      <c r="X28" s="138"/>
      <c r="Y28" s="138"/>
      <c r="Z28" s="138"/>
      <c r="AA28" s="138"/>
      <c r="AB28" s="139">
        <v>10</v>
      </c>
      <c r="AC28" s="139"/>
      <c r="AD28" s="139"/>
      <c r="AE28" s="139"/>
      <c r="AF28" s="139"/>
      <c r="AG28" s="139"/>
      <c r="AH28" s="139"/>
      <c r="AI28" s="139"/>
      <c r="AJ28" s="227">
        <f t="shared" si="11"/>
        <v>10</v>
      </c>
      <c r="AK28" s="227"/>
      <c r="AL28" s="227">
        <f t="shared" si="12"/>
        <v>5</v>
      </c>
      <c r="AM28" s="227"/>
      <c r="AN28" s="227">
        <f t="shared" si="13"/>
        <v>2</v>
      </c>
      <c r="AO28" s="333"/>
    </row>
    <row r="29" spans="2:41">
      <c r="B29" s="134" t="s">
        <v>42</v>
      </c>
      <c r="C29" s="135" t="s">
        <v>71</v>
      </c>
      <c r="D29" s="135"/>
      <c r="E29" s="135"/>
      <c r="F29" s="135"/>
      <c r="G29" s="135"/>
      <c r="H29" s="136">
        <v>20</v>
      </c>
      <c r="I29" s="136"/>
      <c r="J29" s="136"/>
      <c r="K29" s="136"/>
      <c r="L29" s="136"/>
      <c r="M29" s="136"/>
      <c r="N29" s="136"/>
      <c r="O29" s="136"/>
      <c r="P29" s="226">
        <f t="shared" si="8"/>
        <v>20</v>
      </c>
      <c r="Q29" s="226"/>
      <c r="R29" s="226">
        <f t="shared" si="9"/>
        <v>10</v>
      </c>
      <c r="S29" s="226"/>
      <c r="T29" s="226">
        <f t="shared" si="10"/>
        <v>4</v>
      </c>
      <c r="U29" s="255"/>
      <c r="V29" s="256" t="s">
        <v>42</v>
      </c>
      <c r="W29" s="257" t="s">
        <v>72</v>
      </c>
      <c r="X29" s="257"/>
      <c r="Y29" s="257"/>
      <c r="Z29" s="257"/>
      <c r="AA29" s="257"/>
      <c r="AB29" s="136">
        <v>5</v>
      </c>
      <c r="AC29" s="136"/>
      <c r="AD29" s="136"/>
      <c r="AE29" s="136"/>
      <c r="AF29" s="136"/>
      <c r="AG29" s="136"/>
      <c r="AH29" s="136"/>
      <c r="AI29" s="136"/>
      <c r="AJ29" s="226">
        <f t="shared" si="11"/>
        <v>5</v>
      </c>
      <c r="AK29" s="226"/>
      <c r="AL29" s="226">
        <f t="shared" si="12"/>
        <v>2</v>
      </c>
      <c r="AM29" s="226"/>
      <c r="AN29" s="226">
        <f t="shared" si="13"/>
        <v>1</v>
      </c>
      <c r="AO29" s="332"/>
    </row>
    <row r="30" spans="2:41">
      <c r="B30" s="137" t="s">
        <v>42</v>
      </c>
      <c r="C30" s="138" t="s">
        <v>73</v>
      </c>
      <c r="D30" s="138"/>
      <c r="E30" s="138"/>
      <c r="F30" s="138"/>
      <c r="G30" s="138"/>
      <c r="H30" s="139">
        <v>10</v>
      </c>
      <c r="I30" s="139"/>
      <c r="J30" s="139"/>
      <c r="K30" s="139"/>
      <c r="L30" s="139"/>
      <c r="M30" s="139"/>
      <c r="N30" s="228"/>
      <c r="O30" s="229"/>
      <c r="P30" s="227">
        <f t="shared" si="8"/>
        <v>10</v>
      </c>
      <c r="Q30" s="227"/>
      <c r="R30" s="227">
        <f t="shared" si="9"/>
        <v>5</v>
      </c>
      <c r="S30" s="227"/>
      <c r="T30" s="227">
        <f t="shared" si="10"/>
        <v>2</v>
      </c>
      <c r="U30" s="258"/>
      <c r="V30" s="259" t="s">
        <v>42</v>
      </c>
      <c r="W30" s="262" t="s">
        <v>74</v>
      </c>
      <c r="X30" s="263"/>
      <c r="Y30" s="175"/>
      <c r="Z30" s="175"/>
      <c r="AA30" s="176"/>
      <c r="AB30" s="139">
        <v>1</v>
      </c>
      <c r="AC30" s="139"/>
      <c r="AD30" s="139"/>
      <c r="AE30" s="139"/>
      <c r="AF30" s="139"/>
      <c r="AG30" s="139"/>
      <c r="AH30" s="139"/>
      <c r="AI30" s="139"/>
      <c r="AJ30" s="227">
        <f t="shared" si="11"/>
        <v>1</v>
      </c>
      <c r="AK30" s="227"/>
      <c r="AL30" s="227">
        <f t="shared" si="12"/>
        <v>0</v>
      </c>
      <c r="AM30" s="227"/>
      <c r="AN30" s="227">
        <f t="shared" si="13"/>
        <v>0</v>
      </c>
      <c r="AO30" s="333"/>
    </row>
    <row r="31" spans="2:41">
      <c r="B31" s="134" t="s">
        <v>42</v>
      </c>
      <c r="C31" s="135" t="s">
        <v>75</v>
      </c>
      <c r="D31" s="135"/>
      <c r="E31" s="135"/>
      <c r="F31" s="135"/>
      <c r="G31" s="135"/>
      <c r="H31" s="136">
        <v>1</v>
      </c>
      <c r="I31" s="136"/>
      <c r="J31" s="136"/>
      <c r="K31" s="136"/>
      <c r="L31" s="136"/>
      <c r="M31" s="136"/>
      <c r="N31" s="136"/>
      <c r="O31" s="136"/>
      <c r="P31" s="226">
        <f t="shared" si="8"/>
        <v>1</v>
      </c>
      <c r="Q31" s="226"/>
      <c r="R31" s="226">
        <f t="shared" si="9"/>
        <v>0</v>
      </c>
      <c r="S31" s="226"/>
      <c r="T31" s="226">
        <f t="shared" si="10"/>
        <v>0</v>
      </c>
      <c r="U31" s="255"/>
      <c r="V31" s="256" t="s">
        <v>42</v>
      </c>
      <c r="W31" s="264" t="s">
        <v>74</v>
      </c>
      <c r="X31" s="265"/>
      <c r="Y31" s="171"/>
      <c r="Z31" s="171"/>
      <c r="AA31" s="172"/>
      <c r="AB31" s="136">
        <v>1</v>
      </c>
      <c r="AC31" s="136"/>
      <c r="AD31" s="136"/>
      <c r="AE31" s="136"/>
      <c r="AF31" s="136"/>
      <c r="AG31" s="136"/>
      <c r="AH31" s="136"/>
      <c r="AI31" s="136"/>
      <c r="AJ31" s="226">
        <f t="shared" si="11"/>
        <v>1</v>
      </c>
      <c r="AK31" s="226"/>
      <c r="AL31" s="226">
        <f t="shared" si="12"/>
        <v>0</v>
      </c>
      <c r="AM31" s="226"/>
      <c r="AN31" s="226">
        <f t="shared" si="13"/>
        <v>0</v>
      </c>
      <c r="AO31" s="332"/>
    </row>
    <row r="32" spans="2:41">
      <c r="B32" s="137" t="s">
        <v>42</v>
      </c>
      <c r="C32" s="138" t="s">
        <v>76</v>
      </c>
      <c r="D32" s="138"/>
      <c r="E32" s="138"/>
      <c r="F32" s="138"/>
      <c r="G32" s="138"/>
      <c r="H32" s="139">
        <v>5</v>
      </c>
      <c r="I32" s="139"/>
      <c r="J32" s="139"/>
      <c r="K32" s="139"/>
      <c r="L32" s="139"/>
      <c r="M32" s="139"/>
      <c r="N32" s="139"/>
      <c r="O32" s="139"/>
      <c r="P32" s="227">
        <f t="shared" si="8"/>
        <v>5</v>
      </c>
      <c r="Q32" s="227"/>
      <c r="R32" s="227">
        <f t="shared" si="9"/>
        <v>2</v>
      </c>
      <c r="S32" s="227"/>
      <c r="T32" s="227">
        <f t="shared" si="10"/>
        <v>1</v>
      </c>
      <c r="U32" s="258"/>
      <c r="V32" s="259" t="s">
        <v>42</v>
      </c>
      <c r="W32" s="262" t="s">
        <v>74</v>
      </c>
      <c r="X32" s="263"/>
      <c r="Y32" s="175"/>
      <c r="Z32" s="175"/>
      <c r="AA32" s="176"/>
      <c r="AB32" s="139">
        <v>1</v>
      </c>
      <c r="AC32" s="139"/>
      <c r="AD32" s="139"/>
      <c r="AE32" s="139"/>
      <c r="AF32" s="139"/>
      <c r="AG32" s="139"/>
      <c r="AH32" s="139"/>
      <c r="AI32" s="139"/>
      <c r="AJ32" s="227">
        <f t="shared" si="11"/>
        <v>1</v>
      </c>
      <c r="AK32" s="227"/>
      <c r="AL32" s="227">
        <f t="shared" si="12"/>
        <v>0</v>
      </c>
      <c r="AM32" s="227"/>
      <c r="AN32" s="227">
        <f t="shared" si="13"/>
        <v>0</v>
      </c>
      <c r="AO32" s="333"/>
    </row>
    <row r="33" spans="2:41">
      <c r="B33" s="134" t="s">
        <v>48</v>
      </c>
      <c r="C33" s="148" t="s">
        <v>77</v>
      </c>
      <c r="D33" s="149"/>
      <c r="E33" s="150" t="s">
        <v>78</v>
      </c>
      <c r="F33" s="150"/>
      <c r="G33" s="151"/>
      <c r="H33" s="136">
        <f>LOOKUP(E33,分支技能!H4:H11,分支技能!I4:I11)</f>
        <v>25</v>
      </c>
      <c r="I33" s="136"/>
      <c r="J33" s="136"/>
      <c r="K33" s="136"/>
      <c r="L33" s="136">
        <v>35</v>
      </c>
      <c r="M33" s="136"/>
      <c r="N33" s="136">
        <v>10</v>
      </c>
      <c r="O33" s="136"/>
      <c r="P33" s="226">
        <f t="shared" si="8"/>
        <v>70</v>
      </c>
      <c r="Q33" s="226"/>
      <c r="R33" s="226">
        <f t="shared" si="9"/>
        <v>35</v>
      </c>
      <c r="S33" s="226"/>
      <c r="T33" s="226">
        <f t="shared" si="10"/>
        <v>14</v>
      </c>
      <c r="U33" s="255"/>
      <c r="V33" s="256" t="s">
        <v>42</v>
      </c>
      <c r="W33" s="257" t="s">
        <v>79</v>
      </c>
      <c r="X33" s="257"/>
      <c r="Y33" s="257"/>
      <c r="Z33" s="257"/>
      <c r="AA33" s="257"/>
      <c r="AB33" s="136">
        <v>10</v>
      </c>
      <c r="AC33" s="136"/>
      <c r="AD33" s="136"/>
      <c r="AE33" s="136"/>
      <c r="AF33" s="136"/>
      <c r="AG33" s="136"/>
      <c r="AH33" s="136"/>
      <c r="AI33" s="136"/>
      <c r="AJ33" s="226">
        <f t="shared" si="11"/>
        <v>10</v>
      </c>
      <c r="AK33" s="226"/>
      <c r="AL33" s="226">
        <f t="shared" si="12"/>
        <v>5</v>
      </c>
      <c r="AM33" s="226"/>
      <c r="AN33" s="226">
        <f t="shared" si="13"/>
        <v>2</v>
      </c>
      <c r="AO33" s="332"/>
    </row>
    <row r="34" spans="2:41">
      <c r="B34" s="137" t="s">
        <v>42</v>
      </c>
      <c r="C34" s="152" t="s">
        <v>77</v>
      </c>
      <c r="D34" s="153"/>
      <c r="E34" s="154" t="s">
        <v>80</v>
      </c>
      <c r="F34" s="154"/>
      <c r="G34" s="155"/>
      <c r="H34" s="139">
        <f>LOOKUP(E34,分支技能!H4:H11,分支技能!I4:I11)</f>
        <v>20</v>
      </c>
      <c r="I34" s="139"/>
      <c r="J34" s="139"/>
      <c r="K34" s="139"/>
      <c r="L34" s="139"/>
      <c r="M34" s="139"/>
      <c r="N34" s="139"/>
      <c r="O34" s="139"/>
      <c r="P34" s="227">
        <f t="shared" si="8"/>
        <v>20</v>
      </c>
      <c r="Q34" s="227"/>
      <c r="R34" s="227">
        <f t="shared" si="9"/>
        <v>10</v>
      </c>
      <c r="S34" s="227"/>
      <c r="T34" s="227">
        <f t="shared" si="10"/>
        <v>4</v>
      </c>
      <c r="U34" s="258"/>
      <c r="V34" s="259" t="s">
        <v>48</v>
      </c>
      <c r="W34" s="138" t="s">
        <v>81</v>
      </c>
      <c r="X34" s="138"/>
      <c r="Y34" s="138"/>
      <c r="Z34" s="138"/>
      <c r="AA34" s="138"/>
      <c r="AB34" s="139">
        <v>25</v>
      </c>
      <c r="AC34" s="139"/>
      <c r="AD34" s="139"/>
      <c r="AE34" s="139"/>
      <c r="AF34" s="139">
        <v>60</v>
      </c>
      <c r="AG34" s="139"/>
      <c r="AH34" s="139"/>
      <c r="AI34" s="139"/>
      <c r="AJ34" s="227">
        <f t="shared" si="11"/>
        <v>85</v>
      </c>
      <c r="AK34" s="227"/>
      <c r="AL34" s="227">
        <f t="shared" si="12"/>
        <v>42</v>
      </c>
      <c r="AM34" s="227"/>
      <c r="AN34" s="227">
        <f t="shared" si="13"/>
        <v>17</v>
      </c>
      <c r="AO34" s="333"/>
    </row>
    <row r="35" spans="2:41">
      <c r="B35" s="134" t="s">
        <v>42</v>
      </c>
      <c r="C35" s="156" t="s">
        <v>77</v>
      </c>
      <c r="D35" s="157"/>
      <c r="E35" s="150"/>
      <c r="F35" s="150"/>
      <c r="G35" s="151"/>
      <c r="H35" s="136"/>
      <c r="I35" s="136"/>
      <c r="J35" s="136"/>
      <c r="K35" s="136"/>
      <c r="L35" s="136"/>
      <c r="M35" s="136"/>
      <c r="N35" s="136"/>
      <c r="O35" s="136"/>
      <c r="P35" s="226">
        <f t="shared" si="8"/>
        <v>0</v>
      </c>
      <c r="Q35" s="226"/>
      <c r="R35" s="226">
        <f t="shared" si="9"/>
        <v>0</v>
      </c>
      <c r="S35" s="226"/>
      <c r="T35" s="226">
        <f t="shared" si="10"/>
        <v>0</v>
      </c>
      <c r="U35" s="255"/>
      <c r="V35" s="256" t="s">
        <v>42</v>
      </c>
      <c r="W35" s="257" t="s">
        <v>82</v>
      </c>
      <c r="X35" s="257"/>
      <c r="Y35" s="257"/>
      <c r="Z35" s="257"/>
      <c r="AA35" s="257"/>
      <c r="AB35" s="136">
        <v>20</v>
      </c>
      <c r="AC35" s="136"/>
      <c r="AD35" s="136"/>
      <c r="AE35" s="136"/>
      <c r="AF35" s="136"/>
      <c r="AG35" s="136"/>
      <c r="AH35" s="136"/>
      <c r="AI35" s="136"/>
      <c r="AJ35" s="226">
        <f t="shared" si="11"/>
        <v>20</v>
      </c>
      <c r="AK35" s="226"/>
      <c r="AL35" s="226">
        <f t="shared" si="12"/>
        <v>10</v>
      </c>
      <c r="AM35" s="226"/>
      <c r="AN35" s="226">
        <f t="shared" si="13"/>
        <v>4</v>
      </c>
      <c r="AO35" s="332"/>
    </row>
    <row r="36" spans="2:41">
      <c r="B36" s="137" t="s">
        <v>48</v>
      </c>
      <c r="C36" s="158" t="s">
        <v>83</v>
      </c>
      <c r="D36" s="159"/>
      <c r="E36" s="160" t="s">
        <v>84</v>
      </c>
      <c r="F36" s="161"/>
      <c r="G36" s="161"/>
      <c r="H36" s="162">
        <f>LOOKUP(E36,分支技能!K3:K9,分支技能!L3:L9)</f>
        <v>20</v>
      </c>
      <c r="I36" s="230"/>
      <c r="J36" s="139"/>
      <c r="K36" s="139"/>
      <c r="L36" s="139">
        <v>50</v>
      </c>
      <c r="M36" s="139"/>
      <c r="N36" s="139"/>
      <c r="O36" s="139"/>
      <c r="P36" s="227">
        <f t="shared" si="8"/>
        <v>70</v>
      </c>
      <c r="Q36" s="227"/>
      <c r="R36" s="227">
        <f t="shared" si="9"/>
        <v>35</v>
      </c>
      <c r="S36" s="227"/>
      <c r="T36" s="227">
        <f t="shared" si="10"/>
        <v>14</v>
      </c>
      <c r="U36" s="258"/>
      <c r="V36" s="259" t="s">
        <v>42</v>
      </c>
      <c r="W36" s="260" t="s">
        <v>85</v>
      </c>
      <c r="X36" s="261"/>
      <c r="Y36" s="175"/>
      <c r="Z36" s="175"/>
      <c r="AA36" s="176"/>
      <c r="AB36" s="139">
        <v>10</v>
      </c>
      <c r="AC36" s="139"/>
      <c r="AD36" s="139"/>
      <c r="AE36" s="139"/>
      <c r="AF36" s="139"/>
      <c r="AG36" s="139"/>
      <c r="AH36" s="139"/>
      <c r="AI36" s="139"/>
      <c r="AJ36" s="227">
        <f t="shared" si="11"/>
        <v>10</v>
      </c>
      <c r="AK36" s="227"/>
      <c r="AL36" s="227">
        <f t="shared" si="12"/>
        <v>5</v>
      </c>
      <c r="AM36" s="227"/>
      <c r="AN36" s="227">
        <f t="shared" si="13"/>
        <v>2</v>
      </c>
      <c r="AO36" s="333"/>
    </row>
    <row r="37" spans="2:41">
      <c r="B37" s="134" t="s">
        <v>48</v>
      </c>
      <c r="C37" s="163" t="s">
        <v>83</v>
      </c>
      <c r="D37" s="164"/>
      <c r="E37" s="165" t="s">
        <v>86</v>
      </c>
      <c r="F37" s="165"/>
      <c r="G37" s="166"/>
      <c r="H37" s="167">
        <f>LOOKUP(E37,分支技能!K4:K10,分支技能!L4:L10)</f>
        <v>25</v>
      </c>
      <c r="I37" s="231"/>
      <c r="J37" s="136"/>
      <c r="K37" s="136"/>
      <c r="L37" s="136">
        <v>50</v>
      </c>
      <c r="M37" s="136"/>
      <c r="N37" s="136"/>
      <c r="O37" s="136"/>
      <c r="P37" s="226">
        <f t="shared" si="8"/>
        <v>75</v>
      </c>
      <c r="Q37" s="226"/>
      <c r="R37" s="226">
        <f t="shared" si="9"/>
        <v>37</v>
      </c>
      <c r="S37" s="226"/>
      <c r="T37" s="226">
        <f t="shared" si="10"/>
        <v>15</v>
      </c>
      <c r="U37" s="255"/>
      <c r="V37" s="256" t="s">
        <v>42</v>
      </c>
      <c r="W37" s="257" t="s">
        <v>87</v>
      </c>
      <c r="X37" s="257"/>
      <c r="Y37" s="257"/>
      <c r="Z37" s="257"/>
      <c r="AA37" s="257"/>
      <c r="AB37" s="136">
        <v>20</v>
      </c>
      <c r="AC37" s="136"/>
      <c r="AD37" s="136"/>
      <c r="AE37" s="136"/>
      <c r="AF37" s="136"/>
      <c r="AG37" s="136"/>
      <c r="AH37" s="136"/>
      <c r="AI37" s="136"/>
      <c r="AJ37" s="226">
        <f t="shared" si="11"/>
        <v>20</v>
      </c>
      <c r="AK37" s="226"/>
      <c r="AL37" s="226">
        <f t="shared" si="12"/>
        <v>10</v>
      </c>
      <c r="AM37" s="226"/>
      <c r="AN37" s="226">
        <f t="shared" si="13"/>
        <v>4</v>
      </c>
      <c r="AO37" s="332"/>
    </row>
    <row r="38" spans="2:41">
      <c r="B38" s="137" t="s">
        <v>42</v>
      </c>
      <c r="C38" s="158" t="s">
        <v>83</v>
      </c>
      <c r="D38" s="159"/>
      <c r="E38" s="168"/>
      <c r="F38" s="168"/>
      <c r="G38" s="160"/>
      <c r="H38" s="139"/>
      <c r="I38" s="139"/>
      <c r="J38" s="139"/>
      <c r="K38" s="139"/>
      <c r="L38" s="139"/>
      <c r="M38" s="139"/>
      <c r="N38" s="139"/>
      <c r="O38" s="139"/>
      <c r="P38" s="227">
        <f t="shared" si="8"/>
        <v>0</v>
      </c>
      <c r="Q38" s="227"/>
      <c r="R38" s="227">
        <f t="shared" si="9"/>
        <v>0</v>
      </c>
      <c r="S38" s="227"/>
      <c r="T38" s="227">
        <f t="shared" si="10"/>
        <v>0</v>
      </c>
      <c r="U38" s="258"/>
      <c r="V38" s="259" t="s">
        <v>48</v>
      </c>
      <c r="W38" s="138" t="s">
        <v>88</v>
      </c>
      <c r="X38" s="138"/>
      <c r="Y38" s="138"/>
      <c r="Z38" s="138"/>
      <c r="AA38" s="138"/>
      <c r="AB38" s="139">
        <v>20</v>
      </c>
      <c r="AC38" s="139"/>
      <c r="AD38" s="139"/>
      <c r="AE38" s="139"/>
      <c r="AF38" s="139"/>
      <c r="AG38" s="139"/>
      <c r="AH38" s="139">
        <v>30</v>
      </c>
      <c r="AI38" s="139"/>
      <c r="AJ38" s="227">
        <f t="shared" si="11"/>
        <v>50</v>
      </c>
      <c r="AK38" s="227"/>
      <c r="AL38" s="227">
        <f t="shared" si="12"/>
        <v>25</v>
      </c>
      <c r="AM38" s="227"/>
      <c r="AN38" s="227">
        <f t="shared" si="13"/>
        <v>10</v>
      </c>
      <c r="AO38" s="333"/>
    </row>
    <row r="39" spans="2:41">
      <c r="B39" s="134" t="s">
        <v>48</v>
      </c>
      <c r="C39" s="135" t="s">
        <v>89</v>
      </c>
      <c r="D39" s="135"/>
      <c r="E39" s="135"/>
      <c r="F39" s="135"/>
      <c r="G39" s="135"/>
      <c r="H39" s="136">
        <v>30</v>
      </c>
      <c r="I39" s="136"/>
      <c r="J39" s="136"/>
      <c r="K39" s="136"/>
      <c r="L39" s="136"/>
      <c r="M39" s="136"/>
      <c r="N39" s="136">
        <v>10</v>
      </c>
      <c r="O39" s="136"/>
      <c r="P39" s="226">
        <f t="shared" si="8"/>
        <v>40</v>
      </c>
      <c r="Q39" s="226"/>
      <c r="R39" s="226">
        <f t="shared" si="9"/>
        <v>20</v>
      </c>
      <c r="S39" s="226"/>
      <c r="T39" s="226">
        <f t="shared" si="10"/>
        <v>8</v>
      </c>
      <c r="U39" s="255"/>
      <c r="V39" s="256" t="s">
        <v>42</v>
      </c>
      <c r="W39" s="257" t="s">
        <v>90</v>
      </c>
      <c r="X39" s="257"/>
      <c r="Y39" s="257"/>
      <c r="Z39" s="257"/>
      <c r="AA39" s="257"/>
      <c r="AB39" s="136">
        <v>10</v>
      </c>
      <c r="AC39" s="136"/>
      <c r="AD39" s="136"/>
      <c r="AE39" s="136"/>
      <c r="AF39" s="136"/>
      <c r="AG39" s="136"/>
      <c r="AH39" s="136"/>
      <c r="AI39" s="136"/>
      <c r="AJ39" s="226">
        <f t="shared" si="11"/>
        <v>10</v>
      </c>
      <c r="AK39" s="226"/>
      <c r="AL39" s="226">
        <f t="shared" si="12"/>
        <v>5</v>
      </c>
      <c r="AM39" s="226"/>
      <c r="AN39" s="226">
        <f t="shared" si="13"/>
        <v>2</v>
      </c>
      <c r="AO39" s="332"/>
    </row>
    <row r="40" spans="2:41">
      <c r="B40" s="137" t="s">
        <v>42</v>
      </c>
      <c r="C40" s="138" t="s">
        <v>91</v>
      </c>
      <c r="D40" s="138"/>
      <c r="E40" s="138"/>
      <c r="F40" s="138"/>
      <c r="G40" s="138"/>
      <c r="H40" s="139">
        <v>5</v>
      </c>
      <c r="I40" s="139"/>
      <c r="J40" s="139"/>
      <c r="K40" s="139"/>
      <c r="L40" s="139"/>
      <c r="M40" s="139"/>
      <c r="N40" s="139"/>
      <c r="O40" s="139"/>
      <c r="P40" s="227">
        <f t="shared" si="8"/>
        <v>5</v>
      </c>
      <c r="Q40" s="227"/>
      <c r="R40" s="227">
        <f t="shared" si="9"/>
        <v>2</v>
      </c>
      <c r="S40" s="227"/>
      <c r="T40" s="227">
        <f t="shared" si="10"/>
        <v>1</v>
      </c>
      <c r="U40" s="258"/>
      <c r="V40" s="259" t="s">
        <v>42</v>
      </c>
      <c r="W40" s="266" t="s">
        <v>92</v>
      </c>
      <c r="X40" s="260"/>
      <c r="Y40" s="175" t="s">
        <v>93</v>
      </c>
      <c r="Z40" s="175"/>
      <c r="AA40" s="176"/>
      <c r="AB40" s="139">
        <f>LOOKUP(Y40,分支技能!N4:N9,分支技能!O4:O9)</f>
        <v>1</v>
      </c>
      <c r="AC40" s="139"/>
      <c r="AD40" s="139"/>
      <c r="AE40" s="139"/>
      <c r="AF40" s="139"/>
      <c r="AG40" s="139"/>
      <c r="AH40" s="139"/>
      <c r="AI40" s="139"/>
      <c r="AJ40" s="227">
        <f t="shared" si="11"/>
        <v>1</v>
      </c>
      <c r="AK40" s="227"/>
      <c r="AL40" s="227">
        <f t="shared" si="12"/>
        <v>0</v>
      </c>
      <c r="AM40" s="227"/>
      <c r="AN40" s="227">
        <f t="shared" si="13"/>
        <v>0</v>
      </c>
      <c r="AO40" s="333"/>
    </row>
    <row r="41" spans="2:41">
      <c r="B41" s="134" t="s">
        <v>48</v>
      </c>
      <c r="C41" s="135" t="s">
        <v>94</v>
      </c>
      <c r="D41" s="135"/>
      <c r="E41" s="135"/>
      <c r="F41" s="135"/>
      <c r="G41" s="135"/>
      <c r="H41" s="136">
        <v>15</v>
      </c>
      <c r="I41" s="136"/>
      <c r="J41" s="136"/>
      <c r="K41" s="136"/>
      <c r="L41" s="136">
        <v>50</v>
      </c>
      <c r="M41" s="136"/>
      <c r="N41" s="136"/>
      <c r="O41" s="136"/>
      <c r="P41" s="226">
        <f t="shared" si="8"/>
        <v>65</v>
      </c>
      <c r="Q41" s="226"/>
      <c r="R41" s="226">
        <f t="shared" si="9"/>
        <v>32</v>
      </c>
      <c r="S41" s="226"/>
      <c r="T41" s="226">
        <f t="shared" si="10"/>
        <v>13</v>
      </c>
      <c r="U41" s="255"/>
      <c r="V41" s="256" t="s">
        <v>42</v>
      </c>
      <c r="W41" s="267"/>
      <c r="X41" s="268"/>
      <c r="Y41" s="268"/>
      <c r="Z41" s="268"/>
      <c r="AA41" s="295"/>
      <c r="AB41" s="136"/>
      <c r="AC41" s="136"/>
      <c r="AD41" s="136"/>
      <c r="AE41" s="136"/>
      <c r="AF41" s="136"/>
      <c r="AG41" s="136"/>
      <c r="AH41" s="136"/>
      <c r="AI41" s="136"/>
      <c r="AJ41" s="226">
        <f t="shared" si="11"/>
        <v>0</v>
      </c>
      <c r="AK41" s="226"/>
      <c r="AL41" s="226">
        <f t="shared" si="12"/>
        <v>0</v>
      </c>
      <c r="AM41" s="226"/>
      <c r="AN41" s="226">
        <f t="shared" si="13"/>
        <v>0</v>
      </c>
      <c r="AO41" s="332"/>
    </row>
    <row r="42" spans="2:41">
      <c r="B42" s="137" t="s">
        <v>42</v>
      </c>
      <c r="C42" s="138" t="s">
        <v>95</v>
      </c>
      <c r="D42" s="138"/>
      <c r="E42" s="138"/>
      <c r="F42" s="138"/>
      <c r="G42" s="138"/>
      <c r="H42" s="139">
        <v>20</v>
      </c>
      <c r="I42" s="139"/>
      <c r="J42" s="139"/>
      <c r="K42" s="139"/>
      <c r="L42" s="139"/>
      <c r="M42" s="139"/>
      <c r="N42" s="139"/>
      <c r="O42" s="139"/>
      <c r="P42" s="227">
        <f t="shared" si="8"/>
        <v>20</v>
      </c>
      <c r="Q42" s="227"/>
      <c r="R42" s="227">
        <f t="shared" si="9"/>
        <v>10</v>
      </c>
      <c r="S42" s="227"/>
      <c r="T42" s="227">
        <f t="shared" si="10"/>
        <v>4</v>
      </c>
      <c r="U42" s="258"/>
      <c r="V42" s="259" t="s">
        <v>42</v>
      </c>
      <c r="W42" s="138"/>
      <c r="X42" s="138"/>
      <c r="Y42" s="138"/>
      <c r="Z42" s="138"/>
      <c r="AA42" s="138"/>
      <c r="AB42" s="139"/>
      <c r="AC42" s="139"/>
      <c r="AD42" s="139"/>
      <c r="AE42" s="139"/>
      <c r="AF42" s="139"/>
      <c r="AG42" s="139"/>
      <c r="AH42" s="139"/>
      <c r="AI42" s="139"/>
      <c r="AJ42" s="227">
        <f t="shared" si="11"/>
        <v>0</v>
      </c>
      <c r="AK42" s="227"/>
      <c r="AL42" s="227">
        <f t="shared" si="12"/>
        <v>0</v>
      </c>
      <c r="AM42" s="227"/>
      <c r="AN42" s="227">
        <f t="shared" si="13"/>
        <v>0</v>
      </c>
      <c r="AO42" s="333"/>
    </row>
    <row r="43" spans="2:41">
      <c r="B43" s="134" t="s">
        <v>48</v>
      </c>
      <c r="C43" s="169" t="s">
        <v>96</v>
      </c>
      <c r="D43" s="170"/>
      <c r="E43" s="171" t="s">
        <v>97</v>
      </c>
      <c r="F43" s="171"/>
      <c r="G43" s="172"/>
      <c r="H43" s="136">
        <v>1</v>
      </c>
      <c r="I43" s="136"/>
      <c r="J43" s="136"/>
      <c r="K43" s="136"/>
      <c r="L43" s="136">
        <v>20</v>
      </c>
      <c r="M43" s="136"/>
      <c r="N43" s="136">
        <v>10</v>
      </c>
      <c r="O43" s="136"/>
      <c r="P43" s="226">
        <f t="shared" si="8"/>
        <v>31</v>
      </c>
      <c r="Q43" s="226"/>
      <c r="R43" s="226">
        <f t="shared" si="9"/>
        <v>15</v>
      </c>
      <c r="S43" s="226"/>
      <c r="T43" s="226">
        <f t="shared" si="10"/>
        <v>6</v>
      </c>
      <c r="U43" s="255"/>
      <c r="V43" s="256" t="s">
        <v>42</v>
      </c>
      <c r="W43" s="257"/>
      <c r="X43" s="257"/>
      <c r="Y43" s="257"/>
      <c r="Z43" s="257"/>
      <c r="AA43" s="257"/>
      <c r="AB43" s="136"/>
      <c r="AC43" s="136"/>
      <c r="AD43" s="136"/>
      <c r="AE43" s="136"/>
      <c r="AF43" s="136"/>
      <c r="AG43" s="136"/>
      <c r="AH43" s="136"/>
      <c r="AI43" s="136"/>
      <c r="AJ43" s="226">
        <f t="shared" si="11"/>
        <v>0</v>
      </c>
      <c r="AK43" s="226"/>
      <c r="AL43" s="226">
        <f t="shared" si="12"/>
        <v>0</v>
      </c>
      <c r="AM43" s="226"/>
      <c r="AN43" s="226">
        <f t="shared" si="13"/>
        <v>0</v>
      </c>
      <c r="AO43" s="332"/>
    </row>
    <row r="44" spans="2:41">
      <c r="B44" s="137" t="s">
        <v>42</v>
      </c>
      <c r="C44" s="173" t="s">
        <v>96</v>
      </c>
      <c r="D44" s="174"/>
      <c r="E44" s="175"/>
      <c r="F44" s="175"/>
      <c r="G44" s="176"/>
      <c r="H44" s="139">
        <v>1</v>
      </c>
      <c r="I44" s="139"/>
      <c r="J44" s="139"/>
      <c r="K44" s="139"/>
      <c r="L44" s="139"/>
      <c r="M44" s="139"/>
      <c r="N44" s="139"/>
      <c r="O44" s="139"/>
      <c r="P44" s="227">
        <f t="shared" si="8"/>
        <v>1</v>
      </c>
      <c r="Q44" s="227"/>
      <c r="R44" s="227">
        <f t="shared" si="9"/>
        <v>0</v>
      </c>
      <c r="S44" s="227"/>
      <c r="T44" s="227">
        <f t="shared" si="10"/>
        <v>0</v>
      </c>
      <c r="U44" s="258"/>
      <c r="V44" s="259" t="s">
        <v>42</v>
      </c>
      <c r="W44" s="138"/>
      <c r="X44" s="138"/>
      <c r="Y44" s="138"/>
      <c r="Z44" s="138"/>
      <c r="AA44" s="138"/>
      <c r="AB44" s="139"/>
      <c r="AC44" s="139"/>
      <c r="AD44" s="139"/>
      <c r="AE44" s="139"/>
      <c r="AF44" s="139"/>
      <c r="AG44" s="139"/>
      <c r="AH44" s="139"/>
      <c r="AI44" s="139"/>
      <c r="AJ44" s="227">
        <f t="shared" si="11"/>
        <v>0</v>
      </c>
      <c r="AK44" s="227"/>
      <c r="AL44" s="227">
        <f t="shared" si="12"/>
        <v>0</v>
      </c>
      <c r="AM44" s="227"/>
      <c r="AN44" s="227">
        <f t="shared" si="13"/>
        <v>0</v>
      </c>
      <c r="AO44" s="333"/>
    </row>
    <row r="45" spans="2:41">
      <c r="B45" s="134" t="s">
        <v>42</v>
      </c>
      <c r="C45" s="169" t="s">
        <v>96</v>
      </c>
      <c r="D45" s="170"/>
      <c r="E45" s="171"/>
      <c r="F45" s="171"/>
      <c r="G45" s="172"/>
      <c r="H45" s="136">
        <v>1</v>
      </c>
      <c r="I45" s="136"/>
      <c r="J45" s="136"/>
      <c r="K45" s="136"/>
      <c r="L45" s="136"/>
      <c r="M45" s="136"/>
      <c r="N45" s="136"/>
      <c r="O45" s="136"/>
      <c r="P45" s="226">
        <f t="shared" si="8"/>
        <v>1</v>
      </c>
      <c r="Q45" s="226"/>
      <c r="R45" s="226">
        <f t="shared" si="9"/>
        <v>0</v>
      </c>
      <c r="S45" s="226"/>
      <c r="T45" s="226">
        <f t="shared" si="10"/>
        <v>0</v>
      </c>
      <c r="U45" s="255"/>
      <c r="V45" s="256" t="s">
        <v>42</v>
      </c>
      <c r="W45" s="267"/>
      <c r="X45" s="268"/>
      <c r="Y45" s="268"/>
      <c r="Z45" s="268"/>
      <c r="AA45" s="295"/>
      <c r="AB45" s="136"/>
      <c r="AC45" s="136"/>
      <c r="AD45" s="136"/>
      <c r="AE45" s="136"/>
      <c r="AF45" s="136"/>
      <c r="AG45" s="136"/>
      <c r="AH45" s="136"/>
      <c r="AI45" s="136"/>
      <c r="AJ45" s="226">
        <f t="shared" si="11"/>
        <v>0</v>
      </c>
      <c r="AK45" s="226"/>
      <c r="AL45" s="226">
        <f t="shared" si="12"/>
        <v>0</v>
      </c>
      <c r="AM45" s="226"/>
      <c r="AN45" s="226">
        <f t="shared" si="13"/>
        <v>0</v>
      </c>
      <c r="AO45" s="332"/>
    </row>
    <row r="46" ht="15.75" spans="2:41">
      <c r="B46" s="177" t="s">
        <v>42</v>
      </c>
      <c r="C46" s="178" t="s">
        <v>98</v>
      </c>
      <c r="D46" s="179"/>
      <c r="E46" s="180"/>
      <c r="F46" s="180"/>
      <c r="G46" s="181"/>
      <c r="H46" s="182">
        <f>AE5</f>
        <v>77</v>
      </c>
      <c r="I46" s="182"/>
      <c r="J46" s="182"/>
      <c r="K46" s="182"/>
      <c r="L46" s="182"/>
      <c r="M46" s="182"/>
      <c r="N46" s="182"/>
      <c r="O46" s="182"/>
      <c r="P46" s="232">
        <f t="shared" si="8"/>
        <v>77</v>
      </c>
      <c r="Q46" s="232"/>
      <c r="R46" s="232">
        <f t="shared" si="9"/>
        <v>38</v>
      </c>
      <c r="S46" s="232"/>
      <c r="T46" s="232">
        <f t="shared" si="10"/>
        <v>15</v>
      </c>
      <c r="U46" s="269"/>
      <c r="V46" s="270" t="s">
        <v>42</v>
      </c>
      <c r="W46" s="271"/>
      <c r="X46" s="272"/>
      <c r="Y46" s="272"/>
      <c r="Z46" s="272"/>
      <c r="AA46" s="296"/>
      <c r="AB46" s="182"/>
      <c r="AC46" s="182"/>
      <c r="AD46" s="182"/>
      <c r="AE46" s="182"/>
      <c r="AF46" s="182"/>
      <c r="AG46" s="182"/>
      <c r="AH46" s="182"/>
      <c r="AI46" s="182"/>
      <c r="AJ46" s="232">
        <f t="shared" si="11"/>
        <v>0</v>
      </c>
      <c r="AK46" s="232"/>
      <c r="AL46" s="232">
        <f t="shared" si="12"/>
        <v>0</v>
      </c>
      <c r="AM46" s="232"/>
      <c r="AN46" s="232">
        <f t="shared" si="13"/>
        <v>0</v>
      </c>
      <c r="AO46" s="334"/>
    </row>
    <row r="47" ht="15.75" spans="2:39">
      <c r="B47" s="183" t="str">
        <f>IF(E12=0," ","职业信誉范围："&amp;LOOKUP(E12,职业列表!A2:A116,职业列表!C2:C116))</f>
        <v>职业信誉范围：9-30</v>
      </c>
      <c r="C47" s="183"/>
      <c r="D47" s="183"/>
      <c r="E47" s="183"/>
      <c r="F47" s="183"/>
      <c r="G47" s="183"/>
      <c r="H47" s="183"/>
      <c r="I47" s="183"/>
      <c r="J47" s="233" t="str">
        <f>IF(E12=0," ","剩余职业点="&amp;LOOKUP(E12,职业列表!A2:A116,职业列表!E2:E116)-SUM(人物卡!L15:M46,人物卡!AF15:AG46)&amp;"   剩余兴趣点="&amp;Y7*2-SUM(N15:O46,AH15:AI46))</f>
        <v>剩余职业点=0   剩余兴趣点=0</v>
      </c>
      <c r="K47" s="233"/>
      <c r="L47" s="233"/>
      <c r="M47" s="233"/>
      <c r="N47" s="233"/>
      <c r="O47" s="233"/>
      <c r="P47" s="233"/>
      <c r="Q47" s="233"/>
      <c r="R47" s="233"/>
      <c r="S47" s="233"/>
      <c r="T47" s="224"/>
      <c r="U47" s="224"/>
      <c r="AD47" s="297"/>
      <c r="AE47" s="297"/>
      <c r="AF47" s="297"/>
      <c r="AG47" s="297"/>
      <c r="AH47" s="297"/>
      <c r="AI47" s="297"/>
      <c r="AJ47" s="297"/>
      <c r="AK47" s="297"/>
      <c r="AL47" s="297"/>
      <c r="AM47" s="297"/>
    </row>
    <row r="48" spans="2:41">
      <c r="B48" s="128" t="s">
        <v>99</v>
      </c>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c r="AC48" s="129"/>
      <c r="AD48" s="129"/>
      <c r="AE48" s="129"/>
      <c r="AF48" s="273"/>
      <c r="AH48" s="128" t="s">
        <v>100</v>
      </c>
      <c r="AI48" s="129"/>
      <c r="AJ48" s="129"/>
      <c r="AK48" s="129"/>
      <c r="AL48" s="129"/>
      <c r="AM48" s="129"/>
      <c r="AN48" s="129"/>
      <c r="AO48" s="273"/>
    </row>
    <row r="49" spans="2:41">
      <c r="B49" s="184" t="s">
        <v>99</v>
      </c>
      <c r="C49" s="185"/>
      <c r="D49" s="185"/>
      <c r="E49" s="185"/>
      <c r="F49" s="185"/>
      <c r="G49" s="185"/>
      <c r="H49" s="185"/>
      <c r="I49" s="185"/>
      <c r="J49" s="185" t="s">
        <v>41</v>
      </c>
      <c r="K49" s="185"/>
      <c r="L49" s="185"/>
      <c r="M49" s="185"/>
      <c r="N49" s="185"/>
      <c r="O49" s="185"/>
      <c r="P49" s="185" t="s">
        <v>101</v>
      </c>
      <c r="Q49" s="185"/>
      <c r="R49" s="185" t="s">
        <v>102</v>
      </c>
      <c r="S49" s="185"/>
      <c r="T49" s="185"/>
      <c r="U49" s="185"/>
      <c r="V49" s="185"/>
      <c r="W49" s="185" t="s">
        <v>103</v>
      </c>
      <c r="X49" s="185"/>
      <c r="Y49" s="185"/>
      <c r="Z49" s="185" t="s">
        <v>104</v>
      </c>
      <c r="AA49" s="185"/>
      <c r="AB49" s="185" t="s">
        <v>105</v>
      </c>
      <c r="AC49" s="185"/>
      <c r="AD49" s="185"/>
      <c r="AE49" s="185" t="s">
        <v>106</v>
      </c>
      <c r="AF49" s="298"/>
      <c r="AH49" s="325" t="s">
        <v>107</v>
      </c>
      <c r="AI49" s="326"/>
      <c r="AJ49" s="326"/>
      <c r="AK49" s="326"/>
      <c r="AL49" s="236" t="str">
        <f>LOOKUP(S3+S7,附表!A2:A32,附表!B2:B32)</f>
        <v>+1D4</v>
      </c>
      <c r="AM49" s="236"/>
      <c r="AN49" s="236"/>
      <c r="AO49" s="335"/>
    </row>
    <row r="50" spans="2:41">
      <c r="B50" s="186" t="s">
        <v>108</v>
      </c>
      <c r="C50" s="187"/>
      <c r="D50" s="187"/>
      <c r="E50" s="187"/>
      <c r="F50" s="187"/>
      <c r="G50" s="187"/>
      <c r="H50" s="187"/>
      <c r="I50" s="187"/>
      <c r="J50" s="234">
        <f>P33</f>
        <v>70</v>
      </c>
      <c r="K50" s="235"/>
      <c r="L50" s="236">
        <f>INT(J50/2)</f>
        <v>35</v>
      </c>
      <c r="M50" s="236"/>
      <c r="N50" s="236">
        <f>INT(J50/5)</f>
        <v>14</v>
      </c>
      <c r="O50" s="236"/>
      <c r="P50" s="187" t="s">
        <v>109</v>
      </c>
      <c r="Q50" s="187"/>
      <c r="R50" s="187" t="s">
        <v>110</v>
      </c>
      <c r="S50" s="187"/>
      <c r="T50" s="187"/>
      <c r="U50" s="187"/>
      <c r="V50" s="187"/>
      <c r="W50" s="187" t="s">
        <v>63</v>
      </c>
      <c r="X50" s="187"/>
      <c r="Y50" s="187"/>
      <c r="Z50" s="187">
        <v>1</v>
      </c>
      <c r="AA50" s="187"/>
      <c r="AB50" s="187" t="s">
        <v>63</v>
      </c>
      <c r="AC50" s="187"/>
      <c r="AD50" s="187"/>
      <c r="AE50" s="187" t="s">
        <v>63</v>
      </c>
      <c r="AF50" s="299"/>
      <c r="AH50" s="325"/>
      <c r="AI50" s="326"/>
      <c r="AJ50" s="326"/>
      <c r="AK50" s="326"/>
      <c r="AL50" s="236"/>
      <c r="AM50" s="236"/>
      <c r="AN50" s="236"/>
      <c r="AO50" s="335"/>
    </row>
    <row r="51" spans="2:41">
      <c r="B51" s="188"/>
      <c r="C51" s="138"/>
      <c r="D51" s="138"/>
      <c r="E51" s="138"/>
      <c r="F51" s="138"/>
      <c r="G51" s="138"/>
      <c r="H51" s="138"/>
      <c r="I51" s="138"/>
      <c r="J51" s="199"/>
      <c r="K51" s="199"/>
      <c r="L51" s="106">
        <f t="shared" ref="L51:L54" si="14">INT(J51/2)</f>
        <v>0</v>
      </c>
      <c r="M51" s="106"/>
      <c r="N51" s="106">
        <f t="shared" ref="N51:N54" si="15">INT(J51/5)</f>
        <v>0</v>
      </c>
      <c r="O51" s="106"/>
      <c r="P51" s="138"/>
      <c r="Q51" s="138"/>
      <c r="R51" s="138"/>
      <c r="S51" s="138"/>
      <c r="T51" s="138"/>
      <c r="U51" s="138"/>
      <c r="V51" s="138"/>
      <c r="W51" s="138"/>
      <c r="X51" s="138"/>
      <c r="Y51" s="138"/>
      <c r="Z51" s="138"/>
      <c r="AA51" s="138"/>
      <c r="AB51" s="300"/>
      <c r="AC51" s="301"/>
      <c r="AD51" s="302"/>
      <c r="AE51" s="138"/>
      <c r="AF51" s="303"/>
      <c r="AH51" s="238" t="s">
        <v>111</v>
      </c>
      <c r="AI51" s="239"/>
      <c r="AJ51" s="239"/>
      <c r="AK51" s="239"/>
      <c r="AL51" s="106">
        <f>LOOKUP(S3+S7,附表!A2:A32,附表!C2:C32)</f>
        <v>1</v>
      </c>
      <c r="AM51" s="106"/>
      <c r="AN51" s="106"/>
      <c r="AO51" s="336"/>
    </row>
    <row r="52" spans="2:41">
      <c r="B52" s="186"/>
      <c r="C52" s="187"/>
      <c r="D52" s="187"/>
      <c r="E52" s="187"/>
      <c r="F52" s="187"/>
      <c r="G52" s="187"/>
      <c r="H52" s="187"/>
      <c r="I52" s="187"/>
      <c r="J52" s="235"/>
      <c r="K52" s="235"/>
      <c r="L52" s="236">
        <f t="shared" si="14"/>
        <v>0</v>
      </c>
      <c r="M52" s="236"/>
      <c r="N52" s="236">
        <f t="shared" si="15"/>
        <v>0</v>
      </c>
      <c r="O52" s="236"/>
      <c r="P52" s="187"/>
      <c r="Q52" s="187"/>
      <c r="R52" s="187"/>
      <c r="S52" s="187"/>
      <c r="T52" s="187"/>
      <c r="U52" s="187"/>
      <c r="V52" s="187"/>
      <c r="W52" s="187"/>
      <c r="X52" s="187"/>
      <c r="Y52" s="187"/>
      <c r="Z52" s="187"/>
      <c r="AA52" s="187"/>
      <c r="AB52" s="187"/>
      <c r="AC52" s="187"/>
      <c r="AD52" s="187"/>
      <c r="AE52" s="187"/>
      <c r="AF52" s="299"/>
      <c r="AH52" s="238"/>
      <c r="AI52" s="239"/>
      <c r="AJ52" s="239"/>
      <c r="AK52" s="239"/>
      <c r="AL52" s="106"/>
      <c r="AM52" s="106"/>
      <c r="AN52" s="106"/>
      <c r="AO52" s="336"/>
    </row>
    <row r="53" spans="2:41">
      <c r="B53" s="188"/>
      <c r="C53" s="138"/>
      <c r="D53" s="138"/>
      <c r="E53" s="138"/>
      <c r="F53" s="138"/>
      <c r="G53" s="138"/>
      <c r="H53" s="138"/>
      <c r="I53" s="138"/>
      <c r="J53" s="199"/>
      <c r="K53" s="199"/>
      <c r="L53" s="106">
        <f t="shared" si="14"/>
        <v>0</v>
      </c>
      <c r="M53" s="106"/>
      <c r="N53" s="106">
        <f t="shared" si="15"/>
        <v>0</v>
      </c>
      <c r="O53" s="106"/>
      <c r="P53" s="138"/>
      <c r="Q53" s="138"/>
      <c r="R53" s="138"/>
      <c r="S53" s="138"/>
      <c r="T53" s="138"/>
      <c r="U53" s="138"/>
      <c r="V53" s="138"/>
      <c r="W53" s="138"/>
      <c r="X53" s="138"/>
      <c r="Y53" s="138"/>
      <c r="Z53" s="138"/>
      <c r="AA53" s="138"/>
      <c r="AB53" s="138"/>
      <c r="AC53" s="138"/>
      <c r="AD53" s="138"/>
      <c r="AE53" s="138"/>
      <c r="AF53" s="303"/>
      <c r="AH53" s="325" t="s">
        <v>112</v>
      </c>
      <c r="AI53" s="326"/>
      <c r="AJ53" s="326"/>
      <c r="AK53" s="326"/>
      <c r="AL53" s="327">
        <f>P28</f>
        <v>22</v>
      </c>
      <c r="AM53" s="236"/>
      <c r="AN53" s="327">
        <f>R28</f>
        <v>11</v>
      </c>
      <c r="AO53" s="335"/>
    </row>
    <row r="54" spans="2:41">
      <c r="B54" s="186"/>
      <c r="C54" s="187"/>
      <c r="D54" s="187"/>
      <c r="E54" s="187"/>
      <c r="F54" s="187"/>
      <c r="G54" s="187"/>
      <c r="H54" s="187"/>
      <c r="I54" s="187"/>
      <c r="J54" s="235"/>
      <c r="K54" s="235"/>
      <c r="L54" s="236">
        <f t="shared" si="14"/>
        <v>0</v>
      </c>
      <c r="M54" s="236"/>
      <c r="N54" s="236">
        <f t="shared" si="15"/>
        <v>0</v>
      </c>
      <c r="O54" s="236"/>
      <c r="P54" s="187"/>
      <c r="Q54" s="187"/>
      <c r="R54" s="187"/>
      <c r="S54" s="187"/>
      <c r="T54" s="187"/>
      <c r="U54" s="187"/>
      <c r="V54" s="187"/>
      <c r="W54" s="187"/>
      <c r="X54" s="187"/>
      <c r="Y54" s="187"/>
      <c r="Z54" s="187"/>
      <c r="AA54" s="187"/>
      <c r="AB54" s="187"/>
      <c r="AC54" s="187"/>
      <c r="AD54" s="187"/>
      <c r="AE54" s="187"/>
      <c r="AF54" s="299"/>
      <c r="AH54" s="325"/>
      <c r="AI54" s="326"/>
      <c r="AJ54" s="326"/>
      <c r="AK54" s="326"/>
      <c r="AL54" s="236"/>
      <c r="AM54" s="236"/>
      <c r="AN54" s="327">
        <f>T28</f>
        <v>4</v>
      </c>
      <c r="AO54" s="335"/>
    </row>
    <row r="55" ht="16.5" customHeight="1" spans="2:41">
      <c r="B55" s="189"/>
      <c r="C55" s="190"/>
      <c r="D55" s="190"/>
      <c r="E55" s="190"/>
      <c r="F55" s="190"/>
      <c r="G55" s="190"/>
      <c r="H55" s="190"/>
      <c r="I55" s="190"/>
      <c r="J55" s="201"/>
      <c r="K55" s="201"/>
      <c r="L55" s="110">
        <f t="shared" ref="L55" si="16">INT(J55/2)</f>
        <v>0</v>
      </c>
      <c r="M55" s="110"/>
      <c r="N55" s="110">
        <f t="shared" ref="N55" si="17">INT(J55/5)</f>
        <v>0</v>
      </c>
      <c r="O55" s="110"/>
      <c r="P55" s="190"/>
      <c r="Q55" s="190"/>
      <c r="R55" s="190"/>
      <c r="S55" s="190"/>
      <c r="T55" s="190"/>
      <c r="U55" s="190"/>
      <c r="V55" s="190"/>
      <c r="W55" s="190"/>
      <c r="X55" s="190"/>
      <c r="Y55" s="190"/>
      <c r="Z55" s="190"/>
      <c r="AA55" s="190"/>
      <c r="AB55" s="190"/>
      <c r="AC55" s="190"/>
      <c r="AD55" s="190"/>
      <c r="AE55" s="190"/>
      <c r="AF55" s="304"/>
      <c r="AH55" s="119" t="s">
        <v>113</v>
      </c>
      <c r="AI55" s="120"/>
      <c r="AJ55" s="120"/>
      <c r="AK55" s="120"/>
      <c r="AL55" s="201">
        <v>1</v>
      </c>
      <c r="AM55" s="201"/>
      <c r="AN55" s="201"/>
      <c r="AO55" s="286"/>
    </row>
    <row r="56" spans="2:17">
      <c r="B56" s="191" t="s">
        <v>114</v>
      </c>
      <c r="C56" s="191"/>
      <c r="D56" s="191"/>
      <c r="E56" s="191"/>
      <c r="F56" s="191"/>
      <c r="G56" s="191"/>
      <c r="H56" s="191"/>
      <c r="I56" s="191"/>
      <c r="J56" s="191"/>
      <c r="K56" s="191"/>
      <c r="L56" s="191"/>
      <c r="M56" s="191"/>
      <c r="N56" s="191"/>
      <c r="O56" s="191"/>
      <c r="P56" s="191"/>
      <c r="Q56" s="191"/>
    </row>
    <row r="58" spans="2:41">
      <c r="B58" s="128" t="s">
        <v>115</v>
      </c>
      <c r="C58" s="129"/>
      <c r="D58" s="129"/>
      <c r="E58" s="129"/>
      <c r="F58" s="129"/>
      <c r="G58" s="129"/>
      <c r="H58" s="129"/>
      <c r="I58" s="129"/>
      <c r="J58" s="129"/>
      <c r="K58" s="129"/>
      <c r="L58" s="129"/>
      <c r="M58" s="129"/>
      <c r="N58" s="129"/>
      <c r="O58" s="129"/>
      <c r="P58" s="129"/>
      <c r="Q58" s="273"/>
      <c r="S58" s="128" t="s">
        <v>116</v>
      </c>
      <c r="T58" s="129"/>
      <c r="U58" s="129"/>
      <c r="V58" s="129"/>
      <c r="W58" s="129"/>
      <c r="X58" s="129"/>
      <c r="Y58" s="129"/>
      <c r="Z58" s="129"/>
      <c r="AA58" s="129"/>
      <c r="AB58" s="129"/>
      <c r="AC58" s="129"/>
      <c r="AD58" s="129"/>
      <c r="AE58" s="129"/>
      <c r="AF58" s="129"/>
      <c r="AG58" s="129"/>
      <c r="AH58" s="129"/>
      <c r="AI58" s="129"/>
      <c r="AJ58" s="129"/>
      <c r="AK58" s="129"/>
      <c r="AL58" s="129"/>
      <c r="AM58" s="129"/>
      <c r="AN58" s="129"/>
      <c r="AO58" s="273"/>
    </row>
    <row r="59" spans="2:41">
      <c r="B59" s="192" t="str">
        <f>"信用评级："&amp;P25&amp;"% / "&amp;R25&amp;"% / "&amp;T25&amp;"%"</f>
        <v>信用评级：29% / 14% / 5%</v>
      </c>
      <c r="C59" s="193"/>
      <c r="D59" s="193"/>
      <c r="E59" s="193"/>
      <c r="F59" s="193"/>
      <c r="G59" s="193"/>
      <c r="H59" s="193"/>
      <c r="I59" s="193"/>
      <c r="J59" s="193" t="str">
        <f>"生活水平："&amp;LOOKUP(P25,{0,1,10,50,90,99},{"穷逼","贫穷","一般","小康","富裕","富豪"})</f>
        <v>生活水平：一般</v>
      </c>
      <c r="K59" s="193"/>
      <c r="L59" s="193"/>
      <c r="M59" s="193"/>
      <c r="N59" s="193"/>
      <c r="O59" s="193"/>
      <c r="P59" s="193"/>
      <c r="Q59" s="274"/>
      <c r="S59" s="105" t="s">
        <v>117</v>
      </c>
      <c r="T59" s="106"/>
      <c r="U59" s="106"/>
      <c r="V59" s="106"/>
      <c r="W59" s="275" t="s">
        <v>118</v>
      </c>
      <c r="X59" s="276"/>
      <c r="Y59" s="276"/>
      <c r="Z59" s="276"/>
      <c r="AA59" s="276"/>
      <c r="AB59" s="276"/>
      <c r="AC59" s="276"/>
      <c r="AD59" s="276"/>
      <c r="AE59" s="276"/>
      <c r="AF59" s="276"/>
      <c r="AG59" s="276"/>
      <c r="AH59" s="276"/>
      <c r="AI59" s="276"/>
      <c r="AJ59" s="276"/>
      <c r="AK59" s="276"/>
      <c r="AL59" s="276"/>
      <c r="AM59" s="276"/>
      <c r="AN59" s="276"/>
      <c r="AO59" s="337"/>
    </row>
    <row r="60" spans="2:41">
      <c r="B60" s="194" t="s">
        <v>119</v>
      </c>
      <c r="C60" s="195"/>
      <c r="D60" s="146"/>
      <c r="E60" s="146"/>
      <c r="F60" s="146"/>
      <c r="G60" s="146"/>
      <c r="H60" s="146"/>
      <c r="I60" s="146"/>
      <c r="J60" s="147"/>
      <c r="K60" s="195" t="s">
        <v>120</v>
      </c>
      <c r="L60" s="237"/>
      <c r="M60" s="237"/>
      <c r="N60" s="146"/>
      <c r="O60" s="146"/>
      <c r="P60" s="146"/>
      <c r="Q60" s="277"/>
      <c r="S60" s="105"/>
      <c r="T60" s="106"/>
      <c r="U60" s="106"/>
      <c r="V60" s="106"/>
      <c r="W60" s="278"/>
      <c r="X60" s="279"/>
      <c r="Y60" s="279"/>
      <c r="Z60" s="279"/>
      <c r="AA60" s="279"/>
      <c r="AB60" s="279"/>
      <c r="AC60" s="279"/>
      <c r="AD60" s="279"/>
      <c r="AE60" s="279"/>
      <c r="AF60" s="279"/>
      <c r="AG60" s="279"/>
      <c r="AH60" s="279"/>
      <c r="AI60" s="279"/>
      <c r="AJ60" s="279"/>
      <c r="AK60" s="279"/>
      <c r="AL60" s="279"/>
      <c r="AM60" s="279"/>
      <c r="AN60" s="279"/>
      <c r="AO60" s="338"/>
    </row>
    <row r="61" spans="2:41">
      <c r="B61" s="196"/>
      <c r="C61" s="197"/>
      <c r="D61" s="197"/>
      <c r="E61" s="197"/>
      <c r="F61" s="197"/>
      <c r="G61" s="197"/>
      <c r="H61" s="197"/>
      <c r="I61" s="197"/>
      <c r="J61" s="197"/>
      <c r="K61" s="197"/>
      <c r="L61" s="197"/>
      <c r="M61" s="197"/>
      <c r="N61" s="197"/>
      <c r="O61" s="197"/>
      <c r="P61" s="197"/>
      <c r="Q61" s="280"/>
      <c r="S61" s="101" t="s">
        <v>121</v>
      </c>
      <c r="T61" s="102"/>
      <c r="U61" s="102"/>
      <c r="V61" s="102"/>
      <c r="W61" s="281" t="s">
        <v>122</v>
      </c>
      <c r="X61" s="282"/>
      <c r="Y61" s="282"/>
      <c r="Z61" s="282"/>
      <c r="AA61" s="282"/>
      <c r="AB61" s="282"/>
      <c r="AC61" s="282"/>
      <c r="AD61" s="282"/>
      <c r="AE61" s="282"/>
      <c r="AF61" s="282"/>
      <c r="AG61" s="282"/>
      <c r="AH61" s="282"/>
      <c r="AI61" s="282"/>
      <c r="AJ61" s="282"/>
      <c r="AK61" s="282"/>
      <c r="AL61" s="282"/>
      <c r="AM61" s="282"/>
      <c r="AN61" s="282"/>
      <c r="AO61" s="339"/>
    </row>
    <row r="62" spans="2:41">
      <c r="B62" s="198"/>
      <c r="C62" s="199"/>
      <c r="D62" s="199"/>
      <c r="E62" s="199"/>
      <c r="F62" s="199"/>
      <c r="G62" s="199"/>
      <c r="H62" s="199"/>
      <c r="I62" s="199"/>
      <c r="J62" s="199"/>
      <c r="K62" s="199"/>
      <c r="L62" s="199"/>
      <c r="M62" s="199"/>
      <c r="N62" s="199"/>
      <c r="O62" s="199"/>
      <c r="P62" s="199"/>
      <c r="Q62" s="283"/>
      <c r="S62" s="101"/>
      <c r="T62" s="102"/>
      <c r="U62" s="102"/>
      <c r="V62" s="102"/>
      <c r="W62" s="284"/>
      <c r="X62" s="285"/>
      <c r="Y62" s="285"/>
      <c r="Z62" s="285"/>
      <c r="AA62" s="285"/>
      <c r="AB62" s="285"/>
      <c r="AC62" s="285"/>
      <c r="AD62" s="285"/>
      <c r="AE62" s="285"/>
      <c r="AF62" s="285"/>
      <c r="AG62" s="285"/>
      <c r="AH62" s="285"/>
      <c r="AI62" s="285"/>
      <c r="AJ62" s="285"/>
      <c r="AK62" s="285"/>
      <c r="AL62" s="285"/>
      <c r="AM62" s="285"/>
      <c r="AN62" s="285"/>
      <c r="AO62" s="340"/>
    </row>
    <row r="63" spans="2:41">
      <c r="B63" s="196"/>
      <c r="C63" s="197"/>
      <c r="D63" s="197"/>
      <c r="E63" s="197"/>
      <c r="F63" s="197"/>
      <c r="G63" s="197"/>
      <c r="H63" s="197"/>
      <c r="I63" s="197"/>
      <c r="J63" s="197"/>
      <c r="K63" s="197"/>
      <c r="L63" s="197"/>
      <c r="M63" s="197"/>
      <c r="N63" s="197"/>
      <c r="O63" s="197"/>
      <c r="P63" s="197"/>
      <c r="Q63" s="280"/>
      <c r="S63" s="105" t="s">
        <v>123</v>
      </c>
      <c r="T63" s="106"/>
      <c r="U63" s="106"/>
      <c r="V63" s="106"/>
      <c r="W63" s="275" t="s">
        <v>124</v>
      </c>
      <c r="X63" s="276"/>
      <c r="Y63" s="276"/>
      <c r="Z63" s="276"/>
      <c r="AA63" s="276"/>
      <c r="AB63" s="276"/>
      <c r="AC63" s="276"/>
      <c r="AD63" s="276"/>
      <c r="AE63" s="276"/>
      <c r="AF63" s="276"/>
      <c r="AG63" s="276"/>
      <c r="AH63" s="276"/>
      <c r="AI63" s="276"/>
      <c r="AJ63" s="276"/>
      <c r="AK63" s="276"/>
      <c r="AL63" s="276"/>
      <c r="AM63" s="276"/>
      <c r="AN63" s="276"/>
      <c r="AO63" s="337"/>
    </row>
    <row r="64" ht="15.75" spans="2:41">
      <c r="B64" s="200"/>
      <c r="C64" s="201"/>
      <c r="D64" s="201"/>
      <c r="E64" s="201"/>
      <c r="F64" s="201"/>
      <c r="G64" s="201"/>
      <c r="H64" s="201"/>
      <c r="I64" s="201"/>
      <c r="J64" s="201"/>
      <c r="K64" s="201"/>
      <c r="L64" s="201"/>
      <c r="M64" s="201"/>
      <c r="N64" s="201"/>
      <c r="O64" s="201"/>
      <c r="P64" s="201"/>
      <c r="Q64" s="286"/>
      <c r="S64" s="105"/>
      <c r="T64" s="106"/>
      <c r="U64" s="106"/>
      <c r="V64" s="106"/>
      <c r="W64" s="278"/>
      <c r="X64" s="279"/>
      <c r="Y64" s="279"/>
      <c r="Z64" s="279"/>
      <c r="AA64" s="279"/>
      <c r="AB64" s="279"/>
      <c r="AC64" s="279"/>
      <c r="AD64" s="279"/>
      <c r="AE64" s="279"/>
      <c r="AF64" s="279"/>
      <c r="AG64" s="279"/>
      <c r="AH64" s="279"/>
      <c r="AI64" s="279"/>
      <c r="AJ64" s="279"/>
      <c r="AK64" s="279"/>
      <c r="AL64" s="279"/>
      <c r="AM64" s="279"/>
      <c r="AN64" s="279"/>
      <c r="AO64" s="338"/>
    </row>
    <row r="65" ht="15.75" spans="2:41">
      <c r="B65" s="317"/>
      <c r="C65" s="317"/>
      <c r="D65" s="317"/>
      <c r="E65" s="317"/>
      <c r="F65" s="317"/>
      <c r="G65" s="317"/>
      <c r="H65" s="317"/>
      <c r="I65" s="317"/>
      <c r="J65" s="317"/>
      <c r="K65" s="317"/>
      <c r="L65" s="317"/>
      <c r="M65" s="317"/>
      <c r="N65" s="317"/>
      <c r="O65" s="317"/>
      <c r="P65" s="317"/>
      <c r="Q65" s="317"/>
      <c r="S65" s="101" t="s">
        <v>125</v>
      </c>
      <c r="T65" s="102"/>
      <c r="U65" s="102"/>
      <c r="V65" s="102"/>
      <c r="W65" s="281" t="s">
        <v>126</v>
      </c>
      <c r="X65" s="282"/>
      <c r="Y65" s="282"/>
      <c r="Z65" s="282"/>
      <c r="AA65" s="282"/>
      <c r="AB65" s="282"/>
      <c r="AC65" s="282"/>
      <c r="AD65" s="282"/>
      <c r="AE65" s="282"/>
      <c r="AF65" s="282"/>
      <c r="AG65" s="282"/>
      <c r="AH65" s="282"/>
      <c r="AI65" s="282"/>
      <c r="AJ65" s="282"/>
      <c r="AK65" s="282"/>
      <c r="AL65" s="282"/>
      <c r="AM65" s="282"/>
      <c r="AN65" s="282"/>
      <c r="AO65" s="339"/>
    </row>
    <row r="66" spans="2:41">
      <c r="B66" s="341" t="s">
        <v>127</v>
      </c>
      <c r="C66" s="342"/>
      <c r="D66" s="342"/>
      <c r="E66" s="342"/>
      <c r="F66" s="342"/>
      <c r="G66" s="342"/>
      <c r="H66" s="342"/>
      <c r="I66" s="342"/>
      <c r="J66" s="342"/>
      <c r="K66" s="342"/>
      <c r="L66" s="342"/>
      <c r="M66" s="342"/>
      <c r="N66" s="342"/>
      <c r="O66" s="342"/>
      <c r="P66" s="342"/>
      <c r="Q66" s="355"/>
      <c r="S66" s="101"/>
      <c r="T66" s="102"/>
      <c r="U66" s="102"/>
      <c r="V66" s="102"/>
      <c r="W66" s="284"/>
      <c r="X66" s="285"/>
      <c r="Y66" s="285"/>
      <c r="Z66" s="285"/>
      <c r="AA66" s="285"/>
      <c r="AB66" s="285"/>
      <c r="AC66" s="285"/>
      <c r="AD66" s="285"/>
      <c r="AE66" s="285"/>
      <c r="AF66" s="285"/>
      <c r="AG66" s="285"/>
      <c r="AH66" s="285"/>
      <c r="AI66" s="285"/>
      <c r="AJ66" s="285"/>
      <c r="AK66" s="285"/>
      <c r="AL66" s="285"/>
      <c r="AM66" s="285"/>
      <c r="AN66" s="285"/>
      <c r="AO66" s="340"/>
    </row>
    <row r="67" spans="2:41">
      <c r="B67" s="343"/>
      <c r="C67" s="344"/>
      <c r="D67" s="344"/>
      <c r="E67" s="344"/>
      <c r="F67" s="344"/>
      <c r="G67" s="344"/>
      <c r="H67" s="344"/>
      <c r="I67" s="344"/>
      <c r="J67" s="344"/>
      <c r="K67" s="344"/>
      <c r="L67" s="344"/>
      <c r="M67" s="344"/>
      <c r="N67" s="344"/>
      <c r="O67" s="344"/>
      <c r="P67" s="344"/>
      <c r="Q67" s="356"/>
      <c r="S67" s="105" t="s">
        <v>128</v>
      </c>
      <c r="T67" s="106"/>
      <c r="U67" s="106"/>
      <c r="V67" s="106"/>
      <c r="W67" s="275" t="s">
        <v>129</v>
      </c>
      <c r="X67" s="276"/>
      <c r="Y67" s="276"/>
      <c r="Z67" s="276"/>
      <c r="AA67" s="276"/>
      <c r="AB67" s="276"/>
      <c r="AC67" s="276"/>
      <c r="AD67" s="276"/>
      <c r="AE67" s="276"/>
      <c r="AF67" s="276"/>
      <c r="AG67" s="276"/>
      <c r="AH67" s="276"/>
      <c r="AI67" s="276"/>
      <c r="AJ67" s="276"/>
      <c r="AK67" s="276"/>
      <c r="AL67" s="276"/>
      <c r="AM67" s="276"/>
      <c r="AN67" s="276"/>
      <c r="AO67" s="337"/>
    </row>
    <row r="68" spans="2:41">
      <c r="B68" s="345"/>
      <c r="C68" s="346"/>
      <c r="D68" s="346"/>
      <c r="E68" s="346"/>
      <c r="F68" s="346"/>
      <c r="G68" s="346"/>
      <c r="H68" s="346"/>
      <c r="I68" s="346"/>
      <c r="J68" s="346"/>
      <c r="K68" s="346"/>
      <c r="L68" s="346"/>
      <c r="M68" s="346"/>
      <c r="N68" s="346"/>
      <c r="O68" s="346"/>
      <c r="P68" s="346"/>
      <c r="Q68" s="357"/>
      <c r="S68" s="105"/>
      <c r="T68" s="106"/>
      <c r="U68" s="106"/>
      <c r="V68" s="106"/>
      <c r="W68" s="278"/>
      <c r="X68" s="279"/>
      <c r="Y68" s="279"/>
      <c r="Z68" s="279"/>
      <c r="AA68" s="279"/>
      <c r="AB68" s="279"/>
      <c r="AC68" s="279"/>
      <c r="AD68" s="279"/>
      <c r="AE68" s="279"/>
      <c r="AF68" s="279"/>
      <c r="AG68" s="279"/>
      <c r="AH68" s="279"/>
      <c r="AI68" s="279"/>
      <c r="AJ68" s="279"/>
      <c r="AK68" s="279"/>
      <c r="AL68" s="279"/>
      <c r="AM68" s="279"/>
      <c r="AN68" s="279"/>
      <c r="AO68" s="338"/>
    </row>
    <row r="69" spans="2:41">
      <c r="B69" s="343"/>
      <c r="C69" s="344"/>
      <c r="D69" s="344"/>
      <c r="E69" s="344"/>
      <c r="F69" s="344"/>
      <c r="G69" s="344"/>
      <c r="H69" s="344"/>
      <c r="I69" s="344"/>
      <c r="J69" s="344"/>
      <c r="K69" s="344"/>
      <c r="L69" s="344"/>
      <c r="M69" s="344"/>
      <c r="N69" s="344"/>
      <c r="O69" s="344"/>
      <c r="P69" s="344"/>
      <c r="Q69" s="356"/>
      <c r="S69" s="101" t="s">
        <v>130</v>
      </c>
      <c r="T69" s="102"/>
      <c r="U69" s="102"/>
      <c r="V69" s="102"/>
      <c r="W69" s="281" t="s">
        <v>131</v>
      </c>
      <c r="X69" s="282"/>
      <c r="Y69" s="282"/>
      <c r="Z69" s="282"/>
      <c r="AA69" s="282"/>
      <c r="AB69" s="282"/>
      <c r="AC69" s="282"/>
      <c r="AD69" s="282"/>
      <c r="AE69" s="282"/>
      <c r="AF69" s="282"/>
      <c r="AG69" s="282"/>
      <c r="AH69" s="282"/>
      <c r="AI69" s="282"/>
      <c r="AJ69" s="282"/>
      <c r="AK69" s="282"/>
      <c r="AL69" s="282"/>
      <c r="AM69" s="282"/>
      <c r="AN69" s="282"/>
      <c r="AO69" s="339"/>
    </row>
    <row r="70" spans="2:41">
      <c r="B70" s="345"/>
      <c r="C70" s="346"/>
      <c r="D70" s="346"/>
      <c r="E70" s="346"/>
      <c r="F70" s="346"/>
      <c r="G70" s="346"/>
      <c r="H70" s="346"/>
      <c r="I70" s="346"/>
      <c r="J70" s="346"/>
      <c r="K70" s="346"/>
      <c r="L70" s="346"/>
      <c r="M70" s="346"/>
      <c r="N70" s="346"/>
      <c r="O70" s="346"/>
      <c r="P70" s="346"/>
      <c r="Q70" s="357"/>
      <c r="S70" s="101"/>
      <c r="T70" s="102"/>
      <c r="U70" s="102"/>
      <c r="V70" s="102"/>
      <c r="W70" s="284"/>
      <c r="X70" s="285"/>
      <c r="Y70" s="285"/>
      <c r="Z70" s="285"/>
      <c r="AA70" s="285"/>
      <c r="AB70" s="285"/>
      <c r="AC70" s="285"/>
      <c r="AD70" s="285"/>
      <c r="AE70" s="285"/>
      <c r="AF70" s="285"/>
      <c r="AG70" s="285"/>
      <c r="AH70" s="285"/>
      <c r="AI70" s="285"/>
      <c r="AJ70" s="285"/>
      <c r="AK70" s="285"/>
      <c r="AL70" s="285"/>
      <c r="AM70" s="285"/>
      <c r="AN70" s="285"/>
      <c r="AO70" s="340"/>
    </row>
    <row r="71" spans="2:41">
      <c r="B71" s="343" t="s">
        <v>132</v>
      </c>
      <c r="C71" s="344"/>
      <c r="D71" s="344"/>
      <c r="E71" s="344"/>
      <c r="F71" s="344"/>
      <c r="G71" s="344"/>
      <c r="H71" s="344"/>
      <c r="I71" s="344"/>
      <c r="J71" s="344"/>
      <c r="K71" s="344"/>
      <c r="L71" s="344"/>
      <c r="M71" s="344"/>
      <c r="N71" s="344"/>
      <c r="O71" s="344"/>
      <c r="P71" s="344"/>
      <c r="Q71" s="356"/>
      <c r="S71" s="105" t="s">
        <v>133</v>
      </c>
      <c r="T71" s="106"/>
      <c r="U71" s="106"/>
      <c r="V71" s="106"/>
      <c r="W71" s="275" t="s">
        <v>134</v>
      </c>
      <c r="X71" s="276"/>
      <c r="Y71" s="276"/>
      <c r="Z71" s="276"/>
      <c r="AA71" s="276"/>
      <c r="AB71" s="276"/>
      <c r="AC71" s="276"/>
      <c r="AD71" s="276"/>
      <c r="AE71" s="276"/>
      <c r="AF71" s="276"/>
      <c r="AG71" s="276"/>
      <c r="AH71" s="276"/>
      <c r="AI71" s="276"/>
      <c r="AJ71" s="276"/>
      <c r="AK71" s="276"/>
      <c r="AL71" s="276"/>
      <c r="AM71" s="276"/>
      <c r="AN71" s="276"/>
      <c r="AO71" s="337"/>
    </row>
    <row r="72" spans="2:41">
      <c r="B72" s="345" t="s">
        <v>135</v>
      </c>
      <c r="C72" s="346"/>
      <c r="D72" s="346"/>
      <c r="E72" s="346"/>
      <c r="F72" s="346"/>
      <c r="G72" s="346"/>
      <c r="H72" s="346"/>
      <c r="I72" s="346"/>
      <c r="J72" s="346"/>
      <c r="K72" s="346"/>
      <c r="L72" s="346"/>
      <c r="M72" s="346"/>
      <c r="N72" s="346"/>
      <c r="O72" s="346"/>
      <c r="P72" s="346"/>
      <c r="Q72" s="357"/>
      <c r="S72" s="105"/>
      <c r="T72" s="106"/>
      <c r="U72" s="106"/>
      <c r="V72" s="106"/>
      <c r="W72" s="278"/>
      <c r="X72" s="279"/>
      <c r="Y72" s="279"/>
      <c r="Z72" s="279"/>
      <c r="AA72" s="279"/>
      <c r="AB72" s="279"/>
      <c r="AC72" s="279"/>
      <c r="AD72" s="279"/>
      <c r="AE72" s="279"/>
      <c r="AF72" s="279"/>
      <c r="AG72" s="279"/>
      <c r="AH72" s="279"/>
      <c r="AI72" s="279"/>
      <c r="AJ72" s="279"/>
      <c r="AK72" s="279"/>
      <c r="AL72" s="279"/>
      <c r="AM72" s="279"/>
      <c r="AN72" s="279"/>
      <c r="AO72" s="338"/>
    </row>
    <row r="73" spans="2:41">
      <c r="B73" s="343" t="s">
        <v>136</v>
      </c>
      <c r="C73" s="344"/>
      <c r="D73" s="344"/>
      <c r="E73" s="344"/>
      <c r="F73" s="344"/>
      <c r="G73" s="344"/>
      <c r="H73" s="344"/>
      <c r="I73" s="344"/>
      <c r="J73" s="344"/>
      <c r="K73" s="344"/>
      <c r="L73" s="344"/>
      <c r="M73" s="344"/>
      <c r="N73" s="344"/>
      <c r="O73" s="344"/>
      <c r="P73" s="344"/>
      <c r="Q73" s="356"/>
      <c r="S73" s="358" t="s">
        <v>137</v>
      </c>
      <c r="T73" s="359"/>
      <c r="U73" s="359"/>
      <c r="V73" s="359"/>
      <c r="W73" s="359"/>
      <c r="X73" s="359"/>
      <c r="Y73" s="359"/>
      <c r="Z73" s="359"/>
      <c r="AA73" s="359"/>
      <c r="AB73" s="359"/>
      <c r="AC73" s="359"/>
      <c r="AD73" s="359"/>
      <c r="AE73" s="359"/>
      <c r="AF73" s="359"/>
      <c r="AG73" s="359"/>
      <c r="AH73" s="359"/>
      <c r="AI73" s="359"/>
      <c r="AJ73" s="359"/>
      <c r="AK73" s="359"/>
      <c r="AL73" s="359"/>
      <c r="AM73" s="359"/>
      <c r="AN73" s="359"/>
      <c r="AO73" s="383"/>
    </row>
    <row r="74" ht="15.75" spans="2:41">
      <c r="B74" s="347"/>
      <c r="C74" s="348"/>
      <c r="D74" s="348"/>
      <c r="E74" s="348"/>
      <c r="F74" s="348"/>
      <c r="G74" s="348"/>
      <c r="H74" s="348"/>
      <c r="I74" s="348"/>
      <c r="J74" s="348"/>
      <c r="K74" s="348"/>
      <c r="L74" s="348"/>
      <c r="M74" s="348"/>
      <c r="N74" s="348"/>
      <c r="O74" s="348"/>
      <c r="P74" s="348"/>
      <c r="Q74" s="360"/>
      <c r="S74" s="358"/>
      <c r="T74" s="359"/>
      <c r="U74" s="359"/>
      <c r="V74" s="359"/>
      <c r="W74" s="359"/>
      <c r="X74" s="359"/>
      <c r="Y74" s="359"/>
      <c r="Z74" s="359"/>
      <c r="AA74" s="359"/>
      <c r="AB74" s="359"/>
      <c r="AC74" s="359"/>
      <c r="AD74" s="359"/>
      <c r="AE74" s="359"/>
      <c r="AF74" s="359"/>
      <c r="AG74" s="359"/>
      <c r="AH74" s="359"/>
      <c r="AI74" s="359"/>
      <c r="AJ74" s="359"/>
      <c r="AK74" s="359"/>
      <c r="AL74" s="359"/>
      <c r="AM74" s="359"/>
      <c r="AN74" s="359"/>
      <c r="AO74" s="383"/>
    </row>
    <row r="75" spans="19:41">
      <c r="S75" s="358"/>
      <c r="T75" s="359"/>
      <c r="U75" s="359"/>
      <c r="V75" s="359"/>
      <c r="W75" s="359"/>
      <c r="X75" s="359"/>
      <c r="Y75" s="359"/>
      <c r="Z75" s="359"/>
      <c r="AA75" s="359"/>
      <c r="AB75" s="359"/>
      <c r="AC75" s="359"/>
      <c r="AD75" s="359"/>
      <c r="AE75" s="359"/>
      <c r="AF75" s="359"/>
      <c r="AG75" s="359"/>
      <c r="AH75" s="359"/>
      <c r="AI75" s="359"/>
      <c r="AJ75" s="359"/>
      <c r="AK75" s="359"/>
      <c r="AL75" s="359"/>
      <c r="AM75" s="359"/>
      <c r="AN75" s="359"/>
      <c r="AO75" s="383"/>
    </row>
    <row r="76" spans="2:41">
      <c r="B76" s="341" t="s">
        <v>138</v>
      </c>
      <c r="C76" s="342"/>
      <c r="D76" s="342"/>
      <c r="E76" s="342"/>
      <c r="F76" s="342"/>
      <c r="G76" s="342"/>
      <c r="H76" s="342"/>
      <c r="I76" s="342"/>
      <c r="J76" s="342"/>
      <c r="K76" s="342"/>
      <c r="L76" s="342"/>
      <c r="M76" s="342"/>
      <c r="N76" s="342"/>
      <c r="O76" s="342"/>
      <c r="P76" s="342"/>
      <c r="Q76" s="355"/>
      <c r="S76" s="358"/>
      <c r="T76" s="359"/>
      <c r="U76" s="359"/>
      <c r="V76" s="359"/>
      <c r="W76" s="359"/>
      <c r="X76" s="359"/>
      <c r="Y76" s="359"/>
      <c r="Z76" s="359"/>
      <c r="AA76" s="359"/>
      <c r="AB76" s="359"/>
      <c r="AC76" s="359"/>
      <c r="AD76" s="359"/>
      <c r="AE76" s="359"/>
      <c r="AF76" s="359"/>
      <c r="AG76" s="359"/>
      <c r="AH76" s="359"/>
      <c r="AI76" s="359"/>
      <c r="AJ76" s="359"/>
      <c r="AK76" s="359"/>
      <c r="AL76" s="359"/>
      <c r="AM76" s="359"/>
      <c r="AN76" s="359"/>
      <c r="AO76" s="383"/>
    </row>
    <row r="77" spans="2:41">
      <c r="B77" s="349"/>
      <c r="C77" s="350"/>
      <c r="D77" s="350"/>
      <c r="E77" s="350"/>
      <c r="F77" s="350"/>
      <c r="G77" s="350"/>
      <c r="H77" s="350"/>
      <c r="I77" s="350"/>
      <c r="J77" s="350"/>
      <c r="K77" s="350"/>
      <c r="L77" s="350"/>
      <c r="M77" s="350"/>
      <c r="N77" s="350"/>
      <c r="O77" s="350"/>
      <c r="P77" s="350"/>
      <c r="Q77" s="361"/>
      <c r="S77" s="358"/>
      <c r="T77" s="359"/>
      <c r="U77" s="359"/>
      <c r="V77" s="359"/>
      <c r="W77" s="359"/>
      <c r="X77" s="359"/>
      <c r="Y77" s="359"/>
      <c r="Z77" s="359"/>
      <c r="AA77" s="359"/>
      <c r="AB77" s="359"/>
      <c r="AC77" s="359"/>
      <c r="AD77" s="359"/>
      <c r="AE77" s="359"/>
      <c r="AF77" s="359"/>
      <c r="AG77" s="359"/>
      <c r="AH77" s="359"/>
      <c r="AI77" s="359"/>
      <c r="AJ77" s="359"/>
      <c r="AK77" s="359"/>
      <c r="AL77" s="359"/>
      <c r="AM77" s="359"/>
      <c r="AN77" s="359"/>
      <c r="AO77" s="383"/>
    </row>
    <row r="78" spans="2:41">
      <c r="B78" s="349"/>
      <c r="C78" s="350"/>
      <c r="D78" s="350"/>
      <c r="E78" s="350"/>
      <c r="F78" s="350"/>
      <c r="G78" s="350"/>
      <c r="H78" s="350"/>
      <c r="I78" s="350"/>
      <c r="J78" s="350"/>
      <c r="K78" s="350"/>
      <c r="L78" s="350"/>
      <c r="M78" s="350"/>
      <c r="N78" s="350"/>
      <c r="O78" s="350"/>
      <c r="P78" s="350"/>
      <c r="Q78" s="361"/>
      <c r="S78" s="358"/>
      <c r="T78" s="359"/>
      <c r="U78" s="359"/>
      <c r="V78" s="359"/>
      <c r="W78" s="359"/>
      <c r="X78" s="359"/>
      <c r="Y78" s="359"/>
      <c r="Z78" s="359"/>
      <c r="AA78" s="359"/>
      <c r="AB78" s="359"/>
      <c r="AC78" s="359"/>
      <c r="AD78" s="359"/>
      <c r="AE78" s="359"/>
      <c r="AF78" s="359"/>
      <c r="AG78" s="359"/>
      <c r="AH78" s="359"/>
      <c r="AI78" s="359"/>
      <c r="AJ78" s="359"/>
      <c r="AK78" s="359"/>
      <c r="AL78" s="359"/>
      <c r="AM78" s="359"/>
      <c r="AN78" s="359"/>
      <c r="AO78" s="383"/>
    </row>
    <row r="79" spans="2:41">
      <c r="B79" s="349"/>
      <c r="C79" s="350"/>
      <c r="D79" s="350"/>
      <c r="E79" s="350"/>
      <c r="F79" s="350"/>
      <c r="G79" s="350"/>
      <c r="H79" s="350"/>
      <c r="I79" s="350"/>
      <c r="J79" s="350"/>
      <c r="K79" s="350"/>
      <c r="L79" s="350"/>
      <c r="M79" s="350"/>
      <c r="N79" s="350"/>
      <c r="O79" s="350"/>
      <c r="P79" s="350"/>
      <c r="Q79" s="361"/>
      <c r="S79" s="358"/>
      <c r="T79" s="359"/>
      <c r="U79" s="359"/>
      <c r="V79" s="359"/>
      <c r="W79" s="359"/>
      <c r="X79" s="359"/>
      <c r="Y79" s="359"/>
      <c r="Z79" s="359"/>
      <c r="AA79" s="359"/>
      <c r="AB79" s="359"/>
      <c r="AC79" s="359"/>
      <c r="AD79" s="359"/>
      <c r="AE79" s="359"/>
      <c r="AF79" s="359"/>
      <c r="AG79" s="359"/>
      <c r="AH79" s="359"/>
      <c r="AI79" s="359"/>
      <c r="AJ79" s="359"/>
      <c r="AK79" s="359"/>
      <c r="AL79" s="359"/>
      <c r="AM79" s="359"/>
      <c r="AN79" s="359"/>
      <c r="AO79" s="383"/>
    </row>
    <row r="80" spans="2:41">
      <c r="B80" s="349"/>
      <c r="C80" s="350"/>
      <c r="D80" s="350"/>
      <c r="E80" s="350"/>
      <c r="F80" s="350"/>
      <c r="G80" s="350"/>
      <c r="H80" s="350"/>
      <c r="I80" s="350"/>
      <c r="J80" s="350"/>
      <c r="K80" s="350"/>
      <c r="L80" s="350"/>
      <c r="M80" s="350"/>
      <c r="N80" s="350"/>
      <c r="O80" s="350"/>
      <c r="P80" s="350"/>
      <c r="Q80" s="361"/>
      <c r="S80" s="358"/>
      <c r="T80" s="359"/>
      <c r="U80" s="359"/>
      <c r="V80" s="359"/>
      <c r="W80" s="359"/>
      <c r="X80" s="359"/>
      <c r="Y80" s="359"/>
      <c r="Z80" s="359"/>
      <c r="AA80" s="359"/>
      <c r="AB80" s="359"/>
      <c r="AC80" s="359"/>
      <c r="AD80" s="359"/>
      <c r="AE80" s="359"/>
      <c r="AF80" s="359"/>
      <c r="AG80" s="359"/>
      <c r="AH80" s="359"/>
      <c r="AI80" s="359"/>
      <c r="AJ80" s="359"/>
      <c r="AK80" s="359"/>
      <c r="AL80" s="359"/>
      <c r="AM80" s="359"/>
      <c r="AN80" s="359"/>
      <c r="AO80" s="383"/>
    </row>
    <row r="81" spans="2:41">
      <c r="B81" s="349"/>
      <c r="C81" s="350"/>
      <c r="D81" s="350"/>
      <c r="E81" s="350"/>
      <c r="F81" s="350"/>
      <c r="G81" s="350"/>
      <c r="H81" s="350"/>
      <c r="I81" s="350"/>
      <c r="J81" s="350"/>
      <c r="K81" s="350"/>
      <c r="L81" s="350"/>
      <c r="M81" s="350"/>
      <c r="N81" s="350"/>
      <c r="O81" s="350"/>
      <c r="P81" s="350"/>
      <c r="Q81" s="361"/>
      <c r="S81" s="358"/>
      <c r="T81" s="359"/>
      <c r="U81" s="359"/>
      <c r="V81" s="359"/>
      <c r="W81" s="359"/>
      <c r="X81" s="359"/>
      <c r="Y81" s="359"/>
      <c r="Z81" s="359"/>
      <c r="AA81" s="359"/>
      <c r="AB81" s="359"/>
      <c r="AC81" s="359"/>
      <c r="AD81" s="359"/>
      <c r="AE81" s="359"/>
      <c r="AF81" s="359"/>
      <c r="AG81" s="359"/>
      <c r="AH81" s="359"/>
      <c r="AI81" s="359"/>
      <c r="AJ81" s="359"/>
      <c r="AK81" s="359"/>
      <c r="AL81" s="359"/>
      <c r="AM81" s="359"/>
      <c r="AN81" s="359"/>
      <c r="AO81" s="383"/>
    </row>
    <row r="82" spans="2:41">
      <c r="B82" s="349"/>
      <c r="C82" s="350"/>
      <c r="D82" s="350"/>
      <c r="E82" s="350"/>
      <c r="F82" s="350"/>
      <c r="G82" s="350"/>
      <c r="H82" s="350"/>
      <c r="I82" s="350"/>
      <c r="J82" s="350"/>
      <c r="K82" s="350"/>
      <c r="L82" s="350"/>
      <c r="M82" s="350"/>
      <c r="N82" s="350"/>
      <c r="O82" s="350"/>
      <c r="P82" s="350"/>
      <c r="Q82" s="361"/>
      <c r="S82" s="362"/>
      <c r="T82" s="363"/>
      <c r="U82" s="363"/>
      <c r="V82" s="363"/>
      <c r="W82" s="363"/>
      <c r="X82" s="363"/>
      <c r="Y82" s="363"/>
      <c r="Z82" s="363"/>
      <c r="AA82" s="363"/>
      <c r="AB82" s="363"/>
      <c r="AC82" s="363"/>
      <c r="AD82" s="363"/>
      <c r="AE82" s="363"/>
      <c r="AF82" s="363"/>
      <c r="AG82" s="363"/>
      <c r="AH82" s="363"/>
      <c r="AI82" s="363"/>
      <c r="AJ82" s="363"/>
      <c r="AK82" s="363"/>
      <c r="AL82" s="363"/>
      <c r="AM82" s="363"/>
      <c r="AN82" s="363"/>
      <c r="AO82" s="384"/>
    </row>
    <row r="83" spans="2:17">
      <c r="B83" s="349"/>
      <c r="C83" s="350"/>
      <c r="D83" s="350"/>
      <c r="E83" s="350"/>
      <c r="F83" s="350"/>
      <c r="G83" s="350"/>
      <c r="H83" s="350"/>
      <c r="I83" s="350"/>
      <c r="J83" s="350"/>
      <c r="K83" s="350"/>
      <c r="L83" s="350"/>
      <c r="M83" s="350"/>
      <c r="N83" s="350"/>
      <c r="O83" s="350"/>
      <c r="P83" s="350"/>
      <c r="Q83" s="361"/>
    </row>
    <row r="84" spans="2:41">
      <c r="B84" s="349"/>
      <c r="C84" s="350"/>
      <c r="D84" s="350"/>
      <c r="E84" s="350"/>
      <c r="F84" s="350"/>
      <c r="G84" s="350"/>
      <c r="H84" s="350"/>
      <c r="I84" s="350"/>
      <c r="J84" s="350"/>
      <c r="K84" s="350"/>
      <c r="L84" s="350"/>
      <c r="M84" s="350"/>
      <c r="N84" s="350"/>
      <c r="O84" s="350"/>
      <c r="P84" s="350"/>
      <c r="Q84" s="361"/>
      <c r="S84" s="128" t="s">
        <v>139</v>
      </c>
      <c r="T84" s="129"/>
      <c r="U84" s="129"/>
      <c r="V84" s="129"/>
      <c r="W84" s="129"/>
      <c r="X84" s="129"/>
      <c r="Y84" s="129"/>
      <c r="Z84" s="129"/>
      <c r="AA84" s="129"/>
      <c r="AB84" s="273"/>
      <c r="AD84" s="128" t="s">
        <v>65</v>
      </c>
      <c r="AE84" s="129"/>
      <c r="AF84" s="129"/>
      <c r="AG84" s="129"/>
      <c r="AH84" s="129"/>
      <c r="AI84" s="129"/>
      <c r="AJ84" s="129"/>
      <c r="AK84" s="129"/>
      <c r="AL84" s="129"/>
      <c r="AM84" s="129"/>
      <c r="AN84" s="129"/>
      <c r="AO84" s="273"/>
    </row>
    <row r="85" ht="16.5" customHeight="1" spans="2:41">
      <c r="B85" s="349"/>
      <c r="C85" s="350"/>
      <c r="D85" s="350"/>
      <c r="E85" s="350"/>
      <c r="F85" s="350"/>
      <c r="G85" s="350"/>
      <c r="H85" s="350"/>
      <c r="I85" s="350"/>
      <c r="J85" s="350"/>
      <c r="K85" s="350"/>
      <c r="L85" s="350"/>
      <c r="M85" s="350"/>
      <c r="N85" s="350"/>
      <c r="O85" s="350"/>
      <c r="P85" s="350"/>
      <c r="Q85" s="361"/>
      <c r="S85" s="364" t="s">
        <v>140</v>
      </c>
      <c r="T85" s="365"/>
      <c r="U85" s="365"/>
      <c r="V85" s="365"/>
      <c r="W85" s="365"/>
      <c r="X85" s="365"/>
      <c r="Y85" s="365"/>
      <c r="Z85" s="365"/>
      <c r="AA85" s="365"/>
      <c r="AB85" s="376"/>
      <c r="AD85" s="184" t="s">
        <v>141</v>
      </c>
      <c r="AE85" s="185"/>
      <c r="AF85" s="185"/>
      <c r="AG85" s="185"/>
      <c r="AH85" s="185"/>
      <c r="AI85" s="185"/>
      <c r="AJ85" s="185"/>
      <c r="AK85" s="185" t="s">
        <v>142</v>
      </c>
      <c r="AL85" s="185"/>
      <c r="AM85" s="185"/>
      <c r="AN85" s="185"/>
      <c r="AO85" s="298"/>
    </row>
    <row r="86" ht="15.75" spans="2:41">
      <c r="B86" s="351"/>
      <c r="C86" s="352"/>
      <c r="D86" s="352"/>
      <c r="E86" s="352"/>
      <c r="F86" s="352"/>
      <c r="G86" s="352"/>
      <c r="H86" s="352"/>
      <c r="I86" s="352"/>
      <c r="J86" s="352"/>
      <c r="K86" s="352"/>
      <c r="L86" s="352"/>
      <c r="M86" s="352"/>
      <c r="N86" s="352"/>
      <c r="O86" s="352"/>
      <c r="P86" s="352"/>
      <c r="Q86" s="366"/>
      <c r="S86" s="367"/>
      <c r="T86" s="368"/>
      <c r="U86" s="368"/>
      <c r="V86" s="368"/>
      <c r="W86" s="368"/>
      <c r="X86" s="368"/>
      <c r="Y86" s="368"/>
      <c r="Z86" s="368"/>
      <c r="AA86" s="368"/>
      <c r="AB86" s="377"/>
      <c r="AD86" s="378"/>
      <c r="AE86" s="135"/>
      <c r="AF86" s="135"/>
      <c r="AG86" s="135"/>
      <c r="AH86" s="135"/>
      <c r="AI86" s="135"/>
      <c r="AJ86" s="135"/>
      <c r="AK86" s="135"/>
      <c r="AL86" s="135"/>
      <c r="AM86" s="135"/>
      <c r="AN86" s="135"/>
      <c r="AO86" s="385"/>
    </row>
    <row r="87" ht="15.75" spans="19:41">
      <c r="S87" s="369" t="s">
        <v>143</v>
      </c>
      <c r="T87" s="370"/>
      <c r="U87" s="370"/>
      <c r="V87" s="370"/>
      <c r="W87" s="370"/>
      <c r="X87" s="370"/>
      <c r="Y87" s="370"/>
      <c r="Z87" s="370"/>
      <c r="AA87" s="370"/>
      <c r="AB87" s="379"/>
      <c r="AD87" s="188"/>
      <c r="AE87" s="138"/>
      <c r="AF87" s="138"/>
      <c r="AG87" s="138"/>
      <c r="AH87" s="138"/>
      <c r="AI87" s="138"/>
      <c r="AJ87" s="138"/>
      <c r="AK87" s="138"/>
      <c r="AL87" s="138"/>
      <c r="AM87" s="138"/>
      <c r="AN87" s="138"/>
      <c r="AO87" s="303"/>
    </row>
    <row r="88" spans="2:41">
      <c r="B88" s="99" t="s">
        <v>144</v>
      </c>
      <c r="C88" s="100"/>
      <c r="D88" s="100"/>
      <c r="E88" s="100"/>
      <c r="F88" s="100"/>
      <c r="G88" s="100"/>
      <c r="H88" s="100"/>
      <c r="I88" s="100"/>
      <c r="J88" s="100"/>
      <c r="K88" s="100"/>
      <c r="L88" s="100"/>
      <c r="M88" s="100"/>
      <c r="N88" s="100"/>
      <c r="O88" s="100"/>
      <c r="P88" s="100"/>
      <c r="Q88" s="204"/>
      <c r="S88" s="371"/>
      <c r="T88" s="372"/>
      <c r="U88" s="372"/>
      <c r="V88" s="372"/>
      <c r="W88" s="372"/>
      <c r="X88" s="372"/>
      <c r="Y88" s="372"/>
      <c r="Z88" s="372"/>
      <c r="AA88" s="372"/>
      <c r="AB88" s="380"/>
      <c r="AD88" s="378"/>
      <c r="AE88" s="135"/>
      <c r="AF88" s="135"/>
      <c r="AG88" s="135"/>
      <c r="AH88" s="135"/>
      <c r="AI88" s="135"/>
      <c r="AJ88" s="135"/>
      <c r="AK88" s="135"/>
      <c r="AL88" s="135"/>
      <c r="AM88" s="135"/>
      <c r="AN88" s="135"/>
      <c r="AO88" s="385"/>
    </row>
    <row r="89" spans="2:41">
      <c r="B89" s="242" t="s">
        <v>145</v>
      </c>
      <c r="C89" s="241"/>
      <c r="D89" s="241"/>
      <c r="E89" s="241"/>
      <c r="F89" s="102" t="s">
        <v>146</v>
      </c>
      <c r="G89" s="102"/>
      <c r="H89" s="102" t="s">
        <v>147</v>
      </c>
      <c r="I89" s="102"/>
      <c r="J89" s="102" t="s">
        <v>148</v>
      </c>
      <c r="K89" s="102"/>
      <c r="L89" s="102" t="s">
        <v>149</v>
      </c>
      <c r="M89" s="102"/>
      <c r="N89" s="102" t="s">
        <v>150</v>
      </c>
      <c r="O89" s="102"/>
      <c r="P89" s="102" t="s">
        <v>151</v>
      </c>
      <c r="Q89" s="373"/>
      <c r="S89" s="364"/>
      <c r="T89" s="365"/>
      <c r="U89" s="365"/>
      <c r="V89" s="365"/>
      <c r="W89" s="365"/>
      <c r="X89" s="365"/>
      <c r="Y89" s="365"/>
      <c r="Z89" s="365"/>
      <c r="AA89" s="365"/>
      <c r="AB89" s="376"/>
      <c r="AD89" s="188"/>
      <c r="AE89" s="138"/>
      <c r="AF89" s="138"/>
      <c r="AG89" s="138"/>
      <c r="AH89" s="138"/>
      <c r="AI89" s="138"/>
      <c r="AJ89" s="138"/>
      <c r="AK89" s="138"/>
      <c r="AL89" s="138"/>
      <c r="AM89" s="138"/>
      <c r="AN89" s="138"/>
      <c r="AO89" s="303"/>
    </row>
    <row r="90" spans="2:41">
      <c r="B90" s="242"/>
      <c r="C90" s="241"/>
      <c r="D90" s="241"/>
      <c r="E90" s="241"/>
      <c r="F90" s="102" t="s">
        <v>152</v>
      </c>
      <c r="G90" s="102"/>
      <c r="H90" s="102" t="s">
        <v>153</v>
      </c>
      <c r="I90" s="102"/>
      <c r="J90" s="102" t="s">
        <v>154</v>
      </c>
      <c r="K90" s="102"/>
      <c r="L90" s="102" t="s">
        <v>155</v>
      </c>
      <c r="M90" s="102"/>
      <c r="N90" s="102" t="s">
        <v>156</v>
      </c>
      <c r="O90" s="102"/>
      <c r="P90" s="102">
        <v>1</v>
      </c>
      <c r="Q90" s="373"/>
      <c r="S90" s="367"/>
      <c r="T90" s="368"/>
      <c r="U90" s="368"/>
      <c r="V90" s="368"/>
      <c r="W90" s="368"/>
      <c r="X90" s="368"/>
      <c r="Y90" s="368"/>
      <c r="Z90" s="368"/>
      <c r="AA90" s="368"/>
      <c r="AB90" s="377"/>
      <c r="AD90" s="378"/>
      <c r="AE90" s="135"/>
      <c r="AF90" s="135"/>
      <c r="AG90" s="135"/>
      <c r="AH90" s="135"/>
      <c r="AI90" s="135"/>
      <c r="AJ90" s="135"/>
      <c r="AK90" s="135"/>
      <c r="AL90" s="135"/>
      <c r="AM90" s="135"/>
      <c r="AN90" s="135"/>
      <c r="AO90" s="385"/>
    </row>
    <row r="91" spans="2:41">
      <c r="B91" s="242" t="s">
        <v>157</v>
      </c>
      <c r="C91" s="241"/>
      <c r="D91" s="241"/>
      <c r="E91" s="241"/>
      <c r="F91" s="241"/>
      <c r="G91" s="241"/>
      <c r="H91" s="241"/>
      <c r="I91" s="241"/>
      <c r="J91" s="241"/>
      <c r="K91" s="241"/>
      <c r="L91" s="241"/>
      <c r="M91" s="241"/>
      <c r="N91" s="241"/>
      <c r="O91" s="241"/>
      <c r="P91" s="241"/>
      <c r="Q91" s="374"/>
      <c r="S91" s="369"/>
      <c r="T91" s="370"/>
      <c r="U91" s="370"/>
      <c r="V91" s="370"/>
      <c r="W91" s="370"/>
      <c r="X91" s="370"/>
      <c r="Y91" s="370"/>
      <c r="Z91" s="370"/>
      <c r="AA91" s="370"/>
      <c r="AB91" s="379"/>
      <c r="AD91" s="188"/>
      <c r="AE91" s="138"/>
      <c r="AF91" s="138"/>
      <c r="AG91" s="138"/>
      <c r="AH91" s="138"/>
      <c r="AI91" s="138"/>
      <c r="AJ91" s="138"/>
      <c r="AK91" s="138"/>
      <c r="AL91" s="138"/>
      <c r="AM91" s="138"/>
      <c r="AN91" s="138"/>
      <c r="AO91" s="303"/>
    </row>
    <row r="92" spans="2:41">
      <c r="B92" s="242"/>
      <c r="C92" s="241"/>
      <c r="D92" s="241"/>
      <c r="E92" s="241"/>
      <c r="F92" s="241"/>
      <c r="G92" s="241"/>
      <c r="H92" s="241"/>
      <c r="I92" s="241"/>
      <c r="J92" s="241"/>
      <c r="K92" s="241"/>
      <c r="L92" s="241"/>
      <c r="M92" s="241"/>
      <c r="N92" s="241"/>
      <c r="O92" s="241"/>
      <c r="P92" s="241"/>
      <c r="Q92" s="374"/>
      <c r="S92" s="371"/>
      <c r="T92" s="372"/>
      <c r="U92" s="372"/>
      <c r="V92" s="372"/>
      <c r="W92" s="372"/>
      <c r="X92" s="372"/>
      <c r="Y92" s="372"/>
      <c r="Z92" s="372"/>
      <c r="AA92" s="372"/>
      <c r="AB92" s="380"/>
      <c r="AD92" s="378"/>
      <c r="AE92" s="135"/>
      <c r="AF92" s="135"/>
      <c r="AG92" s="135"/>
      <c r="AH92" s="135"/>
      <c r="AI92" s="135"/>
      <c r="AJ92" s="135"/>
      <c r="AK92" s="135"/>
      <c r="AL92" s="135"/>
      <c r="AM92" s="135"/>
      <c r="AN92" s="135"/>
      <c r="AO92" s="385"/>
    </row>
    <row r="93" spans="2:41">
      <c r="B93" s="101" t="s">
        <v>158</v>
      </c>
      <c r="C93" s="102"/>
      <c r="D93" s="102"/>
      <c r="E93" s="102"/>
      <c r="F93" s="102"/>
      <c r="G93" s="102"/>
      <c r="H93" s="102"/>
      <c r="I93" s="102"/>
      <c r="J93" s="102" t="s">
        <v>159</v>
      </c>
      <c r="K93" s="102"/>
      <c r="L93" s="102"/>
      <c r="M93" s="102"/>
      <c r="N93" s="102"/>
      <c r="O93" s="102"/>
      <c r="P93" s="102"/>
      <c r="Q93" s="373"/>
      <c r="S93" s="364"/>
      <c r="T93" s="365"/>
      <c r="U93" s="365"/>
      <c r="V93" s="365"/>
      <c r="W93" s="365"/>
      <c r="X93" s="365"/>
      <c r="Y93" s="365"/>
      <c r="Z93" s="365"/>
      <c r="AA93" s="365"/>
      <c r="AB93" s="376"/>
      <c r="AD93" s="188"/>
      <c r="AE93" s="138"/>
      <c r="AF93" s="138"/>
      <c r="AG93" s="138"/>
      <c r="AH93" s="138"/>
      <c r="AI93" s="138"/>
      <c r="AJ93" s="138"/>
      <c r="AK93" s="138"/>
      <c r="AL93" s="138"/>
      <c r="AM93" s="138"/>
      <c r="AN93" s="138"/>
      <c r="AO93" s="303"/>
    </row>
    <row r="94" spans="2:41">
      <c r="B94" s="101" t="s">
        <v>160</v>
      </c>
      <c r="C94" s="102"/>
      <c r="D94" s="102"/>
      <c r="E94" s="102" t="s">
        <v>161</v>
      </c>
      <c r="F94" s="102"/>
      <c r="G94" s="102"/>
      <c r="H94" s="102"/>
      <c r="I94" s="102"/>
      <c r="J94" s="102"/>
      <c r="K94" s="102"/>
      <c r="L94" s="102"/>
      <c r="M94" s="102"/>
      <c r="N94" s="102"/>
      <c r="O94" s="102"/>
      <c r="P94" s="102"/>
      <c r="Q94" s="373"/>
      <c r="S94" s="367"/>
      <c r="T94" s="368"/>
      <c r="U94" s="368"/>
      <c r="V94" s="368"/>
      <c r="W94" s="368"/>
      <c r="X94" s="368"/>
      <c r="Y94" s="368"/>
      <c r="Z94" s="368"/>
      <c r="AA94" s="368"/>
      <c r="AB94" s="377"/>
      <c r="AD94" s="378"/>
      <c r="AE94" s="135"/>
      <c r="AF94" s="135"/>
      <c r="AG94" s="135"/>
      <c r="AH94" s="135"/>
      <c r="AI94" s="135"/>
      <c r="AJ94" s="135"/>
      <c r="AK94" s="135"/>
      <c r="AL94" s="135"/>
      <c r="AM94" s="135"/>
      <c r="AN94" s="135"/>
      <c r="AO94" s="385"/>
    </row>
    <row r="95" spans="2:41">
      <c r="B95" s="101" t="s">
        <v>162</v>
      </c>
      <c r="C95" s="102"/>
      <c r="D95" s="102"/>
      <c r="E95" s="102" t="s">
        <v>163</v>
      </c>
      <c r="F95" s="102"/>
      <c r="G95" s="102"/>
      <c r="H95" s="102"/>
      <c r="I95" s="102"/>
      <c r="J95" s="102"/>
      <c r="K95" s="102"/>
      <c r="L95" s="102"/>
      <c r="M95" s="102"/>
      <c r="N95" s="102"/>
      <c r="O95" s="102"/>
      <c r="P95" s="102"/>
      <c r="Q95" s="373"/>
      <c r="S95" s="369"/>
      <c r="T95" s="370"/>
      <c r="U95" s="370"/>
      <c r="V95" s="370"/>
      <c r="W95" s="370"/>
      <c r="X95" s="370"/>
      <c r="Y95" s="370"/>
      <c r="Z95" s="370"/>
      <c r="AA95" s="370"/>
      <c r="AB95" s="379"/>
      <c r="AD95" s="188"/>
      <c r="AE95" s="138"/>
      <c r="AF95" s="138"/>
      <c r="AG95" s="138"/>
      <c r="AH95" s="138"/>
      <c r="AI95" s="138"/>
      <c r="AJ95" s="138"/>
      <c r="AK95" s="138"/>
      <c r="AL95" s="138"/>
      <c r="AM95" s="138"/>
      <c r="AN95" s="138"/>
      <c r="AO95" s="303"/>
    </row>
    <row r="96" spans="2:41">
      <c r="B96" s="101" t="s">
        <v>164</v>
      </c>
      <c r="C96" s="102"/>
      <c r="D96" s="102"/>
      <c r="E96" s="241" t="s">
        <v>165</v>
      </c>
      <c r="F96" s="241"/>
      <c r="G96" s="241"/>
      <c r="H96" s="241"/>
      <c r="I96" s="241"/>
      <c r="J96" s="241"/>
      <c r="K96" s="241"/>
      <c r="L96" s="241"/>
      <c r="M96" s="241"/>
      <c r="N96" s="241"/>
      <c r="O96" s="241"/>
      <c r="P96" s="241"/>
      <c r="Q96" s="374"/>
      <c r="S96" s="371"/>
      <c r="T96" s="372"/>
      <c r="U96" s="372"/>
      <c r="V96" s="372"/>
      <c r="W96" s="372"/>
      <c r="X96" s="372"/>
      <c r="Y96" s="372"/>
      <c r="Z96" s="372"/>
      <c r="AA96" s="372"/>
      <c r="AB96" s="380"/>
      <c r="AD96" s="378"/>
      <c r="AE96" s="135"/>
      <c r="AF96" s="135"/>
      <c r="AG96" s="135"/>
      <c r="AH96" s="135"/>
      <c r="AI96" s="135"/>
      <c r="AJ96" s="135"/>
      <c r="AK96" s="135"/>
      <c r="AL96" s="135"/>
      <c r="AM96" s="135"/>
      <c r="AN96" s="135"/>
      <c r="AO96" s="385"/>
    </row>
    <row r="97" spans="2:41">
      <c r="B97" s="101"/>
      <c r="C97" s="102"/>
      <c r="D97" s="102"/>
      <c r="E97" s="241"/>
      <c r="F97" s="241"/>
      <c r="G97" s="241"/>
      <c r="H97" s="241"/>
      <c r="I97" s="241"/>
      <c r="J97" s="241"/>
      <c r="K97" s="241"/>
      <c r="L97" s="241"/>
      <c r="M97" s="241"/>
      <c r="N97" s="241"/>
      <c r="O97" s="241"/>
      <c r="P97" s="241"/>
      <c r="Q97" s="374"/>
      <c r="S97" s="364"/>
      <c r="T97" s="365"/>
      <c r="U97" s="365"/>
      <c r="V97" s="365"/>
      <c r="W97" s="365"/>
      <c r="X97" s="365"/>
      <c r="Y97" s="365"/>
      <c r="Z97" s="365"/>
      <c r="AA97" s="365"/>
      <c r="AB97" s="376"/>
      <c r="AD97" s="188"/>
      <c r="AE97" s="138"/>
      <c r="AF97" s="138"/>
      <c r="AG97" s="138"/>
      <c r="AH97" s="138"/>
      <c r="AI97" s="138"/>
      <c r="AJ97" s="138"/>
      <c r="AK97" s="138"/>
      <c r="AL97" s="138"/>
      <c r="AM97" s="138"/>
      <c r="AN97" s="138"/>
      <c r="AO97" s="303"/>
    </row>
    <row r="98" ht="15.75" spans="2:41">
      <c r="B98" s="353" t="s">
        <v>166</v>
      </c>
      <c r="C98" s="354"/>
      <c r="D98" s="354"/>
      <c r="E98" s="354"/>
      <c r="F98" s="354"/>
      <c r="G98" s="354"/>
      <c r="H98" s="354"/>
      <c r="I98" s="354"/>
      <c r="J98" s="354" t="s">
        <v>167</v>
      </c>
      <c r="K98" s="354"/>
      <c r="L98" s="354"/>
      <c r="M98" s="354"/>
      <c r="N98" s="354"/>
      <c r="O98" s="354"/>
      <c r="P98" s="354"/>
      <c r="Q98" s="375"/>
      <c r="S98" s="347"/>
      <c r="T98" s="348"/>
      <c r="U98" s="348"/>
      <c r="V98" s="348"/>
      <c r="W98" s="348"/>
      <c r="X98" s="348"/>
      <c r="Y98" s="348"/>
      <c r="Z98" s="348"/>
      <c r="AA98" s="348"/>
      <c r="AB98" s="360"/>
      <c r="AD98" s="381"/>
      <c r="AE98" s="382"/>
      <c r="AF98" s="382"/>
      <c r="AG98" s="382"/>
      <c r="AH98" s="382"/>
      <c r="AI98" s="382"/>
      <c r="AJ98" s="382"/>
      <c r="AK98" s="382"/>
      <c r="AL98" s="382"/>
      <c r="AM98" s="382"/>
      <c r="AN98" s="382"/>
      <c r="AO98" s="386"/>
    </row>
  </sheetData>
  <sheetProtection sheet="1" selectLockedCells="1"/>
  <mergeCells count="801">
    <mergeCell ref="B2:O2"/>
    <mergeCell ref="Q2:AH2"/>
    <mergeCell ref="B3:C3"/>
    <mergeCell ref="D3:O3"/>
    <mergeCell ref="U3:V3"/>
    <mergeCell ref="AA3:AB3"/>
    <mergeCell ref="AG3:AH3"/>
    <mergeCell ref="B4:C4"/>
    <mergeCell ref="D4:I4"/>
    <mergeCell ref="J4:K4"/>
    <mergeCell ref="L4:O4"/>
    <mergeCell ref="U4:V4"/>
    <mergeCell ref="AA4:AB4"/>
    <mergeCell ref="AG4:AH4"/>
    <mergeCell ref="B5:C5"/>
    <mergeCell ref="D5:O5"/>
    <mergeCell ref="U5:V5"/>
    <mergeCell ref="AA5:AB5"/>
    <mergeCell ref="AG5:AH5"/>
    <mergeCell ref="B6:C6"/>
    <mergeCell ref="D6:I6"/>
    <mergeCell ref="J6:K6"/>
    <mergeCell ref="L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Q56"/>
    <mergeCell ref="B58:Q58"/>
    <mergeCell ref="S58:AO58"/>
    <mergeCell ref="B59:I59"/>
    <mergeCell ref="J59:Q59"/>
    <mergeCell ref="B60:C60"/>
    <mergeCell ref="D60:J60"/>
    <mergeCell ref="K60:M60"/>
    <mergeCell ref="N60:Q60"/>
    <mergeCell ref="B61:Q61"/>
    <mergeCell ref="B62:Q62"/>
    <mergeCell ref="B63:Q63"/>
    <mergeCell ref="B64:Q64"/>
    <mergeCell ref="B66:Q66"/>
    <mergeCell ref="B67:Q67"/>
    <mergeCell ref="B68:Q68"/>
    <mergeCell ref="B69:Q69"/>
    <mergeCell ref="B70:Q70"/>
    <mergeCell ref="B71:Q71"/>
    <mergeCell ref="B72:Q72"/>
    <mergeCell ref="B73:Q73"/>
    <mergeCell ref="B74:Q74"/>
    <mergeCell ref="B76:Q76"/>
    <mergeCell ref="S84:AB84"/>
    <mergeCell ref="AD84:AO84"/>
    <mergeCell ref="AD85:AJ85"/>
    <mergeCell ref="AK85:AO85"/>
    <mergeCell ref="AD86:AJ86"/>
    <mergeCell ref="AK86:AO86"/>
    <mergeCell ref="AD87:AJ87"/>
    <mergeCell ref="AK87:AO87"/>
    <mergeCell ref="B88:Q88"/>
    <mergeCell ref="AD88:AJ88"/>
    <mergeCell ref="AK88:AO88"/>
    <mergeCell ref="F89:G89"/>
    <mergeCell ref="H89:I89"/>
    <mergeCell ref="J89:K89"/>
    <mergeCell ref="L89:M89"/>
    <mergeCell ref="N89:O89"/>
    <mergeCell ref="P89:Q89"/>
    <mergeCell ref="AD89:AJ89"/>
    <mergeCell ref="AK89:AO89"/>
    <mergeCell ref="F90:G90"/>
    <mergeCell ref="H90:I90"/>
    <mergeCell ref="J90:K90"/>
    <mergeCell ref="L90:M90"/>
    <mergeCell ref="N90:O90"/>
    <mergeCell ref="P90:Q90"/>
    <mergeCell ref="AD90:AJ90"/>
    <mergeCell ref="AK90:AO90"/>
    <mergeCell ref="AD91:AJ91"/>
    <mergeCell ref="AK91:AO91"/>
    <mergeCell ref="AD92:AJ92"/>
    <mergeCell ref="AK92:AO92"/>
    <mergeCell ref="B93:I93"/>
    <mergeCell ref="J93:Q93"/>
    <mergeCell ref="AD93:AJ93"/>
    <mergeCell ref="AK93:AO93"/>
    <mergeCell ref="B94:D94"/>
    <mergeCell ref="E94:Q94"/>
    <mergeCell ref="AD94:AJ94"/>
    <mergeCell ref="AK94:AO94"/>
    <mergeCell ref="B95:D95"/>
    <mergeCell ref="E95:Q95"/>
    <mergeCell ref="AD95:AJ95"/>
    <mergeCell ref="AK95:AO95"/>
    <mergeCell ref="AD96:AJ96"/>
    <mergeCell ref="AK96:AO96"/>
    <mergeCell ref="AD97:AJ97"/>
    <mergeCell ref="AK97:AO97"/>
    <mergeCell ref="B98:I98"/>
    <mergeCell ref="J98:Q98"/>
    <mergeCell ref="AD98:AJ98"/>
    <mergeCell ref="AK98:AO98"/>
    <mergeCell ref="S97:AB98"/>
    <mergeCell ref="S85:AB86"/>
    <mergeCell ref="S87:AB88"/>
    <mergeCell ref="S89:AB90"/>
    <mergeCell ref="S91:AB92"/>
    <mergeCell ref="S93:AB94"/>
    <mergeCell ref="S95:AB96"/>
    <mergeCell ref="B91:Q92"/>
    <mergeCell ref="B89:E90"/>
    <mergeCell ref="W59:AO60"/>
    <mergeCell ref="W61:AO62"/>
    <mergeCell ref="W63:AO64"/>
    <mergeCell ref="W65:AO66"/>
    <mergeCell ref="W67:AO68"/>
    <mergeCell ref="W69:AO70"/>
    <mergeCell ref="W71:AO72"/>
    <mergeCell ref="B77:Q86"/>
    <mergeCell ref="S69:V70"/>
    <mergeCell ref="S71:V72"/>
    <mergeCell ref="S65:V66"/>
    <mergeCell ref="S67:V68"/>
    <mergeCell ref="S73:AO82"/>
    <mergeCell ref="S59:V60"/>
    <mergeCell ref="S61:V62"/>
    <mergeCell ref="S63:V64"/>
    <mergeCell ref="F10:G11"/>
    <mergeCell ref="H10:I11"/>
    <mergeCell ref="N10:O11"/>
    <mergeCell ref="P10:Q11"/>
    <mergeCell ref="V10:W11"/>
    <mergeCell ref="X10:Y11"/>
    <mergeCell ref="AD10:AE11"/>
    <mergeCell ref="AF10:AG11"/>
    <mergeCell ref="B10:E11"/>
    <mergeCell ref="J10:M11"/>
    <mergeCell ref="R10:U11"/>
    <mergeCell ref="Z10:AC11"/>
    <mergeCell ref="AJ2:AO8"/>
    <mergeCell ref="Q3:R4"/>
    <mergeCell ref="S3:T4"/>
    <mergeCell ref="W3:X4"/>
    <mergeCell ref="Y3:Z4"/>
    <mergeCell ref="AC3:AD4"/>
    <mergeCell ref="AE3:AF4"/>
    <mergeCell ref="Q5:R6"/>
    <mergeCell ref="S5:T6"/>
    <mergeCell ref="W5:X6"/>
    <mergeCell ref="Y5:Z6"/>
    <mergeCell ref="AC5:AD6"/>
    <mergeCell ref="AE5:AF6"/>
    <mergeCell ref="Q7:R8"/>
    <mergeCell ref="S7:T8"/>
    <mergeCell ref="W7:X8"/>
    <mergeCell ref="Y7:Z8"/>
    <mergeCell ref="AC7:AD8"/>
    <mergeCell ref="AE7:AF8"/>
    <mergeCell ref="B96:D97"/>
    <mergeCell ref="E96:Q97"/>
    <mergeCell ref="AH49:AK50"/>
    <mergeCell ref="AL49:AO50"/>
    <mergeCell ref="AH51:AK52"/>
    <mergeCell ref="AL51:AO52"/>
    <mergeCell ref="AH53:AK54"/>
    <mergeCell ref="AL53:AM54"/>
  </mergeCells>
  <conditionalFormatting sqref="E12">
    <cfRule type="cellIs" dxfId="0" priority="2" operator="equal">
      <formula>0</formula>
    </cfRule>
  </conditionalFormatting>
  <conditionalFormatting sqref="AD47:AM47 J47:K47">
    <cfRule type="cellIs" dxfId="0" priority="3" operator="equal">
      <formula>"剩余职业点=0   剩余兴趣点=0"</formula>
    </cfRule>
  </conditionalFormatting>
  <dataValidations count="66">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D6" errorStyle="information"/>
    <dataValidation allowBlank="1" showErrorMessage="1" promptTitle="Tips" prompt="一般MOV不需要手动修改。" sqref="AE7 AG7"/>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L10:AO10">
      <formula1>"健康,昏迷,重伤,濒死"</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L11:AO11">
      <formula1>"神志清醒,临时疯狂,不定式疯狂"</formula1>
    </dataValidation>
    <dataValidation type="list" allowBlank="1" showInputMessage="1" showErrorMessage="1" promptTitle="请查阅[职业列表]表格" prompt="选择0会清除职业提示与下面的技能点数计算器。&#10;同时，技能点数计算器会在分配掉所有技能点后自动隐藏。" sqref="E12:F12">
      <formula1>职业列表!$A$2:$A$116</formula1>
    </dataValidation>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C15"/>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W15"/>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C16"/>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W16"/>
    <dataValidation allowBlank="1" showInputMessage="1" showErrorMessage="1" promptTitle="Appraise (05%)" prompt="用以评估物品的价值，包括品质、材质与做工。同时，技能使用者能指出物品的年代、得知其历史关联，与查明赝品。" sqref="C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W17:AA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C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W18:AA18"/>
    <dataValidation type="list" allowBlank="1" showInputMessage="1" showErrorMessage="1" sqref="E19:G19">
      <formula1>分支技能!$B$4:$B$11</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W19:AA19"/>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W20:AA20"/>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W21:AA21"/>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C22"/>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W22:AA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C2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W23:AA23"/>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C24:G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W24:X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C25:G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W25:X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W26"/>
    <dataValidation allowBlank="1" showInputMessage="1" showErrorMessage="1" promptTitle="Disguise (05%)" prompt="用来让你看起来像是另外一个人。使用者改变姿态，服装与声音来进行伪装，让自己看起来像是另一种人。夸张的化妆可能有帮助。" sqref="C27:G27"/>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W27:X27"/>
    <dataValidation allowBlank="1" showInputMessage="1" showErrorMessage="1" promptTitle="Dodge (DEX/2) [无法孤注一骰]"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C28:G28"/>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W28:X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C29:G29"/>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W29:X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C30:G30"/>
    <dataValidation type="list" allowBlank="1" showInputMessage="1" showErrorMessage="1" sqref="Y30">
      <formula1>分支技能!$E$4:$E$16</formula1>
    </dataValidation>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C31:G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C32:G32"/>
    <dataValidation type="list" allowBlank="1" showInputMessage="1" showErrorMessage="1" promptTitle="tips" prompt="记得手动填写【战斗】中【空手战斗】的成功率，它等于【斗殴】的成功率，基础值为25。" sqref="E33">
      <formula1>分支技能!$H$4:$H$11</formula1>
    </dataValidation>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W33:X33"/>
    <dataValidation type="list" allowBlank="1" showInputMessage="1" showErrorMessage="1" sqref="E34">
      <formula1>分支技能!$H$4:$H$11</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W34:X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W35:X35"/>
    <dataValidation type="list" allowBlank="1" showInputMessage="1" showErrorMessage="1" sqref="E36 E37:G37">
      <formula1>分支技能!$K$4:$K$10</formula1>
    </dataValidation>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W36"/>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W37:X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W38:X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C39:G39"/>
    <dataValidation allowBlank="1" showInputMessage="1" showErrorMessage="1" promptTitle="Track (10%)" prompt="透过追踪，探索者可由软土和叶子追踪从上通过的人、车或动物。时间经过长度、下雨，与地面的型态都可能影响难度水平。" sqref="W39:X39"/>
    <dataValidation allowBlank="1" showInputMessage="1" showErrorMessage="1" promptTitle="History (05%)" prompt="让探索者可以想起一个国家、城市、种族或人物所代表的意义。一个成功的历史掷骰，可以用于协助鉴定只有古人才熟悉的工具、技艺，或是理念。" sqref="C40:G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W40"/>
    <dataValidation type="list" allowBlank="1" showInputMessage="1" showErrorMessage="1" promptTitle="Tips" prompt="此处是特殊技能下拉选单。&#10;传说集合没有在此列出&#10;请在【分支技能】中查看罕见技能的技能解释" sqref="Y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C41:G4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C42:G42"/>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C46"/>
    <dataValidation allowBlank="1" showErrorMessage="1" sqref="E46"/>
    <dataValidation allowBlank="1" showInputMessage="1" showErrorMessage="1" prompt="这是你立即可以取用、支配的现金。&#10;包括带在身上的和存在银行的。" sqref="B60"/>
    <dataValidation type="list" allowBlank="1" showInputMessage="1" showErrorMessage="1" sqref="B15:B24 B27:B46 V15:V46">
      <formula1>"£,R"</formula1>
    </dataValidation>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C19:C21"/>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C43:C45"/>
    <dataValidation allowBlank="1" showInputMessage="1" showErrorMessage="1" promptTitle="Science (01%)" prompt="科学科目的实践性与理论性技能需要正统的教育与训练，虽然，也可能有博学的素人科学家存在。&#10;知识与观点受限于时代。" sqref="W30:W32"/>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G45"/>
    <dataValidation type="whole" operator="lessThanOrEqual" allowBlank="1" showInputMessage="1" showErrorMessage="1" errorTitle="人体极限" error="这些属性的极限值为99。&#10;除非你的守秘人同意，否则调查员属性不能突破这个上限。" sqref="S3:T8 Y3:Z8 AE5:AF6" errorStyle="information">
      <formula1>99</formula1>
    </dataValidation>
    <dataValidation type="whole" operator="lessThanOrEqual" allowBlank="1" showInputMessage="1" showErrorMessage="1" errorTitle="人体极限" error="这些属性的极限值为99。&#10;除非你的守秘人同意，否则调查员属性不能突破这个上限。" sqref="AE3:AF4" errorStyle="information">
      <formula1>150</formula1>
    </dataValidation>
    <dataValidation allowBlank="1" showInputMessage="1" showErrorMessage="1" promptTitle="Fighting (不定) [无法孤注一骰]"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C33:D35"/>
    <dataValidation allowBlank="1" showInputMessage="1" showErrorMessage="1" promptTitle="Firearms (不定) [无法孤注一骰]" prompt="包含所有意义下的火器，包括弓箭、掷矛。" sqref="C36:D38"/>
    <dataValidation allowBlank="1" showInputMessage="1" showErrorMessage="1" promptTitle="Tips" prompt="掷3D6 × 5&#10;如果调查员年龄在15-19之间，掷两次，取较大值。&#10;幸运点数的上限为99。" sqref="X10:Y11"/>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showGridLines="0" showRowColHeaders="0" workbookViewId="0">
      <selection activeCell="D5" sqref="D5"/>
    </sheetView>
  </sheetViews>
  <sheetFormatPr defaultColWidth="8.25" defaultRowHeight="15.6"/>
  <cols>
    <col min="1" max="10" width="8.25" style="86"/>
    <col min="11" max="11" width="11.25" style="86" customWidth="1"/>
    <col min="12" max="16384" width="8.25" style="86"/>
  </cols>
  <sheetData>
    <row r="2" s="85" customFormat="1" spans="2:15">
      <c r="B2" s="87" t="s">
        <v>168</v>
      </c>
      <c r="C2" s="88"/>
      <c r="E2" s="87" t="s">
        <v>169</v>
      </c>
      <c r="F2" s="88"/>
      <c r="H2" s="87" t="s">
        <v>100</v>
      </c>
      <c r="I2" s="88"/>
      <c r="K2" s="87" t="s">
        <v>170</v>
      </c>
      <c r="L2" s="88"/>
      <c r="N2" s="87" t="s">
        <v>171</v>
      </c>
      <c r="O2" s="88"/>
    </row>
    <row r="3" spans="2:15">
      <c r="B3" s="89" t="s">
        <v>172</v>
      </c>
      <c r="C3" s="90" t="s">
        <v>173</v>
      </c>
      <c r="E3" s="89" t="s">
        <v>172</v>
      </c>
      <c r="F3" s="90" t="s">
        <v>173</v>
      </c>
      <c r="H3" s="89" t="s">
        <v>172</v>
      </c>
      <c r="I3" s="90" t="s">
        <v>173</v>
      </c>
      <c r="K3" s="89" t="s">
        <v>172</v>
      </c>
      <c r="L3" s="90" t="s">
        <v>173</v>
      </c>
      <c r="N3" s="89" t="s">
        <v>172</v>
      </c>
      <c r="O3" s="90" t="s">
        <v>173</v>
      </c>
    </row>
    <row r="4" spans="2:15">
      <c r="B4" s="91" t="s">
        <v>174</v>
      </c>
      <c r="C4" s="92">
        <v>5</v>
      </c>
      <c r="E4" s="91" t="s">
        <v>175</v>
      </c>
      <c r="F4" s="92">
        <v>1</v>
      </c>
      <c r="H4" s="91" t="s">
        <v>176</v>
      </c>
      <c r="I4" s="92">
        <v>5</v>
      </c>
      <c r="K4" s="91" t="s">
        <v>86</v>
      </c>
      <c r="L4" s="92">
        <v>25</v>
      </c>
      <c r="N4" s="91" t="s">
        <v>177</v>
      </c>
      <c r="O4" s="92">
        <v>1</v>
      </c>
    </row>
    <row r="5" spans="2:15">
      <c r="B5" s="89" t="s">
        <v>178</v>
      </c>
      <c r="C5" s="90">
        <v>5</v>
      </c>
      <c r="E5" s="89" t="s">
        <v>179</v>
      </c>
      <c r="F5" s="90">
        <v>1</v>
      </c>
      <c r="H5" s="89" t="s">
        <v>180</v>
      </c>
      <c r="I5" s="90">
        <v>10</v>
      </c>
      <c r="K5" s="89" t="s">
        <v>181</v>
      </c>
      <c r="L5" s="90">
        <v>15</v>
      </c>
      <c r="N5" s="89" t="s">
        <v>182</v>
      </c>
      <c r="O5" s="90">
        <v>1</v>
      </c>
    </row>
    <row r="6" spans="2:15">
      <c r="B6" s="91" t="s">
        <v>183</v>
      </c>
      <c r="C6" s="92">
        <v>5</v>
      </c>
      <c r="E6" s="91" t="s">
        <v>184</v>
      </c>
      <c r="F6" s="92">
        <v>1</v>
      </c>
      <c r="H6" s="91" t="s">
        <v>78</v>
      </c>
      <c r="I6" s="92">
        <v>25</v>
      </c>
      <c r="K6" s="91" t="s">
        <v>185</v>
      </c>
      <c r="L6" s="92">
        <v>15</v>
      </c>
      <c r="N6" s="91" t="s">
        <v>186</v>
      </c>
      <c r="O6" s="92">
        <v>1</v>
      </c>
    </row>
    <row r="7" spans="2:15">
      <c r="B7" s="89" t="s">
        <v>187</v>
      </c>
      <c r="C7" s="90">
        <v>5</v>
      </c>
      <c r="E7" s="89" t="s">
        <v>188</v>
      </c>
      <c r="F7" s="90">
        <v>1</v>
      </c>
      <c r="H7" s="89" t="s">
        <v>189</v>
      </c>
      <c r="I7" s="90">
        <v>15</v>
      </c>
      <c r="K7" s="89" t="s">
        <v>190</v>
      </c>
      <c r="L7" s="90">
        <v>10</v>
      </c>
      <c r="N7" s="89" t="s">
        <v>191</v>
      </c>
      <c r="O7" s="90">
        <v>1</v>
      </c>
    </row>
    <row r="8" spans="2:15">
      <c r="B8" s="91" t="s">
        <v>192</v>
      </c>
      <c r="C8" s="92">
        <v>5</v>
      </c>
      <c r="E8" s="91" t="s">
        <v>193</v>
      </c>
      <c r="F8" s="92">
        <v>1</v>
      </c>
      <c r="H8" s="91" t="s">
        <v>80</v>
      </c>
      <c r="I8" s="92">
        <v>20</v>
      </c>
      <c r="K8" s="91" t="s">
        <v>194</v>
      </c>
      <c r="L8" s="92">
        <v>10</v>
      </c>
      <c r="N8" s="91" t="s">
        <v>93</v>
      </c>
      <c r="O8" s="92">
        <v>1</v>
      </c>
    </row>
    <row r="9" ht="16.35" spans="2:15">
      <c r="B9" s="89" t="s">
        <v>195</v>
      </c>
      <c r="C9" s="90">
        <v>5</v>
      </c>
      <c r="E9" s="89" t="s">
        <v>196</v>
      </c>
      <c r="F9" s="90">
        <v>1</v>
      </c>
      <c r="H9" s="89" t="s">
        <v>197</v>
      </c>
      <c r="I9" s="90">
        <v>15</v>
      </c>
      <c r="K9" s="89" t="s">
        <v>84</v>
      </c>
      <c r="L9" s="90">
        <v>20</v>
      </c>
      <c r="N9" s="93" t="s">
        <v>198</v>
      </c>
      <c r="O9" s="94">
        <v>5</v>
      </c>
    </row>
    <row r="10" ht="16.35" spans="2:12">
      <c r="B10" s="91" t="s">
        <v>199</v>
      </c>
      <c r="C10" s="92">
        <v>5</v>
      </c>
      <c r="E10" s="91" t="s">
        <v>200</v>
      </c>
      <c r="F10" s="92">
        <v>1</v>
      </c>
      <c r="H10" s="91" t="s">
        <v>201</v>
      </c>
      <c r="I10" s="92">
        <v>10</v>
      </c>
      <c r="K10" s="96" t="s">
        <v>202</v>
      </c>
      <c r="L10" s="97">
        <v>10</v>
      </c>
    </row>
    <row r="11" ht="16.35" spans="2:9">
      <c r="B11" s="93" t="s">
        <v>203</v>
      </c>
      <c r="C11" s="94">
        <v>5</v>
      </c>
      <c r="E11" s="89" t="s">
        <v>204</v>
      </c>
      <c r="F11" s="90">
        <v>1</v>
      </c>
      <c r="H11" s="93" t="s">
        <v>205</v>
      </c>
      <c r="I11" s="94">
        <v>20</v>
      </c>
    </row>
    <row r="12" spans="2:6">
      <c r="B12" s="95"/>
      <c r="E12" s="91" t="s">
        <v>206</v>
      </c>
      <c r="F12" s="92">
        <v>1</v>
      </c>
    </row>
    <row r="13" spans="5:6">
      <c r="E13" s="89" t="s">
        <v>207</v>
      </c>
      <c r="F13" s="90">
        <v>1</v>
      </c>
    </row>
    <row r="14" spans="5:6">
      <c r="E14" s="91" t="s">
        <v>208</v>
      </c>
      <c r="F14" s="92">
        <v>1</v>
      </c>
    </row>
    <row r="15" spans="5:6">
      <c r="E15" s="89" t="s">
        <v>209</v>
      </c>
      <c r="F15" s="90">
        <v>1</v>
      </c>
    </row>
    <row r="16" ht="16.35" spans="5:6">
      <c r="E16" s="96" t="s">
        <v>210</v>
      </c>
      <c r="F16" s="97">
        <v>1</v>
      </c>
    </row>
  </sheetData>
  <sortState ref="K5:L10">
    <sortCondition ref="K4"/>
  </sortState>
  <mergeCells count="6">
    <mergeCell ref="A1:P1"/>
    <mergeCell ref="B2:C2"/>
    <mergeCell ref="E2:F2"/>
    <mergeCell ref="H2:I2"/>
    <mergeCell ref="K2:L2"/>
    <mergeCell ref="N2:O2"/>
  </mergeCells>
  <dataValidations count="38">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Chainsaw (10%)" prompt="即电锯&#10;第一个量产的瓦斯动力的链锯于1927 年面世；早期也有各种版本存在。" sqref="H5"/>
    <dataValidation allowBlank="1" showInputMessage="1" showErrorMessage="1" promptTitle="Submachine Gun (15%)" prompt="用于发射任何一把机械手枪或是半机枪；也包括使用连发的突击步枪。" sqref="K5"/>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showRowColHeaders="0" workbookViewId="0">
      <pane ySplit="1" topLeftCell="A80" activePane="bottomLeft" state="frozen"/>
      <selection/>
      <selection pane="bottomLeft" activeCell="F91" sqref="F91"/>
    </sheetView>
  </sheetViews>
  <sheetFormatPr defaultColWidth="9" defaultRowHeight="15.6" outlineLevelCol="5"/>
  <cols>
    <col min="1" max="1" width="9" style="55"/>
    <col min="2" max="2" width="22.5" style="56" customWidth="1"/>
    <col min="3" max="3" width="9" style="57"/>
    <col min="4" max="4" width="21.25" style="58" customWidth="1"/>
    <col min="5" max="5" width="8.12962962962963" style="55" customWidth="1"/>
    <col min="6" max="6" width="140" style="59" customWidth="1"/>
    <col min="7" max="16384" width="9" style="55"/>
  </cols>
  <sheetData>
    <row r="1" spans="1:6">
      <c r="A1" s="60" t="s">
        <v>211</v>
      </c>
      <c r="B1" s="61" t="s">
        <v>12</v>
      </c>
      <c r="C1" s="62" t="s">
        <v>212</v>
      </c>
      <c r="D1" s="63" t="s">
        <v>213</v>
      </c>
      <c r="E1" s="61" t="s">
        <v>214</v>
      </c>
      <c r="F1" s="64" t="s">
        <v>215</v>
      </c>
    </row>
    <row r="2" spans="1:6">
      <c r="A2" s="65">
        <v>0</v>
      </c>
      <c r="B2" s="66" t="s">
        <v>216</v>
      </c>
      <c r="C2" s="66"/>
      <c r="D2" s="66"/>
      <c r="E2" s="66"/>
      <c r="F2" s="67"/>
    </row>
    <row r="3" spans="1:6">
      <c r="A3" s="68">
        <v>1</v>
      </c>
      <c r="B3" s="69" t="s">
        <v>217</v>
      </c>
      <c r="C3" s="70" t="s">
        <v>218</v>
      </c>
      <c r="D3" s="71"/>
      <c r="E3" s="72">
        <f>IF(D3=0,人物卡!AE5*4,人物卡!AE5*2+职业列表!D3*2)</f>
        <v>308</v>
      </c>
      <c r="F3" s="73" t="s">
        <v>219</v>
      </c>
    </row>
    <row r="4" spans="1:6">
      <c r="A4" s="65">
        <v>2</v>
      </c>
      <c r="B4" s="74" t="s">
        <v>220</v>
      </c>
      <c r="C4" s="75" t="s">
        <v>221</v>
      </c>
      <c r="D4" s="76" t="s">
        <v>222</v>
      </c>
      <c r="E4" s="77">
        <f>人物卡!AE5*4</f>
        <v>308</v>
      </c>
      <c r="F4" s="78" t="s">
        <v>223</v>
      </c>
    </row>
    <row r="5" spans="1:6">
      <c r="A5" s="68">
        <v>3</v>
      </c>
      <c r="B5" s="69" t="s">
        <v>224</v>
      </c>
      <c r="C5" s="70" t="s">
        <v>225</v>
      </c>
      <c r="D5" s="71" t="s">
        <v>226</v>
      </c>
      <c r="E5" s="72">
        <f>人物卡!AE5*2+人物卡!Y3*2</f>
        <v>244</v>
      </c>
      <c r="F5" s="73" t="s">
        <v>227</v>
      </c>
    </row>
    <row r="6" spans="1:6">
      <c r="A6" s="65">
        <v>4</v>
      </c>
      <c r="B6" s="74" t="s">
        <v>228</v>
      </c>
      <c r="C6" s="75" t="s">
        <v>229</v>
      </c>
      <c r="D6" s="76" t="s">
        <v>230</v>
      </c>
      <c r="E6" s="77">
        <f>人物卡!AE5*2+人物卡!Y5*2</f>
        <v>244</v>
      </c>
      <c r="F6" s="78" t="s">
        <v>231</v>
      </c>
    </row>
    <row r="7" spans="1:6">
      <c r="A7" s="68">
        <v>5</v>
      </c>
      <c r="B7" s="69" t="s">
        <v>232</v>
      </c>
      <c r="C7" s="70" t="s">
        <v>233</v>
      </c>
      <c r="D7" s="71" t="s">
        <v>230</v>
      </c>
      <c r="E7" s="72">
        <f>人物卡!AE5*2+人物卡!Y5*2</f>
        <v>244</v>
      </c>
      <c r="F7" s="73" t="s">
        <v>234</v>
      </c>
    </row>
    <row r="8" ht="31.2" spans="1:6">
      <c r="A8" s="65">
        <v>6</v>
      </c>
      <c r="B8" s="74" t="s">
        <v>235</v>
      </c>
      <c r="C8" s="75" t="s">
        <v>236</v>
      </c>
      <c r="D8" s="76" t="s">
        <v>237</v>
      </c>
      <c r="E8" s="77">
        <f>人物卡!AE5*2+MAX(人物卡!Y3,人物卡!S3)*2</f>
        <v>294</v>
      </c>
      <c r="F8" s="78" t="s">
        <v>238</v>
      </c>
    </row>
    <row r="9" spans="1:6">
      <c r="A9" s="68">
        <v>7</v>
      </c>
      <c r="B9" s="69" t="s">
        <v>239</v>
      </c>
      <c r="C9" s="70" t="s">
        <v>240</v>
      </c>
      <c r="D9" s="71" t="s">
        <v>241</v>
      </c>
      <c r="E9" s="72">
        <f>人物卡!AE5*4</f>
        <v>308</v>
      </c>
      <c r="F9" s="73" t="s">
        <v>242</v>
      </c>
    </row>
    <row r="10" ht="31.2" spans="1:6">
      <c r="A10" s="65">
        <v>8</v>
      </c>
      <c r="B10" s="74" t="s">
        <v>243</v>
      </c>
      <c r="C10" s="75" t="s">
        <v>244</v>
      </c>
      <c r="D10" s="76" t="s">
        <v>245</v>
      </c>
      <c r="E10" s="77">
        <f>人物卡!AE5*2+MAX(人物卡!Y5,人物卡!AE3)*2</f>
        <v>274</v>
      </c>
      <c r="F10" s="78" t="s">
        <v>246</v>
      </c>
    </row>
    <row r="11" spans="1:6">
      <c r="A11" s="68">
        <v>9</v>
      </c>
      <c r="B11" s="69" t="s">
        <v>247</v>
      </c>
      <c r="C11" s="70" t="s">
        <v>221</v>
      </c>
      <c r="D11" s="71" t="s">
        <v>241</v>
      </c>
      <c r="E11" s="72">
        <f>人物卡!AE5*4</f>
        <v>308</v>
      </c>
      <c r="F11" s="73" t="s">
        <v>248</v>
      </c>
    </row>
    <row r="12" spans="1:6">
      <c r="A12" s="65">
        <v>10</v>
      </c>
      <c r="B12" s="74" t="s">
        <v>249</v>
      </c>
      <c r="C12" s="75" t="s">
        <v>250</v>
      </c>
      <c r="D12" s="76" t="s">
        <v>241</v>
      </c>
      <c r="E12" s="77">
        <f>人物卡!AE5*4</f>
        <v>308</v>
      </c>
      <c r="F12" s="78" t="s">
        <v>251</v>
      </c>
    </row>
    <row r="13" spans="1:6">
      <c r="A13" s="68">
        <v>11</v>
      </c>
      <c r="B13" s="69" t="s">
        <v>252</v>
      </c>
      <c r="C13" s="70" t="s">
        <v>244</v>
      </c>
      <c r="D13" s="71" t="s">
        <v>241</v>
      </c>
      <c r="E13" s="72">
        <f>人物卡!AE5*4</f>
        <v>308</v>
      </c>
      <c r="F13" s="73" t="s">
        <v>253</v>
      </c>
    </row>
    <row r="14" spans="1:6">
      <c r="A14" s="65">
        <v>12</v>
      </c>
      <c r="B14" s="74" t="s">
        <v>254</v>
      </c>
      <c r="C14" s="75" t="s">
        <v>221</v>
      </c>
      <c r="D14" s="76" t="s">
        <v>241</v>
      </c>
      <c r="E14" s="77">
        <f>人物卡!AE5*4</f>
        <v>308</v>
      </c>
      <c r="F14" s="78" t="s">
        <v>255</v>
      </c>
    </row>
    <row r="15" ht="17.25" customHeight="1" spans="1:6">
      <c r="A15" s="68">
        <v>13</v>
      </c>
      <c r="B15" s="69" t="s">
        <v>256</v>
      </c>
      <c r="C15" s="70" t="s">
        <v>257</v>
      </c>
      <c r="D15" s="71" t="s">
        <v>258</v>
      </c>
      <c r="E15" s="72">
        <f>人物卡!AE5*2+MAX(人物卡!Y3,人物卡!AE3)*2</f>
        <v>274</v>
      </c>
      <c r="F15" s="73" t="s">
        <v>259</v>
      </c>
    </row>
    <row r="16" ht="17.25" customHeight="1" spans="1:6">
      <c r="A16" s="65">
        <v>14</v>
      </c>
      <c r="B16" s="74" t="s">
        <v>260</v>
      </c>
      <c r="C16" s="75" t="s">
        <v>261</v>
      </c>
      <c r="D16" s="76" t="s">
        <v>262</v>
      </c>
      <c r="E16" s="77">
        <f>人物卡!AE5*2+MAX(人物卡!Y3,人物卡!S3)*2</f>
        <v>294</v>
      </c>
      <c r="F16" s="78" t="s">
        <v>263</v>
      </c>
    </row>
    <row r="17" ht="16.5" customHeight="1" spans="1:6">
      <c r="A17" s="68">
        <v>15</v>
      </c>
      <c r="B17" s="69" t="s">
        <v>264</v>
      </c>
      <c r="C17" s="70" t="s">
        <v>265</v>
      </c>
      <c r="D17" s="71" t="s">
        <v>266</v>
      </c>
      <c r="E17" s="72">
        <f>人物卡!AE5*2+MAX(人物卡!Y3,人物卡!S3)*2</f>
        <v>294</v>
      </c>
      <c r="F17" s="73" t="s">
        <v>267</v>
      </c>
    </row>
    <row r="18" spans="1:6">
      <c r="A18" s="65">
        <v>16</v>
      </c>
      <c r="B18" s="74" t="s">
        <v>268</v>
      </c>
      <c r="C18" s="75" t="s">
        <v>269</v>
      </c>
      <c r="D18" s="76" t="s">
        <v>241</v>
      </c>
      <c r="E18" s="77">
        <f>人物卡!AE5*4</f>
        <v>308</v>
      </c>
      <c r="F18" s="78" t="s">
        <v>270</v>
      </c>
    </row>
    <row r="19" ht="16.5" customHeight="1" spans="1:6">
      <c r="A19" s="68">
        <v>17</v>
      </c>
      <c r="B19" s="69" t="s">
        <v>271</v>
      </c>
      <c r="C19" s="70" t="s">
        <v>272</v>
      </c>
      <c r="D19" s="71" t="s">
        <v>230</v>
      </c>
      <c r="E19" s="72">
        <f>人物卡!AE5*2+人物卡!Y5*2</f>
        <v>244</v>
      </c>
      <c r="F19" s="73" t="s">
        <v>273</v>
      </c>
    </row>
    <row r="20" ht="16.5" customHeight="1" spans="1:6">
      <c r="A20" s="65">
        <v>18</v>
      </c>
      <c r="B20" s="74" t="s">
        <v>274</v>
      </c>
      <c r="C20" s="75" t="s">
        <v>275</v>
      </c>
      <c r="D20" s="76" t="s">
        <v>266</v>
      </c>
      <c r="E20" s="77">
        <f>人物卡!AE5*2+MAX(人物卡!Y3,人物卡!S3)*2</f>
        <v>294</v>
      </c>
      <c r="F20" s="78" t="s">
        <v>276</v>
      </c>
    </row>
    <row r="21" spans="1:6">
      <c r="A21" s="68">
        <v>19</v>
      </c>
      <c r="B21" s="69" t="s">
        <v>277</v>
      </c>
      <c r="C21" s="70" t="s">
        <v>278</v>
      </c>
      <c r="D21" s="71" t="s">
        <v>241</v>
      </c>
      <c r="E21" s="72">
        <f>人物卡!AE5*4</f>
        <v>308</v>
      </c>
      <c r="F21" s="73" t="s">
        <v>279</v>
      </c>
    </row>
    <row r="22" ht="16.5" customHeight="1" spans="1:6">
      <c r="A22" s="65">
        <v>20</v>
      </c>
      <c r="B22" s="74" t="s">
        <v>280</v>
      </c>
      <c r="C22" s="75" t="s">
        <v>269</v>
      </c>
      <c r="D22" s="76" t="s">
        <v>266</v>
      </c>
      <c r="E22" s="77">
        <f>人物卡!AE5*2+MAX(人物卡!Y3,人物卡!S3)*2</f>
        <v>294</v>
      </c>
      <c r="F22" s="78" t="s">
        <v>281</v>
      </c>
    </row>
    <row r="23" ht="16.5" customHeight="1" spans="1:6">
      <c r="A23" s="68">
        <v>21</v>
      </c>
      <c r="B23" s="69" t="s">
        <v>282</v>
      </c>
      <c r="C23" s="70" t="s">
        <v>283</v>
      </c>
      <c r="D23" s="71" t="s">
        <v>284</v>
      </c>
      <c r="E23" s="72">
        <f>人物卡!AE5*2+人物卡!S3*2</f>
        <v>294</v>
      </c>
      <c r="F23" s="73" t="s">
        <v>285</v>
      </c>
    </row>
    <row r="24" spans="1:6">
      <c r="A24" s="65">
        <v>22</v>
      </c>
      <c r="B24" s="74" t="s">
        <v>286</v>
      </c>
      <c r="C24" s="75" t="s">
        <v>229</v>
      </c>
      <c r="D24" s="76" t="s">
        <v>241</v>
      </c>
      <c r="E24" s="77">
        <f>人物卡!AE5*4</f>
        <v>308</v>
      </c>
      <c r="F24" s="78" t="s">
        <v>287</v>
      </c>
    </row>
    <row r="25" spans="1:6">
      <c r="A25" s="68">
        <v>23</v>
      </c>
      <c r="B25" s="69" t="s">
        <v>288</v>
      </c>
      <c r="C25" s="70" t="s">
        <v>283</v>
      </c>
      <c r="D25" s="71" t="s">
        <v>241</v>
      </c>
      <c r="E25" s="72">
        <f>人物卡!AE5*4</f>
        <v>308</v>
      </c>
      <c r="F25" s="73" t="s">
        <v>289</v>
      </c>
    </row>
    <row r="26" spans="1:6">
      <c r="A26" s="65">
        <v>24</v>
      </c>
      <c r="B26" s="74" t="s">
        <v>290</v>
      </c>
      <c r="C26" s="75" t="s">
        <v>291</v>
      </c>
      <c r="D26" s="76" t="s">
        <v>241</v>
      </c>
      <c r="E26" s="77">
        <f>人物卡!AE5*4</f>
        <v>308</v>
      </c>
      <c r="F26" s="78" t="s">
        <v>292</v>
      </c>
    </row>
    <row r="27" spans="1:6">
      <c r="A27" s="68">
        <v>25</v>
      </c>
      <c r="B27" s="69" t="s">
        <v>293</v>
      </c>
      <c r="C27" s="70" t="s">
        <v>291</v>
      </c>
      <c r="D27" s="71" t="s">
        <v>241</v>
      </c>
      <c r="E27" s="72">
        <f>人物卡!AE5*4</f>
        <v>308</v>
      </c>
      <c r="F27" s="73" t="s">
        <v>294</v>
      </c>
    </row>
    <row r="28" ht="17.25" customHeight="1" spans="1:6">
      <c r="A28" s="65">
        <v>26</v>
      </c>
      <c r="B28" s="74" t="s">
        <v>295</v>
      </c>
      <c r="C28" s="75" t="s">
        <v>225</v>
      </c>
      <c r="D28" s="76" t="s">
        <v>296</v>
      </c>
      <c r="E28" s="77">
        <f>人物卡!AE5*2+MAX(人物卡!Y3,人物卡!S3)*2</f>
        <v>294</v>
      </c>
      <c r="F28" s="78" t="s">
        <v>297</v>
      </c>
    </row>
    <row r="29" ht="16.5" customHeight="1" spans="1:6">
      <c r="A29" s="68">
        <v>27</v>
      </c>
      <c r="B29" s="69" t="s">
        <v>298</v>
      </c>
      <c r="C29" s="70" t="s">
        <v>244</v>
      </c>
      <c r="D29" s="71" t="s">
        <v>299</v>
      </c>
      <c r="E29" s="72">
        <f>人物卡!AE5*2+人物卡!Y3*2</f>
        <v>244</v>
      </c>
      <c r="F29" s="73" t="s">
        <v>300</v>
      </c>
    </row>
    <row r="30" ht="17.25" customHeight="1" spans="1:6">
      <c r="A30" s="65">
        <v>28</v>
      </c>
      <c r="B30" s="74" t="s">
        <v>301</v>
      </c>
      <c r="C30" s="75" t="s">
        <v>302</v>
      </c>
      <c r="D30" s="76" t="s">
        <v>303</v>
      </c>
      <c r="E30" s="77">
        <f>人物卡!AE5*2+MAX(人物卡!Y3,人物卡!S3)*2</f>
        <v>294</v>
      </c>
      <c r="F30" s="78" t="s">
        <v>304</v>
      </c>
    </row>
    <row r="31" ht="17.25" customHeight="1" spans="1:6">
      <c r="A31" s="68">
        <v>29</v>
      </c>
      <c r="B31" s="69" t="s">
        <v>305</v>
      </c>
      <c r="C31" s="70" t="s">
        <v>306</v>
      </c>
      <c r="D31" s="71" t="s">
        <v>262</v>
      </c>
      <c r="E31" s="72">
        <f>人物卡!AE5*2+MAX(人物卡!Y3,人物卡!S3)*2</f>
        <v>294</v>
      </c>
      <c r="F31" s="73" t="s">
        <v>307</v>
      </c>
    </row>
    <row r="32" ht="17.25" customHeight="1" spans="1:6">
      <c r="A32" s="65">
        <v>30</v>
      </c>
      <c r="B32" s="74" t="s">
        <v>308</v>
      </c>
      <c r="C32" s="75" t="s">
        <v>309</v>
      </c>
      <c r="D32" s="76" t="s">
        <v>310</v>
      </c>
      <c r="E32" s="77">
        <f>人物卡!AE5*2+人物卡!S3*2</f>
        <v>294</v>
      </c>
      <c r="F32" s="78" t="s">
        <v>311</v>
      </c>
    </row>
    <row r="33" ht="17.25" customHeight="1" spans="1:6">
      <c r="A33" s="68">
        <v>31</v>
      </c>
      <c r="B33" s="69" t="s">
        <v>312</v>
      </c>
      <c r="C33" s="70" t="s">
        <v>313</v>
      </c>
      <c r="D33" s="71" t="s">
        <v>226</v>
      </c>
      <c r="E33" s="72">
        <f>人物卡!AE5*2+人物卡!Y3*2</f>
        <v>244</v>
      </c>
      <c r="F33" s="73" t="s">
        <v>314</v>
      </c>
    </row>
    <row r="34" ht="17.25" customHeight="1" spans="1:6">
      <c r="A34" s="65">
        <v>32</v>
      </c>
      <c r="B34" s="74" t="s">
        <v>315</v>
      </c>
      <c r="C34" s="75" t="s">
        <v>316</v>
      </c>
      <c r="D34" s="76" t="s">
        <v>317</v>
      </c>
      <c r="E34" s="77">
        <f>人物卡!AE5*2+人物卡!Y5*2</f>
        <v>244</v>
      </c>
      <c r="F34" s="78" t="s">
        <v>318</v>
      </c>
    </row>
    <row r="35" ht="17.25" customHeight="1" spans="1:6">
      <c r="A35" s="68">
        <v>33</v>
      </c>
      <c r="B35" s="69" t="s">
        <v>319</v>
      </c>
      <c r="C35" s="70" t="s">
        <v>320</v>
      </c>
      <c r="D35" s="71" t="s">
        <v>321</v>
      </c>
      <c r="E35" s="72">
        <f>人物卡!AE5*2+MAX(人物卡!Y5,人物卡!Y3)*2</f>
        <v>244</v>
      </c>
      <c r="F35" s="73" t="s">
        <v>322</v>
      </c>
    </row>
    <row r="36" ht="17.25" customHeight="1" spans="1:6">
      <c r="A36" s="65">
        <v>34</v>
      </c>
      <c r="B36" s="74" t="s">
        <v>323</v>
      </c>
      <c r="C36" s="75" t="s">
        <v>324</v>
      </c>
      <c r="D36" s="76" t="s">
        <v>317</v>
      </c>
      <c r="E36" s="77">
        <f>人物卡!AE5*2+人物卡!Y5*2</f>
        <v>244</v>
      </c>
      <c r="F36" s="78" t="s">
        <v>325</v>
      </c>
    </row>
    <row r="37" ht="17.25" customHeight="1" spans="1:6">
      <c r="A37" s="68">
        <v>35</v>
      </c>
      <c r="B37" s="69" t="s">
        <v>326</v>
      </c>
      <c r="C37" s="70" t="s">
        <v>278</v>
      </c>
      <c r="D37" s="71" t="s">
        <v>317</v>
      </c>
      <c r="E37" s="72">
        <f>人物卡!AE5*2+人物卡!Y5*2</f>
        <v>244</v>
      </c>
      <c r="F37" s="73" t="s">
        <v>327</v>
      </c>
    </row>
    <row r="38" spans="1:6">
      <c r="A38" s="65">
        <v>36</v>
      </c>
      <c r="B38" s="74" t="s">
        <v>328</v>
      </c>
      <c r="C38" s="75" t="s">
        <v>329</v>
      </c>
      <c r="D38" s="76" t="s">
        <v>241</v>
      </c>
      <c r="E38" s="77">
        <f>人物卡!AE5*4</f>
        <v>308</v>
      </c>
      <c r="F38" s="78" t="s">
        <v>330</v>
      </c>
    </row>
    <row r="39" ht="17.25" customHeight="1" spans="1:6">
      <c r="A39" s="68">
        <v>37</v>
      </c>
      <c r="B39" s="69" t="s">
        <v>331</v>
      </c>
      <c r="C39" s="70" t="s">
        <v>329</v>
      </c>
      <c r="D39" s="71" t="s">
        <v>332</v>
      </c>
      <c r="E39" s="72">
        <f>人物卡!AE5*2+MAX(人物卡!Y5,人物卡!Y3)*2</f>
        <v>244</v>
      </c>
      <c r="F39" s="73" t="s">
        <v>333</v>
      </c>
    </row>
    <row r="40" ht="17.25" customHeight="1" spans="1:6">
      <c r="A40" s="65">
        <v>38</v>
      </c>
      <c r="B40" s="74" t="s">
        <v>334</v>
      </c>
      <c r="C40" s="75" t="s">
        <v>335</v>
      </c>
      <c r="D40" s="76" t="s">
        <v>303</v>
      </c>
      <c r="E40" s="77">
        <f>人物卡!AE5*2+MAX(人物卡!Y3,人物卡!S3)*2</f>
        <v>294</v>
      </c>
      <c r="F40" s="78" t="s">
        <v>336</v>
      </c>
    </row>
    <row r="41" spans="1:6">
      <c r="A41" s="68">
        <v>39</v>
      </c>
      <c r="B41" s="69" t="s">
        <v>337</v>
      </c>
      <c r="C41" s="70" t="s">
        <v>302</v>
      </c>
      <c r="D41" s="71" t="s">
        <v>241</v>
      </c>
      <c r="E41" s="72">
        <f>人物卡!AE5*4</f>
        <v>308</v>
      </c>
      <c r="F41" s="73" t="s">
        <v>338</v>
      </c>
    </row>
    <row r="42" spans="1:6">
      <c r="A42" s="65">
        <v>40</v>
      </c>
      <c r="B42" s="74" t="s">
        <v>339</v>
      </c>
      <c r="C42" s="75" t="s">
        <v>275</v>
      </c>
      <c r="D42" s="76" t="s">
        <v>241</v>
      </c>
      <c r="E42" s="77">
        <f>人物卡!AE5*4</f>
        <v>308</v>
      </c>
      <c r="F42" s="78" t="s">
        <v>340</v>
      </c>
    </row>
    <row r="43" spans="1:6">
      <c r="A43" s="68">
        <v>41</v>
      </c>
      <c r="B43" s="69" t="s">
        <v>341</v>
      </c>
      <c r="C43" s="70" t="s">
        <v>329</v>
      </c>
      <c r="D43" s="71" t="s">
        <v>241</v>
      </c>
      <c r="E43" s="72">
        <f>人物卡!AE5*4</f>
        <v>308</v>
      </c>
      <c r="F43" s="73" t="s">
        <v>342</v>
      </c>
    </row>
    <row r="44" ht="17.25" customHeight="1" spans="1:6">
      <c r="A44" s="65">
        <v>42</v>
      </c>
      <c r="B44" s="74" t="s">
        <v>343</v>
      </c>
      <c r="C44" s="75" t="s">
        <v>344</v>
      </c>
      <c r="D44" s="76" t="s">
        <v>230</v>
      </c>
      <c r="E44" s="77">
        <f>人物卡!AE5*2+人物卡!Y5*2</f>
        <v>244</v>
      </c>
      <c r="F44" s="78" t="s">
        <v>345</v>
      </c>
    </row>
    <row r="45" ht="17.25" customHeight="1" spans="1:6">
      <c r="A45" s="68">
        <v>43</v>
      </c>
      <c r="B45" s="69" t="s">
        <v>346</v>
      </c>
      <c r="C45" s="70" t="s">
        <v>269</v>
      </c>
      <c r="D45" s="71" t="s">
        <v>226</v>
      </c>
      <c r="E45" s="72">
        <f>人物卡!AE5*2+人物卡!Y3*2</f>
        <v>244</v>
      </c>
      <c r="F45" s="73" t="s">
        <v>347</v>
      </c>
    </row>
    <row r="46" spans="1:6">
      <c r="A46" s="65">
        <v>44</v>
      </c>
      <c r="B46" s="74" t="s">
        <v>348</v>
      </c>
      <c r="C46" s="75" t="s">
        <v>349</v>
      </c>
      <c r="D46" s="76" t="s">
        <v>241</v>
      </c>
      <c r="E46" s="77">
        <f>人物卡!AE5*4</f>
        <v>308</v>
      </c>
      <c r="F46" s="78" t="s">
        <v>350</v>
      </c>
    </row>
    <row r="47" ht="33" customHeight="1" spans="1:6">
      <c r="A47" s="68">
        <v>45</v>
      </c>
      <c r="B47" s="69" t="s">
        <v>351</v>
      </c>
      <c r="C47" s="70" t="s">
        <v>352</v>
      </c>
      <c r="D47" s="71" t="s">
        <v>353</v>
      </c>
      <c r="E47" s="72">
        <f>(MAX(人物卡!Y5,人物卡!Y3,人物卡!S3))*2+人物卡!AE5*2</f>
        <v>294</v>
      </c>
      <c r="F47" s="73" t="s">
        <v>354</v>
      </c>
    </row>
    <row r="48" ht="17.25" customHeight="1" spans="1:6">
      <c r="A48" s="65">
        <v>46</v>
      </c>
      <c r="B48" s="74" t="s">
        <v>355</v>
      </c>
      <c r="C48" s="75" t="s">
        <v>244</v>
      </c>
      <c r="D48" s="76" t="s">
        <v>226</v>
      </c>
      <c r="E48" s="77">
        <f>人物卡!AE5*2+人物卡!Y3*2</f>
        <v>244</v>
      </c>
      <c r="F48" s="78" t="s">
        <v>356</v>
      </c>
    </row>
    <row r="49" ht="17.25" customHeight="1" spans="1:6">
      <c r="A49" s="68">
        <v>47</v>
      </c>
      <c r="B49" s="69" t="s">
        <v>357</v>
      </c>
      <c r="C49" s="70" t="s">
        <v>225</v>
      </c>
      <c r="D49" s="71" t="s">
        <v>303</v>
      </c>
      <c r="E49" s="72">
        <f>人物卡!AE5*2+MAX(人物卡!Y3,人物卡!S3)*2</f>
        <v>294</v>
      </c>
      <c r="F49" s="73" t="s">
        <v>358</v>
      </c>
    </row>
    <row r="50" ht="17.25" customHeight="1" spans="1:6">
      <c r="A50" s="65">
        <v>48</v>
      </c>
      <c r="B50" s="74" t="s">
        <v>359</v>
      </c>
      <c r="C50" s="75" t="s">
        <v>269</v>
      </c>
      <c r="D50" s="76" t="s">
        <v>226</v>
      </c>
      <c r="E50" s="77">
        <f>人物卡!AE5*2+人物卡!Y3*2</f>
        <v>244</v>
      </c>
      <c r="F50" s="78" t="s">
        <v>360</v>
      </c>
    </row>
    <row r="51" spans="1:6">
      <c r="A51" s="68">
        <v>49</v>
      </c>
      <c r="B51" s="69" t="s">
        <v>361</v>
      </c>
      <c r="C51" s="70" t="s">
        <v>362</v>
      </c>
      <c r="D51" s="71" t="s">
        <v>241</v>
      </c>
      <c r="E51" s="72">
        <f>人物卡!AE5*4</f>
        <v>308</v>
      </c>
      <c r="F51" s="73" t="s">
        <v>363</v>
      </c>
    </row>
    <row r="52" ht="17.25" customHeight="1" spans="1:6">
      <c r="A52" s="65">
        <v>50</v>
      </c>
      <c r="B52" s="74" t="s">
        <v>364</v>
      </c>
      <c r="C52" s="75" t="s">
        <v>365</v>
      </c>
      <c r="D52" s="76" t="s">
        <v>317</v>
      </c>
      <c r="E52" s="77">
        <f>人物卡!AE5*2+人物卡!Y5*2</f>
        <v>244</v>
      </c>
      <c r="F52" s="78" t="s">
        <v>366</v>
      </c>
    </row>
    <row r="53" spans="1:6">
      <c r="A53" s="68">
        <v>51</v>
      </c>
      <c r="B53" s="69" t="s">
        <v>367</v>
      </c>
      <c r="C53" s="70" t="s">
        <v>302</v>
      </c>
      <c r="D53" s="71" t="s">
        <v>241</v>
      </c>
      <c r="E53" s="72">
        <f>人物卡!AE5*4</f>
        <v>308</v>
      </c>
      <c r="F53" s="73" t="s">
        <v>368</v>
      </c>
    </row>
    <row r="54" ht="16.5" customHeight="1" spans="1:6">
      <c r="A54" s="65">
        <v>52</v>
      </c>
      <c r="B54" s="74" t="s">
        <v>369</v>
      </c>
      <c r="C54" s="75" t="s">
        <v>265</v>
      </c>
      <c r="D54" s="76" t="s">
        <v>230</v>
      </c>
      <c r="E54" s="77">
        <f>人物卡!AE5*2+人物卡!Y5*2</f>
        <v>244</v>
      </c>
      <c r="F54" s="78" t="s">
        <v>370</v>
      </c>
    </row>
    <row r="55" ht="33" customHeight="1" spans="1:6">
      <c r="A55" s="68">
        <v>53</v>
      </c>
      <c r="B55" s="69" t="s">
        <v>371</v>
      </c>
      <c r="C55" s="70" t="s">
        <v>372</v>
      </c>
      <c r="D55" s="71" t="s">
        <v>353</v>
      </c>
      <c r="E55" s="72">
        <f>(MAX(人物卡!Y5,人物卡!Y3,人物卡!S3))*2+人物卡!AE5*2</f>
        <v>294</v>
      </c>
      <c r="F55" s="73" t="s">
        <v>373</v>
      </c>
    </row>
    <row r="56" ht="16.5" customHeight="1" spans="1:6">
      <c r="A56" s="65">
        <v>54</v>
      </c>
      <c r="B56" s="74" t="s">
        <v>374</v>
      </c>
      <c r="C56" s="75" t="s">
        <v>269</v>
      </c>
      <c r="D56" s="76" t="s">
        <v>266</v>
      </c>
      <c r="E56" s="77">
        <f>人物卡!AE5*2+MAX(人物卡!Y3,人物卡!S3)*2</f>
        <v>294</v>
      </c>
      <c r="F56" s="78" t="s">
        <v>375</v>
      </c>
    </row>
    <row r="57" spans="1:6">
      <c r="A57" s="68">
        <v>55</v>
      </c>
      <c r="B57" s="69" t="s">
        <v>376</v>
      </c>
      <c r="C57" s="70" t="s">
        <v>278</v>
      </c>
      <c r="D57" s="71" t="s">
        <v>241</v>
      </c>
      <c r="E57" s="72">
        <f>人物卡!AE5*4</f>
        <v>308</v>
      </c>
      <c r="F57" s="73" t="s">
        <v>377</v>
      </c>
    </row>
    <row r="58" ht="16.5" customHeight="1" spans="1:6">
      <c r="A58" s="65">
        <v>56</v>
      </c>
      <c r="B58" s="74" t="s">
        <v>378</v>
      </c>
      <c r="C58" s="75" t="s">
        <v>269</v>
      </c>
      <c r="D58" s="76" t="s">
        <v>266</v>
      </c>
      <c r="E58" s="77">
        <f>人物卡!AE5*2+MAX(人物卡!Y3,人物卡!S3)*2</f>
        <v>294</v>
      </c>
      <c r="F58" s="78" t="s">
        <v>379</v>
      </c>
    </row>
    <row r="59" spans="1:6">
      <c r="A59" s="68">
        <v>57</v>
      </c>
      <c r="B59" s="69" t="s">
        <v>380</v>
      </c>
      <c r="C59" s="70" t="s">
        <v>244</v>
      </c>
      <c r="D59" s="71" t="s">
        <v>241</v>
      </c>
      <c r="E59" s="72">
        <f>人物卡!AE5*4</f>
        <v>308</v>
      </c>
      <c r="F59" s="73" t="s">
        <v>381</v>
      </c>
    </row>
    <row r="60" spans="1:6">
      <c r="A60" s="65">
        <v>58</v>
      </c>
      <c r="B60" s="74" t="s">
        <v>382</v>
      </c>
      <c r="C60" s="75" t="s">
        <v>383</v>
      </c>
      <c r="D60" s="76" t="s">
        <v>241</v>
      </c>
      <c r="E60" s="77">
        <f>人物卡!AE5*4</f>
        <v>308</v>
      </c>
      <c r="F60" s="78" t="s">
        <v>384</v>
      </c>
    </row>
    <row r="61" ht="31.2" spans="1:6">
      <c r="A61" s="68">
        <v>59</v>
      </c>
      <c r="B61" s="69" t="s">
        <v>385</v>
      </c>
      <c r="C61" s="70" t="s">
        <v>386</v>
      </c>
      <c r="D61" s="71" t="s">
        <v>332</v>
      </c>
      <c r="E61" s="72">
        <f>人物卡!AE5*2+MAX(人物卡!Y5,人物卡!Y3)*2</f>
        <v>244</v>
      </c>
      <c r="F61" s="73" t="s">
        <v>387</v>
      </c>
    </row>
    <row r="62" spans="1:6">
      <c r="A62" s="65">
        <v>60</v>
      </c>
      <c r="B62" s="74" t="s">
        <v>388</v>
      </c>
      <c r="C62" s="75" t="s">
        <v>389</v>
      </c>
      <c r="D62" s="76" t="s">
        <v>230</v>
      </c>
      <c r="E62" s="77">
        <f>人物卡!AE5*2+人物卡!Y5*2</f>
        <v>244</v>
      </c>
      <c r="F62" s="78" t="s">
        <v>390</v>
      </c>
    </row>
    <row r="63" ht="31.2" spans="1:6">
      <c r="A63" s="68">
        <v>61</v>
      </c>
      <c r="B63" s="69" t="s">
        <v>391</v>
      </c>
      <c r="C63" s="70" t="s">
        <v>225</v>
      </c>
      <c r="D63" s="71" t="s">
        <v>266</v>
      </c>
      <c r="E63" s="72">
        <f>人物卡!AE5*2+MAX(人物卡!Y3,人物卡!S3)*2</f>
        <v>294</v>
      </c>
      <c r="F63" s="73" t="s">
        <v>392</v>
      </c>
    </row>
    <row r="64" spans="1:6">
      <c r="A64" s="65">
        <v>62</v>
      </c>
      <c r="B64" s="74" t="s">
        <v>393</v>
      </c>
      <c r="C64" s="75" t="s">
        <v>394</v>
      </c>
      <c r="D64" s="76" t="s">
        <v>317</v>
      </c>
      <c r="E64" s="77">
        <f>人物卡!AE5*2+人物卡!Y5*2</f>
        <v>244</v>
      </c>
      <c r="F64" s="78" t="s">
        <v>395</v>
      </c>
    </row>
    <row r="65" ht="31.2" spans="1:6">
      <c r="A65" s="68">
        <v>63</v>
      </c>
      <c r="B65" s="69" t="s">
        <v>396</v>
      </c>
      <c r="C65" s="70" t="s">
        <v>352</v>
      </c>
      <c r="D65" s="71" t="s">
        <v>397</v>
      </c>
      <c r="E65" s="72">
        <f>人物卡!AE5*2+MAX(人物卡!Y5,人物卡!Y3)*2</f>
        <v>244</v>
      </c>
      <c r="F65" s="73" t="s">
        <v>398</v>
      </c>
    </row>
    <row r="66" spans="1:6">
      <c r="A66" s="65">
        <v>64</v>
      </c>
      <c r="B66" s="74" t="s">
        <v>399</v>
      </c>
      <c r="C66" s="75" t="s">
        <v>400</v>
      </c>
      <c r="D66" s="76" t="s">
        <v>310</v>
      </c>
      <c r="E66" s="77">
        <f>人物卡!AE5*2+人物卡!S3*2</f>
        <v>294</v>
      </c>
      <c r="F66" s="78" t="s">
        <v>401</v>
      </c>
    </row>
    <row r="67" spans="1:6">
      <c r="A67" s="68">
        <v>65</v>
      </c>
      <c r="B67" s="69" t="s">
        <v>402</v>
      </c>
      <c r="C67" s="70" t="s">
        <v>269</v>
      </c>
      <c r="D67" s="71" t="s">
        <v>241</v>
      </c>
      <c r="E67" s="72">
        <f>人物卡!AE5*4</f>
        <v>308</v>
      </c>
      <c r="F67" s="73" t="s">
        <v>403</v>
      </c>
    </row>
    <row r="68" spans="1:6">
      <c r="A68" s="65">
        <v>66</v>
      </c>
      <c r="B68" s="74" t="s">
        <v>404</v>
      </c>
      <c r="C68" s="75" t="s">
        <v>269</v>
      </c>
      <c r="D68" s="76" t="s">
        <v>241</v>
      </c>
      <c r="E68" s="77">
        <f>人物卡!AE5*4</f>
        <v>308</v>
      </c>
      <c r="F68" s="78" t="s">
        <v>405</v>
      </c>
    </row>
    <row r="69" spans="1:6">
      <c r="A69" s="68">
        <v>67</v>
      </c>
      <c r="B69" s="69" t="s">
        <v>406</v>
      </c>
      <c r="C69" s="70" t="s">
        <v>407</v>
      </c>
      <c r="D69" s="71" t="s">
        <v>241</v>
      </c>
      <c r="E69" s="72">
        <f>人物卡!AE5*4</f>
        <v>308</v>
      </c>
      <c r="F69" s="73" t="s">
        <v>408</v>
      </c>
    </row>
    <row r="70" spans="1:6">
      <c r="A70" s="65">
        <v>68</v>
      </c>
      <c r="B70" s="74" t="s">
        <v>409</v>
      </c>
      <c r="C70" s="75" t="s">
        <v>362</v>
      </c>
      <c r="D70" s="76" t="s">
        <v>241</v>
      </c>
      <c r="E70" s="77">
        <f>人物卡!AE5*4</f>
        <v>308</v>
      </c>
      <c r="F70" s="78" t="s">
        <v>410</v>
      </c>
    </row>
    <row r="71" ht="16.5" customHeight="1" spans="1:6">
      <c r="A71" s="68">
        <v>69</v>
      </c>
      <c r="B71" s="69" t="s">
        <v>411</v>
      </c>
      <c r="C71" s="70" t="s">
        <v>269</v>
      </c>
      <c r="D71" s="71" t="s">
        <v>266</v>
      </c>
      <c r="E71" s="72">
        <f>人物卡!AE5*2+MAX(人物卡!Y3,人物卡!S3)*2</f>
        <v>294</v>
      </c>
      <c r="F71" s="73" t="s">
        <v>412</v>
      </c>
    </row>
    <row r="72" ht="16.5" customHeight="1" spans="1:6">
      <c r="A72" s="65">
        <v>70</v>
      </c>
      <c r="B72" s="74" t="s">
        <v>413</v>
      </c>
      <c r="C72" s="75" t="s">
        <v>269</v>
      </c>
      <c r="D72" s="76" t="s">
        <v>266</v>
      </c>
      <c r="E72" s="77">
        <f>人物卡!AE5*2+MAX(人物卡!Y3,人物卡!S3)*2</f>
        <v>294</v>
      </c>
      <c r="F72" s="78" t="s">
        <v>414</v>
      </c>
    </row>
    <row r="73" spans="1:6">
      <c r="A73" s="68">
        <v>71</v>
      </c>
      <c r="B73" s="69" t="s">
        <v>415</v>
      </c>
      <c r="C73" s="70" t="s">
        <v>349</v>
      </c>
      <c r="D73" s="71" t="s">
        <v>241</v>
      </c>
      <c r="E73" s="72">
        <f>人物卡!AE5*4</f>
        <v>308</v>
      </c>
      <c r="F73" s="73" t="s">
        <v>416</v>
      </c>
    </row>
    <row r="74" spans="1:6">
      <c r="A74" s="65">
        <v>72</v>
      </c>
      <c r="B74" s="74" t="s">
        <v>417</v>
      </c>
      <c r="C74" s="75" t="s">
        <v>418</v>
      </c>
      <c r="D74" s="76" t="s">
        <v>241</v>
      </c>
      <c r="E74" s="77">
        <f>人物卡!AE5*4</f>
        <v>308</v>
      </c>
      <c r="F74" s="78" t="s">
        <v>419</v>
      </c>
    </row>
    <row r="75" spans="1:6">
      <c r="A75" s="68">
        <v>73</v>
      </c>
      <c r="B75" s="69" t="s">
        <v>420</v>
      </c>
      <c r="C75" s="70" t="s">
        <v>229</v>
      </c>
      <c r="D75" s="71" t="s">
        <v>241</v>
      </c>
      <c r="E75" s="72">
        <f>人物卡!AE5*4</f>
        <v>308</v>
      </c>
      <c r="F75" s="73" t="s">
        <v>421</v>
      </c>
    </row>
    <row r="76" ht="16.5" customHeight="1" spans="1:6">
      <c r="A76" s="65">
        <v>74</v>
      </c>
      <c r="B76" s="74" t="s">
        <v>422</v>
      </c>
      <c r="C76" s="75" t="s">
        <v>423</v>
      </c>
      <c r="D76" s="76" t="s">
        <v>266</v>
      </c>
      <c r="E76" s="77">
        <f>人物卡!AE5*2+MAX(人物卡!Y3,人物卡!S3)*2</f>
        <v>294</v>
      </c>
      <c r="F76" s="78" t="s">
        <v>424</v>
      </c>
    </row>
    <row r="77" ht="17.25" customHeight="1" spans="1:6">
      <c r="A77" s="68">
        <v>75</v>
      </c>
      <c r="B77" s="69" t="s">
        <v>425</v>
      </c>
      <c r="C77" s="70" t="s">
        <v>426</v>
      </c>
      <c r="D77" s="71" t="s">
        <v>230</v>
      </c>
      <c r="E77" s="72">
        <f>人物卡!AE5*2+人物卡!Y5*2</f>
        <v>244</v>
      </c>
      <c r="F77" s="73" t="s">
        <v>427</v>
      </c>
    </row>
    <row r="78" ht="17.25" customHeight="1" spans="1:6">
      <c r="A78" s="65">
        <v>76</v>
      </c>
      <c r="B78" s="74" t="s">
        <v>428</v>
      </c>
      <c r="C78" s="75" t="s">
        <v>302</v>
      </c>
      <c r="D78" s="76" t="s">
        <v>303</v>
      </c>
      <c r="E78" s="77">
        <f>人物卡!AE5*2+MAX(人物卡!Y3,人物卡!S3)*2</f>
        <v>294</v>
      </c>
      <c r="F78" s="78" t="s">
        <v>429</v>
      </c>
    </row>
    <row r="79" spans="1:6">
      <c r="A79" s="68">
        <v>77</v>
      </c>
      <c r="B79" s="69" t="s">
        <v>430</v>
      </c>
      <c r="C79" s="70" t="s">
        <v>362</v>
      </c>
      <c r="D79" s="71" t="s">
        <v>241</v>
      </c>
      <c r="E79" s="72">
        <f>人物卡!AE5*4</f>
        <v>308</v>
      </c>
      <c r="F79" s="73" t="s">
        <v>431</v>
      </c>
    </row>
    <row r="80" ht="16.5" customHeight="1" spans="1:6">
      <c r="A80" s="65">
        <v>78</v>
      </c>
      <c r="B80" s="74" t="s">
        <v>432</v>
      </c>
      <c r="C80" s="75" t="s">
        <v>269</v>
      </c>
      <c r="D80" s="76" t="s">
        <v>433</v>
      </c>
      <c r="E80" s="77">
        <f>人物卡!AE5*2+MAX(人物卡!Y3,人物卡!AE3)*2</f>
        <v>274</v>
      </c>
      <c r="F80" s="78" t="s">
        <v>434</v>
      </c>
    </row>
    <row r="81" spans="1:6">
      <c r="A81" s="68">
        <v>79</v>
      </c>
      <c r="B81" s="69" t="s">
        <v>435</v>
      </c>
      <c r="C81" s="70" t="s">
        <v>269</v>
      </c>
      <c r="D81" s="71" t="s">
        <v>241</v>
      </c>
      <c r="E81" s="72">
        <f>人物卡!AE5*4</f>
        <v>308</v>
      </c>
      <c r="F81" s="73" t="s">
        <v>436</v>
      </c>
    </row>
    <row r="82" spans="1:6">
      <c r="A82" s="65">
        <v>80</v>
      </c>
      <c r="B82" s="74" t="s">
        <v>437</v>
      </c>
      <c r="C82" s="75" t="s">
        <v>438</v>
      </c>
      <c r="D82" s="76" t="s">
        <v>241</v>
      </c>
      <c r="E82" s="77">
        <f>人物卡!AE5*4</f>
        <v>308</v>
      </c>
      <c r="F82" s="78" t="s">
        <v>439</v>
      </c>
    </row>
    <row r="83" ht="16.5" customHeight="1" spans="1:6">
      <c r="A83" s="68">
        <v>81</v>
      </c>
      <c r="B83" s="69" t="s">
        <v>440</v>
      </c>
      <c r="C83" s="70" t="s">
        <v>441</v>
      </c>
      <c r="D83" s="71" t="s">
        <v>266</v>
      </c>
      <c r="E83" s="72">
        <f>人物卡!AE5*2+MAX(人物卡!Y3,人物卡!S3)*2</f>
        <v>294</v>
      </c>
      <c r="F83" s="73" t="s">
        <v>442</v>
      </c>
    </row>
    <row r="84" spans="1:6">
      <c r="A84" s="65">
        <v>82</v>
      </c>
      <c r="B84" s="74" t="s">
        <v>443</v>
      </c>
      <c r="C84" s="75" t="s">
        <v>269</v>
      </c>
      <c r="D84" s="76" t="s">
        <v>241</v>
      </c>
      <c r="E84" s="77">
        <f>人物卡!AE5*4</f>
        <v>308</v>
      </c>
      <c r="F84" s="78" t="s">
        <v>444</v>
      </c>
    </row>
    <row r="85" spans="1:6">
      <c r="A85" s="68">
        <v>83</v>
      </c>
      <c r="B85" s="69" t="s">
        <v>445</v>
      </c>
      <c r="C85" s="70" t="s">
        <v>446</v>
      </c>
      <c r="D85" s="71" t="s">
        <v>241</v>
      </c>
      <c r="E85" s="72">
        <f>人物卡!AE5*4</f>
        <v>308</v>
      </c>
      <c r="F85" s="73" t="s">
        <v>447</v>
      </c>
    </row>
    <row r="86" spans="1:6">
      <c r="A86" s="65">
        <v>84</v>
      </c>
      <c r="B86" s="74" t="s">
        <v>448</v>
      </c>
      <c r="C86" s="75" t="s">
        <v>269</v>
      </c>
      <c r="D86" s="76" t="s">
        <v>241</v>
      </c>
      <c r="E86" s="77">
        <f>人物卡!AE5*4</f>
        <v>308</v>
      </c>
      <c r="F86" s="78" t="s">
        <v>449</v>
      </c>
    </row>
    <row r="87" spans="1:6">
      <c r="A87" s="68">
        <v>85</v>
      </c>
      <c r="B87" s="69" t="s">
        <v>450</v>
      </c>
      <c r="C87" s="70" t="s">
        <v>362</v>
      </c>
      <c r="D87" s="71" t="s">
        <v>241</v>
      </c>
      <c r="E87" s="72">
        <f>人物卡!AE5*4</f>
        <v>308</v>
      </c>
      <c r="F87" s="73" t="s">
        <v>451</v>
      </c>
    </row>
    <row r="88" ht="16.5" customHeight="1" spans="1:6">
      <c r="A88" s="65">
        <v>86</v>
      </c>
      <c r="B88" s="74" t="s">
        <v>452</v>
      </c>
      <c r="C88" s="75" t="s">
        <v>423</v>
      </c>
      <c r="D88" s="76" t="s">
        <v>299</v>
      </c>
      <c r="E88" s="77">
        <f>人物卡!AE5*2+人物卡!Y3*2</f>
        <v>244</v>
      </c>
      <c r="F88" s="78" t="s">
        <v>453</v>
      </c>
    </row>
    <row r="89" spans="1:6">
      <c r="A89" s="68">
        <v>87</v>
      </c>
      <c r="B89" s="69" t="s">
        <v>454</v>
      </c>
      <c r="C89" s="70" t="s">
        <v>302</v>
      </c>
      <c r="D89" s="71" t="s">
        <v>241</v>
      </c>
      <c r="E89" s="72">
        <f>人物卡!AE5*4</f>
        <v>308</v>
      </c>
      <c r="F89" s="73" t="s">
        <v>455</v>
      </c>
    </row>
    <row r="90" ht="16.5" customHeight="1" spans="1:6">
      <c r="A90" s="65">
        <v>88</v>
      </c>
      <c r="B90" s="74" t="s">
        <v>456</v>
      </c>
      <c r="C90" s="75" t="s">
        <v>275</v>
      </c>
      <c r="D90" s="76" t="s">
        <v>266</v>
      </c>
      <c r="E90" s="77">
        <f>人物卡!AE5*2+MAX(人物卡!Y3,人物卡!S3)*2</f>
        <v>294</v>
      </c>
      <c r="F90" s="78" t="s">
        <v>457</v>
      </c>
    </row>
    <row r="91" ht="16.5" customHeight="1" spans="1:6">
      <c r="A91" s="68">
        <v>89</v>
      </c>
      <c r="B91" s="69" t="s">
        <v>458</v>
      </c>
      <c r="C91" s="70" t="s">
        <v>269</v>
      </c>
      <c r="D91" s="71" t="s">
        <v>266</v>
      </c>
      <c r="E91" s="72">
        <f>人物卡!AE5*2+MAX(人物卡!Y3,人物卡!S3)*2</f>
        <v>294</v>
      </c>
      <c r="F91" s="73" t="s">
        <v>459</v>
      </c>
    </row>
    <row r="92" ht="16.5" customHeight="1" spans="1:6">
      <c r="A92" s="65">
        <v>90</v>
      </c>
      <c r="B92" s="74" t="s">
        <v>460</v>
      </c>
      <c r="C92" s="75" t="s">
        <v>269</v>
      </c>
      <c r="D92" s="76" t="s">
        <v>266</v>
      </c>
      <c r="E92" s="77">
        <f>人物卡!AE5*2+MAX(人物卡!Y3,人物卡!S3)*2</f>
        <v>294</v>
      </c>
      <c r="F92" s="78" t="s">
        <v>461</v>
      </c>
    </row>
    <row r="93" spans="1:6">
      <c r="A93" s="68">
        <v>91</v>
      </c>
      <c r="B93" s="69" t="s">
        <v>462</v>
      </c>
      <c r="C93" s="70" t="s">
        <v>423</v>
      </c>
      <c r="D93" s="71" t="s">
        <v>241</v>
      </c>
      <c r="E93" s="72">
        <f>人物卡!AE5*4</f>
        <v>308</v>
      </c>
      <c r="F93" s="73" t="s">
        <v>463</v>
      </c>
    </row>
    <row r="94" ht="16.5" customHeight="1" spans="1:6">
      <c r="A94" s="65">
        <v>92</v>
      </c>
      <c r="B94" s="74" t="s">
        <v>464</v>
      </c>
      <c r="C94" s="75" t="s">
        <v>465</v>
      </c>
      <c r="D94" s="76" t="s">
        <v>266</v>
      </c>
      <c r="E94" s="77">
        <f>人物卡!AE5*2+MAX(人物卡!Y3,人物卡!S3)*2</f>
        <v>294</v>
      </c>
      <c r="F94" s="78" t="s">
        <v>466</v>
      </c>
    </row>
    <row r="95" ht="17.25" customHeight="1" spans="1:6">
      <c r="A95" s="68">
        <v>93</v>
      </c>
      <c r="B95" s="69" t="s">
        <v>467</v>
      </c>
      <c r="C95" s="70" t="s">
        <v>468</v>
      </c>
      <c r="D95" s="71" t="s">
        <v>230</v>
      </c>
      <c r="E95" s="72">
        <f>人物卡!AE5*2+人物卡!Y5*2</f>
        <v>244</v>
      </c>
      <c r="F95" s="73" t="s">
        <v>469</v>
      </c>
    </row>
    <row r="96" spans="1:6">
      <c r="A96" s="65">
        <v>94</v>
      </c>
      <c r="B96" s="74" t="s">
        <v>470</v>
      </c>
      <c r="C96" s="75" t="s">
        <v>349</v>
      </c>
      <c r="D96" s="76" t="s">
        <v>241</v>
      </c>
      <c r="E96" s="77">
        <f>人物卡!AE5*4</f>
        <v>308</v>
      </c>
      <c r="F96" s="78" t="s">
        <v>471</v>
      </c>
    </row>
    <row r="97" spans="1:6">
      <c r="A97" s="68">
        <v>95</v>
      </c>
      <c r="B97" s="69" t="s">
        <v>472</v>
      </c>
      <c r="C97" s="70" t="s">
        <v>244</v>
      </c>
      <c r="D97" s="71" t="s">
        <v>241</v>
      </c>
      <c r="E97" s="72">
        <f>人物卡!AE5*4</f>
        <v>308</v>
      </c>
      <c r="F97" s="73" t="s">
        <v>473</v>
      </c>
    </row>
    <row r="98" spans="1:6">
      <c r="A98" s="65">
        <v>96</v>
      </c>
      <c r="B98" s="74" t="s">
        <v>474</v>
      </c>
      <c r="C98" s="75" t="s">
        <v>269</v>
      </c>
      <c r="D98" s="76" t="s">
        <v>241</v>
      </c>
      <c r="E98" s="77">
        <f>人物卡!AE5*4</f>
        <v>308</v>
      </c>
      <c r="F98" s="78" t="s">
        <v>475</v>
      </c>
    </row>
    <row r="99" spans="1:6">
      <c r="A99" s="68">
        <v>97</v>
      </c>
      <c r="B99" s="69" t="s">
        <v>476</v>
      </c>
      <c r="C99" s="70" t="s">
        <v>269</v>
      </c>
      <c r="D99" s="71" t="s">
        <v>241</v>
      </c>
      <c r="E99" s="72">
        <f>人物卡!AE5*4</f>
        <v>308</v>
      </c>
      <c r="F99" s="73" t="s">
        <v>477</v>
      </c>
    </row>
    <row r="100" spans="1:6">
      <c r="A100" s="65">
        <v>98</v>
      </c>
      <c r="B100" s="74" t="s">
        <v>478</v>
      </c>
      <c r="C100" s="75" t="s">
        <v>278</v>
      </c>
      <c r="D100" s="76" t="s">
        <v>241</v>
      </c>
      <c r="E100" s="77">
        <f>人物卡!AE5*4</f>
        <v>308</v>
      </c>
      <c r="F100" s="78" t="s">
        <v>479</v>
      </c>
    </row>
    <row r="101" ht="17.25" customHeight="1" spans="1:6">
      <c r="A101" s="68">
        <v>99</v>
      </c>
      <c r="B101" s="69" t="s">
        <v>480</v>
      </c>
      <c r="C101" s="70" t="s">
        <v>229</v>
      </c>
      <c r="D101" s="71" t="s">
        <v>317</v>
      </c>
      <c r="E101" s="72">
        <f>人物卡!AE5*2+人物卡!Y5*2</f>
        <v>244</v>
      </c>
      <c r="F101" s="73" t="s">
        <v>481</v>
      </c>
    </row>
    <row r="102" spans="1:6">
      <c r="A102" s="65">
        <v>100</v>
      </c>
      <c r="B102" s="74" t="s">
        <v>482</v>
      </c>
      <c r="C102" s="75" t="s">
        <v>257</v>
      </c>
      <c r="D102" s="76" t="s">
        <v>241</v>
      </c>
      <c r="E102" s="77">
        <f>人物卡!AE5*4</f>
        <v>308</v>
      </c>
      <c r="F102" s="78" t="s">
        <v>483</v>
      </c>
    </row>
    <row r="103" ht="17.25" customHeight="1" spans="1:6">
      <c r="A103" s="68">
        <v>101</v>
      </c>
      <c r="B103" s="69" t="s">
        <v>484</v>
      </c>
      <c r="C103" s="70" t="s">
        <v>269</v>
      </c>
      <c r="D103" s="71" t="s">
        <v>321</v>
      </c>
      <c r="E103" s="72">
        <f>人物卡!AE5*2+MAX(人物卡!Y5,人物卡!Y3)*2</f>
        <v>244</v>
      </c>
      <c r="F103" s="73" t="s">
        <v>485</v>
      </c>
    </row>
    <row r="104" ht="17.25" customHeight="1" spans="1:6">
      <c r="A104" s="65">
        <v>102</v>
      </c>
      <c r="B104" s="74" t="s">
        <v>486</v>
      </c>
      <c r="C104" s="75" t="s">
        <v>278</v>
      </c>
      <c r="D104" s="76" t="s">
        <v>332</v>
      </c>
      <c r="E104" s="77">
        <f>人物卡!AE5*2+MAX(人物卡!Y5,人物卡!Y3)*2</f>
        <v>244</v>
      </c>
      <c r="F104" s="78" t="s">
        <v>487</v>
      </c>
    </row>
    <row r="105" ht="16.5" customHeight="1" spans="1:6">
      <c r="A105" s="68">
        <v>103</v>
      </c>
      <c r="B105" s="69" t="s">
        <v>488</v>
      </c>
      <c r="C105" s="70" t="s">
        <v>269</v>
      </c>
      <c r="D105" s="71" t="s">
        <v>266</v>
      </c>
      <c r="E105" s="72">
        <f>人物卡!AE5*2+MAX(人物卡!Y3,人物卡!S3)*2</f>
        <v>294</v>
      </c>
      <c r="F105" s="73" t="s">
        <v>489</v>
      </c>
    </row>
    <row r="106" ht="17.25" customHeight="1" spans="1:6">
      <c r="A106" s="65">
        <v>104</v>
      </c>
      <c r="B106" s="74" t="s">
        <v>490</v>
      </c>
      <c r="C106" s="75" t="s">
        <v>329</v>
      </c>
      <c r="D106" s="76" t="s">
        <v>332</v>
      </c>
      <c r="E106" s="77">
        <f>人物卡!AE5*2+MAX(人物卡!Y5,人物卡!Y3)*2</f>
        <v>244</v>
      </c>
      <c r="F106" s="78" t="s">
        <v>491</v>
      </c>
    </row>
    <row r="107" spans="1:6">
      <c r="A107" s="68">
        <v>105</v>
      </c>
      <c r="B107" s="69" t="s">
        <v>492</v>
      </c>
      <c r="C107" s="70" t="s">
        <v>493</v>
      </c>
      <c r="D107" s="71" t="s">
        <v>241</v>
      </c>
      <c r="E107" s="72">
        <f>人物卡!AE5*4</f>
        <v>308</v>
      </c>
      <c r="F107" s="73" t="s">
        <v>494</v>
      </c>
    </row>
    <row r="108" ht="16.5" customHeight="1" spans="1:6">
      <c r="A108" s="65">
        <v>106</v>
      </c>
      <c r="B108" s="74" t="s">
        <v>495</v>
      </c>
      <c r="C108" s="75" t="s">
        <v>496</v>
      </c>
      <c r="D108" s="76" t="s">
        <v>266</v>
      </c>
      <c r="E108" s="77">
        <f>人物卡!AE5*2+MAX(人物卡!Y3,人物卡!S3)*2</f>
        <v>294</v>
      </c>
      <c r="F108" s="78" t="s">
        <v>497</v>
      </c>
    </row>
    <row r="109" ht="16.5" customHeight="1" spans="1:6">
      <c r="A109" s="68">
        <v>107</v>
      </c>
      <c r="B109" s="69" t="s">
        <v>498</v>
      </c>
      <c r="C109" s="70" t="s">
        <v>499</v>
      </c>
      <c r="D109" s="71" t="s">
        <v>266</v>
      </c>
      <c r="E109" s="72">
        <f>人物卡!AE5*2+MAX(人物卡!Y3,人物卡!S3)*2</f>
        <v>294</v>
      </c>
      <c r="F109" s="73" t="s">
        <v>500</v>
      </c>
    </row>
    <row r="110" spans="1:6">
      <c r="A110" s="65">
        <v>108</v>
      </c>
      <c r="B110" s="74" t="s">
        <v>501</v>
      </c>
      <c r="C110" s="75" t="s">
        <v>278</v>
      </c>
      <c r="D110" s="76" t="s">
        <v>241</v>
      </c>
      <c r="E110" s="77">
        <f>人物卡!AE5*4</f>
        <v>308</v>
      </c>
      <c r="F110" s="78" t="s">
        <v>502</v>
      </c>
    </row>
    <row r="111" spans="1:6">
      <c r="A111" s="68">
        <v>109</v>
      </c>
      <c r="B111" s="69" t="s">
        <v>503</v>
      </c>
      <c r="C111" s="70" t="s">
        <v>468</v>
      </c>
      <c r="D111" s="71" t="s">
        <v>241</v>
      </c>
      <c r="E111" s="72">
        <f>人物卡!AE5*4</f>
        <v>308</v>
      </c>
      <c r="F111" s="73" t="s">
        <v>504</v>
      </c>
    </row>
    <row r="112" ht="17.25" customHeight="1" spans="1:6">
      <c r="A112" s="65">
        <v>110</v>
      </c>
      <c r="B112" s="74" t="s">
        <v>505</v>
      </c>
      <c r="C112" s="75" t="s">
        <v>225</v>
      </c>
      <c r="D112" s="76" t="s">
        <v>397</v>
      </c>
      <c r="E112" s="77">
        <f>人物卡!AE5*2+MAX(人物卡!Y5,人物卡!Y3)*2</f>
        <v>244</v>
      </c>
      <c r="F112" s="78" t="s">
        <v>506</v>
      </c>
    </row>
    <row r="113" spans="1:6">
      <c r="A113" s="68">
        <v>111</v>
      </c>
      <c r="B113" s="69" t="s">
        <v>507</v>
      </c>
      <c r="C113" s="70" t="s">
        <v>225</v>
      </c>
      <c r="D113" s="71" t="s">
        <v>241</v>
      </c>
      <c r="E113" s="72">
        <f>人物卡!AE5*4</f>
        <v>308</v>
      </c>
      <c r="F113" s="73" t="s">
        <v>508</v>
      </c>
    </row>
    <row r="114" spans="1:6">
      <c r="A114" s="65">
        <v>112</v>
      </c>
      <c r="B114" s="74" t="s">
        <v>509</v>
      </c>
      <c r="C114" s="75" t="s">
        <v>510</v>
      </c>
      <c r="D114" s="76" t="s">
        <v>241</v>
      </c>
      <c r="E114" s="77">
        <f>人物卡!AE5*4</f>
        <v>308</v>
      </c>
      <c r="F114" s="78" t="s">
        <v>511</v>
      </c>
    </row>
    <row r="115" ht="16.5" customHeight="1" spans="1:6">
      <c r="A115" s="68">
        <v>113</v>
      </c>
      <c r="B115" s="69" t="s">
        <v>512</v>
      </c>
      <c r="C115" s="70" t="s">
        <v>426</v>
      </c>
      <c r="D115" s="71" t="s">
        <v>245</v>
      </c>
      <c r="E115" s="72">
        <f>人物卡!AE5*2+MAX(人物卡!Y5,人物卡!AE3)*2</f>
        <v>274</v>
      </c>
      <c r="F115" s="73" t="s">
        <v>513</v>
      </c>
    </row>
    <row r="116" ht="16.35" spans="1:6">
      <c r="A116" s="79">
        <v>114</v>
      </c>
      <c r="B116" s="80" t="s">
        <v>514</v>
      </c>
      <c r="C116" s="81" t="s">
        <v>229</v>
      </c>
      <c r="D116" s="82" t="s">
        <v>241</v>
      </c>
      <c r="E116" s="83">
        <f>人物卡!AE5*4</f>
        <v>308</v>
      </c>
      <c r="F116" s="84" t="s">
        <v>515</v>
      </c>
    </row>
  </sheetData>
  <sheetProtection sheet="1" formatCells="0" formatColumns="0" formatRows="0" insertRows="0" insertColumns="0" insertHyperlinks="0" deleteColumns="0" deleteRows="0" sort="0" autoFilter="0" pivotTables="0"/>
  <mergeCells count="1">
    <mergeCell ref="B2:F2"/>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V29"/>
  <sheetViews>
    <sheetView showGridLines="0" showRowColHeaders="0" workbookViewId="0">
      <selection activeCell="AC5" sqref="AC5"/>
    </sheetView>
  </sheetViews>
  <sheetFormatPr defaultColWidth="4" defaultRowHeight="17.4"/>
  <cols>
    <col min="1" max="1" width="4" style="10"/>
    <col min="2" max="16384" width="4" style="1"/>
  </cols>
  <sheetData>
    <row r="2" spans="1:22">
      <c r="A2" s="10">
        <f ca="1">RANDBETWEEN(1,6)</f>
        <v>1</v>
      </c>
      <c r="B2" s="11" t="s">
        <v>1</v>
      </c>
      <c r="C2" s="12"/>
      <c r="D2" s="12"/>
      <c r="E2" s="12"/>
      <c r="F2" s="12"/>
      <c r="G2" s="12"/>
      <c r="H2" s="12"/>
      <c r="I2" s="12"/>
      <c r="J2" s="12"/>
      <c r="K2" s="12"/>
      <c r="L2" s="12"/>
      <c r="M2" s="12"/>
      <c r="N2" s="12"/>
      <c r="O2" s="12"/>
      <c r="P2" s="12"/>
      <c r="Q2" s="12"/>
      <c r="R2" s="12"/>
      <c r="S2" s="40"/>
      <c r="U2" s="41" t="s">
        <v>516</v>
      </c>
      <c r="V2" s="42"/>
    </row>
    <row r="3" spans="1:22">
      <c r="A3" s="10">
        <f ca="1">RANDBETWEEN(1,6)</f>
        <v>5</v>
      </c>
      <c r="B3" s="13" t="s">
        <v>517</v>
      </c>
      <c r="C3" s="14"/>
      <c r="D3" s="4">
        <f ca="1">SUM(A2:A4)*5</f>
        <v>50</v>
      </c>
      <c r="E3" s="4"/>
      <c r="F3" s="15">
        <f ca="1">INT(D3/2)</f>
        <v>25</v>
      </c>
      <c r="G3" s="15"/>
      <c r="H3" s="16" t="s">
        <v>518</v>
      </c>
      <c r="I3" s="16"/>
      <c r="J3" s="6">
        <f ca="1">SUM(A8:A10)*5</f>
        <v>50</v>
      </c>
      <c r="K3" s="6"/>
      <c r="L3" s="19">
        <f ca="1">INT(J3/2)</f>
        <v>25</v>
      </c>
      <c r="M3" s="19"/>
      <c r="N3" s="14" t="s">
        <v>519</v>
      </c>
      <c r="O3" s="14"/>
      <c r="P3" s="4">
        <f ca="1">SUM(A14:A16)*5</f>
        <v>45</v>
      </c>
      <c r="Q3" s="4"/>
      <c r="R3" s="15">
        <f ca="1">INT(P3/2)</f>
        <v>22</v>
      </c>
      <c r="S3" s="43"/>
      <c r="U3" s="44">
        <f ca="1">SUM(A24:A26)*5</f>
        <v>40</v>
      </c>
      <c r="V3" s="45"/>
    </row>
    <row r="4" ht="18.15" spans="1:22">
      <c r="A4" s="10">
        <f ca="1" t="shared" ref="A4:A22" si="0">RANDBETWEEN(1,6)</f>
        <v>4</v>
      </c>
      <c r="B4" s="13"/>
      <c r="C4" s="14"/>
      <c r="D4" s="4"/>
      <c r="E4" s="4"/>
      <c r="F4" s="17">
        <f ca="1">INT(D3/5)</f>
        <v>10</v>
      </c>
      <c r="G4" s="17"/>
      <c r="H4" s="16"/>
      <c r="I4" s="16"/>
      <c r="J4" s="6"/>
      <c r="K4" s="6"/>
      <c r="L4" s="19">
        <f ca="1">INT(J3/5)</f>
        <v>10</v>
      </c>
      <c r="M4" s="19"/>
      <c r="N4" s="14"/>
      <c r="O4" s="14"/>
      <c r="P4" s="4"/>
      <c r="Q4" s="4"/>
      <c r="R4" s="15">
        <f ca="1">INT(P3/5)</f>
        <v>9</v>
      </c>
      <c r="S4" s="43"/>
      <c r="U4" s="46"/>
      <c r="V4" s="47"/>
    </row>
    <row r="5" ht="18.15" spans="1:19">
      <c r="A5" s="10">
        <f ca="1" t="shared" si="0"/>
        <v>4</v>
      </c>
      <c r="B5" s="18" t="s">
        <v>520</v>
      </c>
      <c r="C5" s="16"/>
      <c r="D5" s="6">
        <f ca="1">SUM(A5:A7)*5</f>
        <v>60</v>
      </c>
      <c r="E5" s="6"/>
      <c r="F5" s="19">
        <f ca="1" t="shared" ref="F5" si="1">INT(D5/2)</f>
        <v>30</v>
      </c>
      <c r="G5" s="19"/>
      <c r="H5" s="14" t="s">
        <v>521</v>
      </c>
      <c r="I5" s="14"/>
      <c r="J5" s="4">
        <f ca="1">SUM(A11:A13)*5</f>
        <v>45</v>
      </c>
      <c r="K5" s="4"/>
      <c r="L5" s="15">
        <f ca="1" t="shared" ref="L5" si="2">INT(J5/2)</f>
        <v>22</v>
      </c>
      <c r="M5" s="15"/>
      <c r="N5" s="16" t="s">
        <v>522</v>
      </c>
      <c r="O5" s="16"/>
      <c r="P5" s="6">
        <f ca="1">(SUM(A21:A22)+6)*5</f>
        <v>70</v>
      </c>
      <c r="Q5" s="6"/>
      <c r="R5" s="19">
        <f ca="1">INT(P5/2)</f>
        <v>35</v>
      </c>
      <c r="S5" s="48"/>
    </row>
    <row r="6" spans="1:22">
      <c r="A6" s="10">
        <f ca="1" t="shared" si="0"/>
        <v>2</v>
      </c>
      <c r="B6" s="18"/>
      <c r="C6" s="16"/>
      <c r="D6" s="6"/>
      <c r="E6" s="6"/>
      <c r="F6" s="20">
        <f ca="1" t="shared" ref="F6" si="3">INT(D5/5)</f>
        <v>12</v>
      </c>
      <c r="G6" s="20"/>
      <c r="H6" s="14"/>
      <c r="I6" s="14"/>
      <c r="J6" s="4"/>
      <c r="K6" s="4"/>
      <c r="L6" s="15">
        <f ca="1" t="shared" ref="L6" si="4">INT(J5/5)</f>
        <v>9</v>
      </c>
      <c r="M6" s="15"/>
      <c r="N6" s="16"/>
      <c r="O6" s="16"/>
      <c r="P6" s="6"/>
      <c r="Q6" s="6"/>
      <c r="R6" s="19">
        <f ca="1">INT(P5/5)</f>
        <v>14</v>
      </c>
      <c r="S6" s="48"/>
      <c r="U6" s="41" t="s">
        <v>523</v>
      </c>
      <c r="V6" s="42"/>
    </row>
    <row r="7" spans="1:22">
      <c r="A7" s="10">
        <f ca="1" t="shared" si="0"/>
        <v>6</v>
      </c>
      <c r="B7" s="13" t="s">
        <v>524</v>
      </c>
      <c r="C7" s="14"/>
      <c r="D7" s="4">
        <f ca="1">(SUM(A17:A18)+6)*5</f>
        <v>55</v>
      </c>
      <c r="E7" s="4"/>
      <c r="F7" s="15">
        <f ca="1" t="shared" ref="F7" si="5">INT(D7/2)</f>
        <v>27</v>
      </c>
      <c r="G7" s="15"/>
      <c r="H7" s="16" t="s">
        <v>23</v>
      </c>
      <c r="I7" s="16"/>
      <c r="J7" s="6">
        <f ca="1">(SUM(A19:A20)+6)*5</f>
        <v>55</v>
      </c>
      <c r="K7" s="6"/>
      <c r="L7" s="19">
        <f ca="1" t="shared" ref="L7" si="6">INT(J7/2)</f>
        <v>27</v>
      </c>
      <c r="M7" s="19"/>
      <c r="N7" s="34" t="str">
        <f ca="1">"所有属性之和="&amp;SUM(D3:E8,J3:K8,P3:Q6)</f>
        <v>所有属性之和=430</v>
      </c>
      <c r="O7" s="35"/>
      <c r="P7" s="35"/>
      <c r="Q7" s="35"/>
      <c r="R7" s="35"/>
      <c r="S7" s="49"/>
      <c r="U7" s="44">
        <f ca="1">SUM(A27:A29)*5</f>
        <v>45</v>
      </c>
      <c r="V7" s="45"/>
    </row>
    <row r="8" ht="18.15" spans="1:22">
      <c r="A8" s="10">
        <f ca="1" t="shared" si="0"/>
        <v>3</v>
      </c>
      <c r="B8" s="21"/>
      <c r="C8" s="22"/>
      <c r="D8" s="23"/>
      <c r="E8" s="23"/>
      <c r="F8" s="24">
        <f ca="1" t="shared" ref="F8" si="7">INT(D7/5)</f>
        <v>11</v>
      </c>
      <c r="G8" s="24"/>
      <c r="H8" s="25"/>
      <c r="I8" s="25"/>
      <c r="J8" s="36"/>
      <c r="K8" s="36"/>
      <c r="L8" s="37">
        <f ca="1" t="shared" ref="L8" si="8">INT(J7/5)</f>
        <v>11</v>
      </c>
      <c r="M8" s="37"/>
      <c r="N8" s="38"/>
      <c r="O8" s="39"/>
      <c r="P8" s="39"/>
      <c r="Q8" s="39"/>
      <c r="R8" s="39"/>
      <c r="S8" s="50"/>
      <c r="U8" s="46"/>
      <c r="V8" s="47"/>
    </row>
    <row r="9" ht="18.15" spans="1:1">
      <c r="A9" s="10">
        <f ca="1" t="shared" si="0"/>
        <v>1</v>
      </c>
    </row>
    <row r="10" ht="18.15" spans="1:22">
      <c r="A10" s="10">
        <f ca="1" t="shared" si="0"/>
        <v>6</v>
      </c>
      <c r="B10" s="26" t="s">
        <v>525</v>
      </c>
      <c r="C10" s="27"/>
      <c r="D10" s="27"/>
      <c r="E10" s="27"/>
      <c r="F10" s="27"/>
      <c r="G10" s="27"/>
      <c r="H10" s="27"/>
      <c r="I10" s="27"/>
      <c r="J10" s="27"/>
      <c r="K10" s="27"/>
      <c r="L10" s="27"/>
      <c r="M10" s="27"/>
      <c r="N10" s="27"/>
      <c r="O10" s="27"/>
      <c r="P10" s="27"/>
      <c r="Q10" s="27"/>
      <c r="R10" s="27"/>
      <c r="S10" s="27"/>
      <c r="T10" s="27"/>
      <c r="U10" s="27"/>
      <c r="V10" s="51"/>
    </row>
    <row r="11" ht="18.15" spans="1:1">
      <c r="A11" s="10">
        <f ca="1" t="shared" si="0"/>
        <v>4</v>
      </c>
    </row>
    <row r="12" spans="1:22">
      <c r="A12" s="10">
        <f ca="1" t="shared" si="0"/>
        <v>4</v>
      </c>
      <c r="B12" s="11" t="s">
        <v>526</v>
      </c>
      <c r="C12" s="12"/>
      <c r="D12" s="12"/>
      <c r="E12" s="12"/>
      <c r="F12" s="12"/>
      <c r="G12" s="12"/>
      <c r="H12" s="12"/>
      <c r="I12" s="12"/>
      <c r="J12" s="12"/>
      <c r="K12" s="12"/>
      <c r="L12" s="12"/>
      <c r="M12" s="12"/>
      <c r="N12" s="12"/>
      <c r="O12" s="12"/>
      <c r="P12" s="12"/>
      <c r="Q12" s="12"/>
      <c r="R12" s="12"/>
      <c r="S12" s="12"/>
      <c r="T12" s="12"/>
      <c r="U12" s="12"/>
      <c r="V12" s="40"/>
    </row>
    <row r="13" spans="1:22">
      <c r="A13" s="10">
        <f ca="1" t="shared" si="0"/>
        <v>1</v>
      </c>
      <c r="B13" s="28" t="s">
        <v>527</v>
      </c>
      <c r="C13" s="29"/>
      <c r="D13" s="29"/>
      <c r="E13" s="29" t="s">
        <v>528</v>
      </c>
      <c r="F13" s="29"/>
      <c r="G13" s="29"/>
      <c r="H13" s="29" t="s">
        <v>529</v>
      </c>
      <c r="I13" s="29"/>
      <c r="J13" s="29"/>
      <c r="K13" s="29" t="s">
        <v>530</v>
      </c>
      <c r="L13" s="29"/>
      <c r="M13" s="29"/>
      <c r="N13" s="29" t="s">
        <v>531</v>
      </c>
      <c r="O13" s="29"/>
      <c r="P13" s="29"/>
      <c r="Q13" s="29" t="s">
        <v>532</v>
      </c>
      <c r="R13" s="29"/>
      <c r="S13" s="29"/>
      <c r="T13" s="29" t="s">
        <v>533</v>
      </c>
      <c r="U13" s="29"/>
      <c r="V13" s="52"/>
    </row>
    <row r="14" spans="1:22">
      <c r="A14" s="10">
        <f ca="1" t="shared" si="0"/>
        <v>2</v>
      </c>
      <c r="B14" s="30">
        <f ca="1">RANDBETWEEN(1,2)</f>
        <v>1</v>
      </c>
      <c r="C14" s="31"/>
      <c r="D14" s="31"/>
      <c r="E14" s="31">
        <f ca="1">RANDBETWEEN(1,4)</f>
        <v>2</v>
      </c>
      <c r="F14" s="31"/>
      <c r="G14" s="31"/>
      <c r="H14" s="31">
        <f ca="1">RANDBETWEEN(1,6)</f>
        <v>4</v>
      </c>
      <c r="I14" s="31"/>
      <c r="J14" s="31"/>
      <c r="K14" s="31">
        <f ca="1">RANDBETWEEN(1,8)</f>
        <v>3</v>
      </c>
      <c r="L14" s="31"/>
      <c r="M14" s="31"/>
      <c r="N14" s="31">
        <f ca="1">RANDBETWEEN(1,10)</f>
        <v>9</v>
      </c>
      <c r="O14" s="31"/>
      <c r="P14" s="31"/>
      <c r="Q14" s="31">
        <f ca="1">RANDBETWEEN(1,20)</f>
        <v>6</v>
      </c>
      <c r="R14" s="31"/>
      <c r="S14" s="31"/>
      <c r="T14" s="31">
        <f ca="1">RANDBETWEEN(0,99)</f>
        <v>10</v>
      </c>
      <c r="U14" s="31"/>
      <c r="V14" s="53"/>
    </row>
    <row r="15" ht="18.15" spans="1:22">
      <c r="A15" s="10">
        <f ca="1" t="shared" si="0"/>
        <v>6</v>
      </c>
      <c r="B15" s="32"/>
      <c r="C15" s="33"/>
      <c r="D15" s="33"/>
      <c r="E15" s="33"/>
      <c r="F15" s="33"/>
      <c r="G15" s="33"/>
      <c r="H15" s="33"/>
      <c r="I15" s="33"/>
      <c r="J15" s="33"/>
      <c r="K15" s="33"/>
      <c r="L15" s="33"/>
      <c r="M15" s="33"/>
      <c r="N15" s="33"/>
      <c r="O15" s="33"/>
      <c r="P15" s="33"/>
      <c r="Q15" s="33"/>
      <c r="R15" s="33"/>
      <c r="S15" s="33"/>
      <c r="T15" s="33"/>
      <c r="U15" s="33"/>
      <c r="V15" s="54"/>
    </row>
    <row r="16" spans="1:1">
      <c r="A16" s="10">
        <f ca="1" t="shared" si="0"/>
        <v>1</v>
      </c>
    </row>
    <row r="17" spans="1:1">
      <c r="A17" s="10">
        <f ca="1" t="shared" si="0"/>
        <v>1</v>
      </c>
    </row>
    <row r="18" spans="1:1">
      <c r="A18" s="10">
        <f ca="1" t="shared" si="0"/>
        <v>4</v>
      </c>
    </row>
    <row r="19" spans="1:1">
      <c r="A19" s="10">
        <f ca="1" t="shared" si="0"/>
        <v>4</v>
      </c>
    </row>
    <row r="20" spans="1:1">
      <c r="A20" s="10">
        <f ca="1" t="shared" si="0"/>
        <v>1</v>
      </c>
    </row>
    <row r="21" spans="1:1">
      <c r="A21" s="10">
        <f ca="1" t="shared" si="0"/>
        <v>3</v>
      </c>
    </row>
    <row r="22" spans="1:1">
      <c r="A22" s="10">
        <f ca="1" t="shared" si="0"/>
        <v>5</v>
      </c>
    </row>
    <row r="24" spans="1:1">
      <c r="A24" s="10">
        <f ca="1">RANDBETWEEN(1,6)</f>
        <v>2</v>
      </c>
    </row>
    <row r="25" spans="1:1">
      <c r="A25" s="10">
        <f ca="1" t="shared" ref="A25:A29" si="9">RANDBETWEEN(1,6)</f>
        <v>3</v>
      </c>
    </row>
    <row r="26" spans="1:1">
      <c r="A26" s="10">
        <f ca="1" t="shared" si="9"/>
        <v>3</v>
      </c>
    </row>
    <row r="27" spans="1:1">
      <c r="A27" s="10">
        <f ca="1" t="shared" si="9"/>
        <v>5</v>
      </c>
    </row>
    <row r="28" spans="1:1">
      <c r="A28" s="10">
        <f ca="1" t="shared" si="9"/>
        <v>3</v>
      </c>
    </row>
    <row r="29" spans="1:1">
      <c r="A29" s="10">
        <f ca="1" t="shared" si="9"/>
        <v>1</v>
      </c>
    </row>
  </sheetData>
  <sheetProtection sheet="1" objects="1" scenarios="1"/>
  <mergeCells count="54">
    <mergeCell ref="B2:S2"/>
    <mergeCell ref="U2:V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4:D15"/>
    <mergeCell ref="E14:G15"/>
    <mergeCell ref="H14:J15"/>
    <mergeCell ref="K14:M15"/>
    <mergeCell ref="N14:P15"/>
    <mergeCell ref="Q14:S15"/>
    <mergeCell ref="T14:V15"/>
    <mergeCell ref="U3:V4"/>
    <mergeCell ref="U7:V8"/>
    <mergeCell ref="N7:S8"/>
    <mergeCell ref="B7:C8"/>
    <mergeCell ref="D7:E8"/>
    <mergeCell ref="H7:I8"/>
    <mergeCell ref="J7:K8"/>
    <mergeCell ref="B5:C6"/>
    <mergeCell ref="D5:E6"/>
    <mergeCell ref="H5:I6"/>
    <mergeCell ref="J5:K6"/>
    <mergeCell ref="N5:O6"/>
    <mergeCell ref="P5:Q6"/>
    <mergeCell ref="B3:C4"/>
    <mergeCell ref="D3:E4"/>
    <mergeCell ref="H3:I4"/>
    <mergeCell ref="J3:K4"/>
    <mergeCell ref="N3:O4"/>
    <mergeCell ref="P3:Q4"/>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D3:E8 J3:K8 P5:Q6" errorStyle="information">
      <formula1>99</formula1>
    </dataValidation>
  </dataValidations>
  <pageMargins left="0.699305555555556" right="0.699305555555556" top="0.75" bottom="0.75" header="0.3" footer="0.3"/>
  <pageSetup paperSize="9" orientation="portrait" horizontalDpi="1200" verticalDpi="12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topLeftCell="A10" workbookViewId="0">
      <selection activeCell="I25" sqref="I25"/>
    </sheetView>
  </sheetViews>
  <sheetFormatPr defaultColWidth="9.87962962962963" defaultRowHeight="17.4"/>
  <cols>
    <col min="1" max="1" width="9.5" style="1" customWidth="1"/>
    <col min="2" max="2" width="8" style="2" customWidth="1"/>
    <col min="3" max="3" width="6.25" style="2" customWidth="1"/>
    <col min="4" max="4" width="9.87962962962963" style="1"/>
    <col min="5" max="5" width="11.25" style="1" customWidth="1"/>
    <col min="6" max="6" width="10.3796296296296" style="1" customWidth="1"/>
    <col min="7" max="16384" width="9.87962962962963" style="1"/>
  </cols>
  <sheetData>
    <row r="1" spans="1:10">
      <c r="A1" s="3" t="s">
        <v>534</v>
      </c>
      <c r="B1" s="3" t="s">
        <v>535</v>
      </c>
      <c r="C1" s="3" t="s">
        <v>536</v>
      </c>
      <c r="E1" s="3" t="s">
        <v>17</v>
      </c>
      <c r="F1" s="3" t="s">
        <v>537</v>
      </c>
      <c r="J1" s="9"/>
    </row>
    <row r="2" spans="1:6">
      <c r="A2" s="4">
        <v>0</v>
      </c>
      <c r="B2" s="5" t="s">
        <v>538</v>
      </c>
      <c r="C2" s="4" t="s">
        <v>538</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539</v>
      </c>
      <c r="C6" s="4">
        <v>1</v>
      </c>
      <c r="E6" s="5">
        <v>70</v>
      </c>
      <c r="F6" s="4">
        <v>4</v>
      </c>
    </row>
    <row r="7" spans="1:6">
      <c r="A7" s="6">
        <v>165</v>
      </c>
      <c r="B7" s="6" t="s">
        <v>540</v>
      </c>
      <c r="C7" s="6">
        <v>2</v>
      </c>
      <c r="E7" s="6">
        <v>80</v>
      </c>
      <c r="F7" s="6">
        <v>5</v>
      </c>
    </row>
    <row r="8" spans="1:3">
      <c r="A8" s="4">
        <v>205</v>
      </c>
      <c r="B8" s="5" t="s">
        <v>541</v>
      </c>
      <c r="C8" s="4">
        <v>3</v>
      </c>
    </row>
    <row r="9" spans="1:6">
      <c r="A9" s="6">
        <v>285</v>
      </c>
      <c r="B9" s="6" t="s">
        <v>542</v>
      </c>
      <c r="C9" s="6">
        <v>4</v>
      </c>
      <c r="E9" s="7" t="s">
        <v>543</v>
      </c>
      <c r="F9" s="8"/>
    </row>
    <row r="10" spans="1:6">
      <c r="A10" s="4">
        <v>365</v>
      </c>
      <c r="B10" s="5" t="s">
        <v>544</v>
      </c>
      <c r="C10" s="4">
        <v>5</v>
      </c>
      <c r="E10" s="5" t="s">
        <v>545</v>
      </c>
      <c r="F10" s="4">
        <f>人物卡!S3</f>
        <v>70</v>
      </c>
    </row>
    <row r="11" spans="1:6">
      <c r="A11" s="6">
        <v>445</v>
      </c>
      <c r="B11" s="6" t="s">
        <v>546</v>
      </c>
      <c r="C11" s="6">
        <v>6</v>
      </c>
      <c r="E11" s="6" t="s">
        <v>547</v>
      </c>
      <c r="F11" s="6">
        <f>人物卡!Y3</f>
        <v>45</v>
      </c>
    </row>
    <row r="12" spans="1:6">
      <c r="A12" s="4">
        <v>525</v>
      </c>
      <c r="B12" s="5" t="s">
        <v>548</v>
      </c>
      <c r="C12" s="4">
        <v>7</v>
      </c>
      <c r="E12" s="5" t="s">
        <v>549</v>
      </c>
      <c r="F12" s="4">
        <f>人物卡!S7</f>
        <v>60</v>
      </c>
    </row>
    <row r="13" spans="1:6">
      <c r="A13" s="6">
        <v>605</v>
      </c>
      <c r="B13" s="6" t="s">
        <v>550</v>
      </c>
      <c r="C13" s="6">
        <v>8</v>
      </c>
      <c r="E13" s="6" t="s">
        <v>551</v>
      </c>
      <c r="F13" s="6" t="b">
        <f>IF(F10&gt;F12,TRUE())</f>
        <v>1</v>
      </c>
    </row>
    <row r="14" spans="1:6">
      <c r="A14" s="4">
        <v>685</v>
      </c>
      <c r="B14" s="5" t="s">
        <v>552</v>
      </c>
      <c r="C14" s="4">
        <v>9</v>
      </c>
      <c r="E14" s="5" t="s">
        <v>553</v>
      </c>
      <c r="F14" s="4" t="b">
        <f>IF(F11&gt;F12,TRUE())</f>
        <v>0</v>
      </c>
    </row>
    <row r="15" spans="1:6">
      <c r="A15" s="6">
        <v>765</v>
      </c>
      <c r="B15" s="6" t="s">
        <v>554</v>
      </c>
      <c r="C15" s="6">
        <v>10</v>
      </c>
      <c r="E15" s="6" t="s">
        <v>555</v>
      </c>
      <c r="F15" s="6" t="b">
        <f>IF(F10=F12,TRUE())</f>
        <v>0</v>
      </c>
    </row>
    <row r="16" spans="1:6">
      <c r="A16" s="4">
        <v>845</v>
      </c>
      <c r="B16" s="5" t="s">
        <v>556</v>
      </c>
      <c r="C16" s="4">
        <v>11</v>
      </c>
      <c r="E16" s="5" t="s">
        <v>557</v>
      </c>
      <c r="F16" s="4" t="b">
        <f>IF(F11=F12,TRUE())</f>
        <v>0</v>
      </c>
    </row>
    <row r="17" spans="1:6">
      <c r="A17" s="6">
        <v>925</v>
      </c>
      <c r="B17" s="6" t="s">
        <v>558</v>
      </c>
      <c r="C17" s="6">
        <v>12</v>
      </c>
      <c r="E17" s="6" t="s">
        <v>559</v>
      </c>
      <c r="F17" s="6" t="b">
        <f>IF(F10&lt;F12,TRUE())</f>
        <v>0</v>
      </c>
    </row>
    <row r="18" spans="1:6">
      <c r="A18" s="4">
        <v>1005</v>
      </c>
      <c r="B18" s="5" t="s">
        <v>560</v>
      </c>
      <c r="C18" s="4">
        <v>13</v>
      </c>
      <c r="E18" s="5" t="s">
        <v>561</v>
      </c>
      <c r="F18" s="4" t="b">
        <f>IF(F11&lt;F12,TRUE())</f>
        <v>1</v>
      </c>
    </row>
    <row r="19" spans="1:6">
      <c r="A19" s="6">
        <v>1085</v>
      </c>
      <c r="B19" s="6" t="s">
        <v>562</v>
      </c>
      <c r="C19" s="6">
        <v>14</v>
      </c>
      <c r="E19" s="6" t="s">
        <v>563</v>
      </c>
      <c r="F19" s="6" t="b">
        <f>AND(F17:F18)</f>
        <v>0</v>
      </c>
    </row>
    <row r="20" spans="1:6">
      <c r="A20" s="4">
        <v>1165</v>
      </c>
      <c r="B20" s="5" t="s">
        <v>564</v>
      </c>
      <c r="C20" s="4">
        <v>15</v>
      </c>
      <c r="E20" s="5" t="s">
        <v>565</v>
      </c>
      <c r="F20" s="4" t="b">
        <f>AND(F13:F14)</f>
        <v>0</v>
      </c>
    </row>
    <row r="21" spans="1:6">
      <c r="A21" s="6">
        <v>1245</v>
      </c>
      <c r="B21" s="6" t="s">
        <v>566</v>
      </c>
      <c r="C21" s="6">
        <v>16</v>
      </c>
      <c r="E21" s="6" t="s">
        <v>567</v>
      </c>
      <c r="F21" s="6" t="b">
        <f>AND(F15:F16)</f>
        <v>0</v>
      </c>
    </row>
    <row r="22" spans="1:6">
      <c r="A22" s="4">
        <v>1325</v>
      </c>
      <c r="B22" s="5" t="s">
        <v>568</v>
      </c>
      <c r="C22" s="4">
        <v>17</v>
      </c>
      <c r="E22" s="5" t="s">
        <v>569</v>
      </c>
      <c r="F22" s="4" t="b">
        <f>OR(F13:F14)</f>
        <v>1</v>
      </c>
    </row>
    <row r="23" spans="1:6">
      <c r="A23" s="6">
        <v>1405</v>
      </c>
      <c r="B23" s="6" t="s">
        <v>570</v>
      </c>
      <c r="C23" s="6">
        <v>18</v>
      </c>
      <c r="E23" s="6" t="s">
        <v>571</v>
      </c>
      <c r="F23" s="6">
        <f>IF(OR(F15:F16),7,0)</f>
        <v>0</v>
      </c>
    </row>
    <row r="24" spans="1:6">
      <c r="A24" s="4">
        <v>1485</v>
      </c>
      <c r="B24" s="5" t="s">
        <v>572</v>
      </c>
      <c r="C24" s="4">
        <v>19</v>
      </c>
      <c r="E24" s="5" t="s">
        <v>571</v>
      </c>
      <c r="F24" s="4">
        <f>IF(F19,7,0)</f>
        <v>0</v>
      </c>
    </row>
    <row r="25" spans="1:6">
      <c r="A25" s="6">
        <v>1565</v>
      </c>
      <c r="B25" s="6" t="s">
        <v>573</v>
      </c>
      <c r="C25" s="6">
        <v>20</v>
      </c>
      <c r="E25" s="6" t="s">
        <v>574</v>
      </c>
      <c r="F25" s="6">
        <f>IF(F20,9,0)</f>
        <v>0</v>
      </c>
    </row>
    <row r="26" spans="1:6">
      <c r="A26" s="4">
        <v>1645</v>
      </c>
      <c r="B26" s="5" t="s">
        <v>575</v>
      </c>
      <c r="C26" s="4">
        <v>21</v>
      </c>
      <c r="E26" s="5" t="s">
        <v>576</v>
      </c>
      <c r="F26" s="4">
        <f>IF(OR(F21:F22),8,0)</f>
        <v>8</v>
      </c>
    </row>
    <row r="27" spans="1:6">
      <c r="A27" s="6">
        <v>1725</v>
      </c>
      <c r="B27" s="6" t="s">
        <v>577</v>
      </c>
      <c r="C27" s="6">
        <v>22</v>
      </c>
      <c r="E27" s="6" t="s">
        <v>578</v>
      </c>
      <c r="F27" s="6">
        <f>MAX(F23:F26)</f>
        <v>8</v>
      </c>
    </row>
    <row r="28" spans="1:3">
      <c r="A28" s="4">
        <v>1805</v>
      </c>
      <c r="B28" s="5" t="s">
        <v>579</v>
      </c>
      <c r="C28" s="4">
        <v>23</v>
      </c>
    </row>
    <row r="29" spans="1:3">
      <c r="A29" s="6">
        <v>1885</v>
      </c>
      <c r="B29" s="6" t="s">
        <v>580</v>
      </c>
      <c r="C29" s="6">
        <v>24</v>
      </c>
    </row>
    <row r="30" spans="1:3">
      <c r="A30" s="4">
        <v>1965</v>
      </c>
      <c r="B30" s="5" t="s">
        <v>581</v>
      </c>
      <c r="C30" s="4">
        <v>25</v>
      </c>
    </row>
    <row r="31" spans="1:3">
      <c r="A31" s="6">
        <v>2045</v>
      </c>
      <c r="B31" s="6" t="s">
        <v>582</v>
      </c>
      <c r="C31" s="6">
        <v>26</v>
      </c>
    </row>
    <row r="32" spans="1:3">
      <c r="A32" s="4">
        <v>2125</v>
      </c>
      <c r="B32" s="5" t="s">
        <v>583</v>
      </c>
      <c r="C32" s="4">
        <v>27</v>
      </c>
    </row>
  </sheetData>
  <mergeCells count="1">
    <mergeCell ref="E9:F9"/>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人物卡</vt:lpstr>
      <vt:lpstr>分支技能</vt:lpstr>
      <vt:lpstr>职业列表</vt:lpstr>
      <vt:lpstr>属性和掷骰</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RevoluTionIst</cp:lastModifiedBy>
  <dcterms:created xsi:type="dcterms:W3CDTF">2015-07-06T01:28:00Z</dcterms:created>
  <dcterms:modified xsi:type="dcterms:W3CDTF">2018-09-21T08:33:39Z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