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D:\集智桌游社\"/>
    </mc:Choice>
  </mc:AlternateContent>
  <xr:revisionPtr revIDLastSave="0" documentId="8_{F4E65122-DD0A-E947-8A42-7310A77AAF6D}" xr6:coauthVersionLast="43" xr6:coauthVersionMax="43" xr10:uidLastSave="{00000000-0000-0000-0000-000000000000}"/>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c r="E46" i="1"/>
  <c r="I46" i="1"/>
  <c r="S45" i="1"/>
  <c r="U45" i="1"/>
  <c r="T45" i="1"/>
  <c r="I45" i="1"/>
  <c r="K45" i="1"/>
  <c r="J45" i="1"/>
  <c r="S44" i="1"/>
  <c r="U44" i="1"/>
  <c r="I44" i="1"/>
  <c r="K44" i="1"/>
  <c r="S43" i="1"/>
  <c r="U43" i="1"/>
  <c r="T43" i="1"/>
  <c r="I43" i="1"/>
  <c r="K43" i="1"/>
  <c r="J43" i="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c r="S34" i="1"/>
  <c r="U34" i="1"/>
  <c r="T34" i="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c r="T53" i="1"/>
  <c r="S27" i="1"/>
  <c r="T27" i="1"/>
  <c r="U27" i="1"/>
  <c r="I27" i="1"/>
  <c r="K27" i="1"/>
  <c r="S26" i="1"/>
  <c r="U26" i="1"/>
  <c r="T26" i="1"/>
  <c r="I26" i="1"/>
  <c r="K26" i="1"/>
  <c r="J26" i="1"/>
  <c r="S25" i="1"/>
  <c r="T25" i="1"/>
  <c r="U25" i="1"/>
  <c r="E25" i="1"/>
  <c r="I25" i="1"/>
  <c r="K25" i="1"/>
  <c r="S24" i="1"/>
  <c r="U24" i="1"/>
  <c r="I24" i="1"/>
  <c r="K24" i="1"/>
  <c r="J24" i="1"/>
  <c r="B24" i="1"/>
  <c r="S23" i="1"/>
  <c r="U23" i="1"/>
  <c r="T23" i="1"/>
  <c r="I23" i="1"/>
  <c r="K23" i="1"/>
  <c r="J23" i="1"/>
  <c r="S22" i="1"/>
  <c r="T22" i="1"/>
  <c r="U22" i="1"/>
  <c r="I22" i="1"/>
  <c r="K22" i="1"/>
  <c r="S21" i="1"/>
  <c r="U21" i="1"/>
  <c r="T21" i="1"/>
  <c r="I21" i="1"/>
  <c r="K21" i="1"/>
  <c r="J21" i="1"/>
  <c r="S20" i="1"/>
  <c r="U20" i="1"/>
  <c r="I20" i="1"/>
  <c r="K20" i="1"/>
  <c r="S19" i="1"/>
  <c r="U19" i="1"/>
  <c r="T19" i="1"/>
  <c r="I19" i="1"/>
  <c r="K19" i="1"/>
  <c r="J19" i="1"/>
  <c r="S18" i="1"/>
  <c r="T18" i="1"/>
  <c r="U18" i="1"/>
  <c r="I18" i="1"/>
  <c r="K18" i="1"/>
  <c r="S17" i="1"/>
  <c r="U17" i="1"/>
  <c r="I17" i="1"/>
  <c r="K17" i="1"/>
  <c r="J17" i="1"/>
  <c r="S16" i="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T16" i="1"/>
  <c r="U37" i="1"/>
  <c r="J39" i="1"/>
  <c r="T20" i="1"/>
  <c r="T17" i="1"/>
  <c r="J28" i="1"/>
  <c r="U53" i="1"/>
  <c r="I7" i="2"/>
  <c r="F5" i="2"/>
  <c r="G6" i="2"/>
  <c r="I3" i="2"/>
  <c r="J3" i="2"/>
  <c r="C3" i="2"/>
  <c r="D4" i="2"/>
  <c r="F7" i="2"/>
  <c r="G8" i="2"/>
  <c r="C7" i="2"/>
  <c r="D7" i="2"/>
  <c r="I5" i="2"/>
  <c r="J6" i="2"/>
  <c r="F3" i="2"/>
  <c r="G3" i="2"/>
  <c r="C5" i="2"/>
  <c r="D6" i="2"/>
  <c r="J37" i="1"/>
  <c r="K37" i="1"/>
  <c r="J46" i="1"/>
  <c r="K46" i="1"/>
  <c r="J16" i="1"/>
  <c r="J18" i="1"/>
  <c r="J20" i="1"/>
  <c r="J22" i="1"/>
  <c r="T24" i="1"/>
  <c r="J25" i="1"/>
  <c r="J27" i="1"/>
  <c r="K28" i="1"/>
  <c r="U54" i="1"/>
  <c r="T29" i="1"/>
  <c r="J32" i="1"/>
  <c r="J35" i="1"/>
  <c r="J38" i="1"/>
  <c r="J40" i="1"/>
  <c r="T40" i="1"/>
  <c r="T42" i="1"/>
  <c r="T44" i="1"/>
  <c r="B58" i="1"/>
  <c r="J42" i="1"/>
  <c r="J44" i="1"/>
  <c r="T46" i="1"/>
  <c r="D3" i="2"/>
  <c r="G5" i="2"/>
  <c r="D8" i="2"/>
  <c r="G7" i="2"/>
  <c r="J4" i="2"/>
  <c r="G4" i="2"/>
  <c r="J5" i="2"/>
  <c r="D5" i="2"/>
</calcChain>
</file>

<file path=xl/sharedStrings.xml><?xml version="1.0" encoding="utf-8"?>
<sst xmlns="http://schemas.openxmlformats.org/spreadsheetml/2006/main" count="698" uniqueCount="504">
  <si>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</si>
  <si>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</si>
  <si>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</si>
  <si>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</si>
  <si>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</si>
  <si>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</si>
  <si>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</si>
  <si>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</si>
  <si>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</si>
  <si>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</si>
  <si>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</si>
  <si>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</si>
  <si>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</si>
  <si>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</si>
  <si>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</si>
  <si>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</si>
  <si>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</si>
  <si>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</si>
  <si>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</si>
  <si>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</si>
  <si>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</si>
  <si>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</si>
  <si>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</si>
  <si>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</si>
  <si>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</si>
  <si>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</si>
  <si>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</si>
  <si>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</si>
  <si>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</si>
  <si>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</si>
  <si>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</si>
  <si>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</si>
  <si>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</si>
  <si>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</si>
  <si>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</si>
  <si>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</si>
  <si>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</si>
  <si>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</si>
  <si>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</si>
  <si>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</si>
  <si>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</si>
  <si>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</si>
  <si>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</si>
  <si>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</si>
  <si>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</si>
  <si>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</si>
  <si>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</si>
  <si>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</si>
  <si>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</si>
  <si>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</si>
  <si>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</si>
  <si>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</si>
  <si>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</si>
  <si>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</si>
  <si>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</si>
  <si>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</si>
  <si>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</si>
  <si>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</si>
  <si>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</si>
  <si>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</si>
  <si>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</si>
  <si>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</si>
  <si>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</si>
  <si>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</si>
  <si>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</si>
  <si>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</si>
  <si>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</si>
  <si>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</si>
  <si>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</si>
  <si>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</si>
  <si>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</si>
  <si>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</si>
  <si>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</si>
  <si>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</si>
  <si>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</si>
  <si>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</si>
  <si>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</si>
  <si>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</si>
  <si>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</si>
  <si>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</si>
  <si>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</si>
  <si>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</si>
  <si>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</si>
  <si>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</si>
  <si>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</si>
  <si>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</si>
  <si>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</si>
  <si>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</si>
  <si>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</si>
  <si>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</si>
  <si>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</si>
  <si>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</si>
  <si>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</si>
  <si>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</si>
  <si>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</si>
  <si>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</si>
  <si>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</si>
  <si>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</si>
  <si>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</si>
  <si>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</si>
  <si>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</si>
  <si>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</si>
  <si>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</si>
  <si>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</si>
  <si>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</si>
  <si>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</si>
  <si>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</si>
  <si>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</si>
  <si>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</si>
  <si>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</si>
  <si>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</si>
  <si>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</si>
  <si>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</si>
  <si>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</si>
  <si>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</si>
  <si>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</si>
  <si>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</si>
  <si>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</si>
  <si>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</si>
  <si>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</si>
  <si>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</si>
  <si>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</si>
  <si>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</si>
  <si>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</si>
  <si>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</si>
  <si>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</si>
  <si>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</si>
  <si>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</si>
  <si>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</si>
  <si>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</si>
  <si>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</si>
  <si>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</si>
  <si>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</si>
  <si>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</si>
  <si>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</si>
  <si>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</si>
  <si>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</si>
  <si>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</si>
  <si>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</si>
  <si>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</si>
  <si>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</si>
  <si>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</si>
  <si>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</si>
  <si>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</si>
  <si>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</si>
  <si>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</si>
  <si>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</si>
  <si>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</si>
  <si>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</si>
  <si>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</si>
  <si>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</si>
  <si>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</si>
  <si>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</si>
  <si>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</si>
  <si>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</si>
  <si>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</si>
  <si>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</si>
  <si>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</si>
  <si>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</si>
  <si>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</si>
  <si>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</si>
  <si>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</si>
  <si>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</si>
  <si>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</si>
  <si>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</si>
  <si>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</si>
  <si>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</si>
  <si>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</si>
  <si>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</si>
  <si>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</si>
  <si>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</si>
  <si>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</si>
  <si>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</si>
  <si>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</si>
  <si>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</si>
  <si>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</si>
  <si>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</si>
  <si>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</si>
  <si>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</si>
  <si>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</si>
  <si>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</si>
  <si>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</si>
  <si>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</si>
  <si>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</si>
  <si>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</si>
  <si>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</si>
  <si>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</si>
  <si>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</si>
  <si>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</si>
  <si>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</si>
  <si>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</si>
  <si>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</si>
  <si>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</si>
  <si>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</si>
  <si>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</si>
  <si>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</si>
  <si>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</si>
  <si>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</si>
  <si>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</si>
  <si>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</si>
  <si>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</si>
  <si>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</si>
  <si>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</si>
  <si>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</si>
  <si>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</si>
  <si>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</si>
  <si>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</si>
  <si>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</si>
  <si>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</si>
  <si>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</si>
  <si>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</si>
  <si>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</si>
  <si>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</si>
  <si>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</si>
  <si>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</si>
  <si>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</si>
  <si>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</si>
  <si>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</si>
  <si>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</si>
  <si>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</si>
  <si>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</si>
  <si>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</si>
  <si>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</si>
  <si>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</si>
  <si>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</si>
  <si>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</si>
  <si>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</si>
  <si>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</si>
  <si>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</si>
  <si>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</si>
  <si>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</si>
  <si>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</si>
  <si>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</si>
  <si>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</si>
  <si>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</si>
  <si>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</si>
  <si>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</si>
  <si>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</si>
  <si>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</si>
  <si>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</si>
  <si>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</si>
  <si>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</si>
  <si>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</si>
  <si>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</si>
  <si>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</si>
  <si>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</si>
  <si>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</si>
  <si>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</si>
  <si>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</si>
  <si>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</si>
  <si>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</si>
  <si>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</si>
  <si>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</si>
  <si>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</si>
  <si>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</si>
  <si>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</si>
  <si>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</si>
  <si>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</si>
  <si>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</si>
  <si>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</si>
  <si>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</si>
  <si>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</si>
  <si>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</si>
  <si>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</si>
  <si>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</si>
  <si>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</si>
  <si>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</si>
  <si>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</si>
  <si>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</si>
  <si>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</si>
  <si>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</si>
  <si>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</si>
  <si>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</si>
  <si>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</si>
  <si>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</si>
  <si>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</si>
  <si>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</si>
  <si>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</si>
  <si>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</si>
  <si>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</si>
  <si>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</si>
  <si>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</si>
  <si>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</si>
  <si>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</si>
  <si>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</si>
  <si>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</si>
  <si>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</si>
  <si>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</si>
  <si>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</si>
  <si>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</si>
  <si>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</si>
  <si>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</si>
  <si>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</si>
  <si>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</si>
  <si>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</si>
  <si>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</si>
  <si>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</si>
  <si>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</si>
  <si>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</si>
  <si>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</si>
  <si>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</si>
  <si>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</si>
  <si>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</si>
  <si>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</si>
  <si>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</si>
  <si>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</si>
  <si>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</si>
  <si>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</si>
  <si>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</si>
  <si>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</si>
  <si>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</si>
  <si>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</si>
  <si>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</si>
  <si>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</si>
  <si>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</si>
  <si>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</si>
  <si>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</si>
  <si>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</si>
  <si>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</si>
  <si>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</si>
  <si>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</si>
  <si>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</si>
  <si>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</si>
  <si>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</si>
  <si>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</si>
  <si>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</si>
  <si>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</si>
  <si>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</si>
  <si>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</si>
  <si>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</si>
  <si>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</si>
  <si>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</si>
  <si>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</si>
  <si>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</si>
  <si>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</si>
  <si>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</si>
  <si>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</si>
  <si>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</si>
  <si>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</si>
  <si>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</si>
  <si>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</si>
  <si>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</si>
  <si>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</si>
  <si>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</si>
  <si>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</si>
  <si>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</si>
  <si>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</si>
  <si>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</si>
  <si>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</si>
  <si>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</si>
  <si>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</si>
  <si>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</si>
  <si>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</si>
  <si>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</si>
  <si>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</si>
  <si>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</si>
  <si>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</si>
  <si>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</si>
  <si>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</si>
  <si>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</si>
  <si>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</si>
  <si>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</si>
  <si>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</si>
  <si>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</si>
  <si>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</si>
  <si>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</si>
  <si>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</si>
  <si>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</si>
  <si>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</si>
  <si>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</si>
  <si>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</si>
  <si>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</si>
  <si>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</si>
  <si>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</si>
  <si>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</si>
  <si>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</si>
  <si>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</si>
  <si>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</si>
  <si>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</si>
  <si>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</si>
  <si>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</si>
  <si>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</si>
  <si>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</si>
  <si>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</si>
  <si>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</si>
  <si>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</si>
  <si>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</si>
  <si>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</si>
  <si>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</si>
  <si>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</si>
  <si>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</si>
  <si>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</si>
  <si>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</si>
  <si>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</si>
  <si>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</si>
  <si>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</si>
  <si>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</si>
  <si>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</si>
  <si>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</si>
  <si>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</si>
  <si>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</si>
  <si>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</si>
  <si>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</si>
  <si>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</si>
  <si>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</si>
  <si>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</si>
  <si>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</si>
  <si>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</si>
  <si>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</si>
  <si>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</si>
  <si>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</si>
  <si>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</si>
  <si>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</si>
  <si>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</si>
  <si>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</si>
  <si>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</si>
  <si>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</si>
  <si>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</si>
  <si>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</si>
  <si>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</si>
  <si>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</si>
  <si>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</si>
  <si>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</si>
  <si>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</si>
  <si>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</si>
  <si>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</si>
  <si>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</si>
  <si>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</si>
  <si>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</si>
  <si>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</si>
  <si>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</si>
  <si>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</si>
  <si>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</si>
  <si>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</si>
  <si>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</si>
  <si>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</si>
  <si>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</si>
  <si>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</si>
  <si>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</si>
  <si>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</si>
  <si>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</si>
  <si>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</si>
  <si>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</si>
  <si>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</si>
  <si>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</si>
  <si>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</si>
  <si>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</si>
  <si>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</si>
  <si>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</si>
  <si>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</si>
  <si>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</si>
  <si>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</si>
  <si>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</si>
  <si>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</si>
  <si>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</si>
  <si>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</si>
  <si>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</si>
  <si>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</si>
  <si>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</si>
  <si>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</si>
  <si>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</si>
  <si>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</si>
  <si>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</si>
  <si>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</si>
  <si>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</si>
  <si>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</si>
  <si>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</si>
  <si>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</si>
  <si>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</si>
  <si>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</si>
  <si>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</si>
  <si>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</si>
  <si>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</si>
  <si>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</si>
  <si>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</si>
  <si>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</si>
  <si>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</si>
  <si>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</si>
  <si>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</si>
  <si>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</si>
  <si>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</si>
  <si>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</si>
  <si>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</si>
  <si>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</si>
  <si>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寒江独钓</t>
    <phoneticPr fontId="20" type="noConversion"/>
  </si>
  <si>
    <t>男</t>
    <phoneticPr fontId="20" type="noConversion"/>
  </si>
  <si>
    <t>江苏南京</t>
    <phoneticPr fontId="20" type="noConversion"/>
  </si>
  <si>
    <t>节约</t>
    <phoneticPr fontId="20" type="noConversion"/>
  </si>
  <si>
    <t>5000元</t>
    <phoneticPr fontId="20" type="noConversion"/>
  </si>
  <si>
    <t>邵纲</t>
  </si>
  <si>
    <t>南京</t>
  </si>
  <si>
    <t>英语</t>
  </si>
  <si>
    <t>西班牙语</t>
  </si>
  <si>
    <t>锦衣卫，现龙兴号军官</t>
  </si>
  <si>
    <t xml:space="preserve"> 望远镜 钩索 短刀 飞镖 </t>
  </si>
  <si>
    <t>我大明天下无敌啊</t>
  </si>
  <si>
    <t>普通的锦衣卫，为了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</si>
</sst>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G57" workbookViewId="0">
      <selection activeCell="K65" sqref="K65:U74"/>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286" t="s">
        <v>0</v>
      </c>
      <c r="C2" s="287"/>
      <c r="D2" s="287"/>
      <c r="E2" s="287"/>
      <c r="F2" s="287"/>
      <c r="G2" s="288"/>
      <c r="H2" s="59"/>
      <c r="I2" s="172" t="s">
        <v>1</v>
      </c>
      <c r="J2" s="173"/>
      <c r="K2" s="173"/>
      <c r="L2" s="173"/>
      <c r="M2" s="173"/>
      <c r="N2" s="173"/>
      <c r="O2" s="173"/>
      <c r="P2" s="173"/>
      <c r="Q2" s="174"/>
      <c r="R2" s="59"/>
      <c r="S2" s="277" t="s">
        <v>2</v>
      </c>
      <c r="T2" s="278"/>
      <c r="U2" s="279"/>
    </row>
    <row r="3" spans="2:21" x14ac:dyDescent="0.15">
      <c r="B3" s="60" t="s">
        <v>3</v>
      </c>
      <c r="C3" s="289" t="s">
        <v>489</v>
      </c>
      <c r="D3" s="290"/>
      <c r="E3" s="290"/>
      <c r="F3" s="290"/>
      <c r="G3" s="291"/>
      <c r="H3" s="59"/>
      <c r="I3" s="128" t="s">
        <v>4</v>
      </c>
      <c r="J3" s="268">
        <v>65</v>
      </c>
      <c r="K3" s="49">
        <f>INT(J3/2)</f>
        <v>32</v>
      </c>
      <c r="L3" s="170" t="s">
        <v>5</v>
      </c>
      <c r="M3" s="270">
        <v>75</v>
      </c>
      <c r="N3" s="51">
        <f>INT(M3/2)</f>
        <v>37</v>
      </c>
      <c r="O3" s="274" t="s">
        <v>6</v>
      </c>
      <c r="P3" s="303">
        <v>65</v>
      </c>
      <c r="Q3" s="56">
        <f>INT(P3/2)</f>
        <v>32</v>
      </c>
      <c r="R3" s="59"/>
      <c r="S3" s="280"/>
      <c r="T3" s="281"/>
      <c r="U3" s="282"/>
    </row>
    <row r="4" spans="2:21" x14ac:dyDescent="0.15">
      <c r="B4" s="61" t="s">
        <v>7</v>
      </c>
      <c r="C4" s="292" t="s">
        <v>484</v>
      </c>
      <c r="D4" s="293"/>
      <c r="E4" s="62" t="s">
        <v>8</v>
      </c>
      <c r="F4" s="294" t="s">
        <v>9</v>
      </c>
      <c r="G4" s="295"/>
      <c r="H4" s="59"/>
      <c r="I4" s="131"/>
      <c r="J4" s="300"/>
      <c r="K4" s="52">
        <f>INT(J3/5)</f>
        <v>13</v>
      </c>
      <c r="L4" s="126"/>
      <c r="M4" s="270"/>
      <c r="N4" s="51">
        <f>INT(M3/5)</f>
        <v>15</v>
      </c>
      <c r="O4" s="129"/>
      <c r="P4" s="303"/>
      <c r="Q4" s="56">
        <f>INT(P3/5)</f>
        <v>13</v>
      </c>
      <c r="R4" s="59"/>
      <c r="S4" s="280"/>
      <c r="T4" s="281"/>
      <c r="U4" s="282"/>
    </row>
    <row r="5" spans="2:21" x14ac:dyDescent="0.15">
      <c r="B5" s="60" t="s">
        <v>10</v>
      </c>
      <c r="C5" s="289" t="s">
        <v>493</v>
      </c>
      <c r="D5" s="290"/>
      <c r="E5" s="290"/>
      <c r="F5" s="290"/>
      <c r="G5" s="291"/>
      <c r="H5" s="59"/>
      <c r="I5" s="125" t="s">
        <v>11</v>
      </c>
      <c r="J5" s="301">
        <v>60</v>
      </c>
      <c r="K5" s="51">
        <f t="shared" ref="K5" si="0">INT(J5/2)</f>
        <v>30</v>
      </c>
      <c r="L5" s="274" t="s">
        <v>12</v>
      </c>
      <c r="M5" s="303">
        <v>45</v>
      </c>
      <c r="N5" s="49">
        <f t="shared" ref="N5" si="1">INT(M5/2)</f>
        <v>22</v>
      </c>
      <c r="O5" s="170" t="s">
        <v>13</v>
      </c>
      <c r="P5" s="270">
        <v>85</v>
      </c>
      <c r="Q5" s="57">
        <f>INT(P5/2)</f>
        <v>42</v>
      </c>
      <c r="R5" s="59"/>
      <c r="S5" s="280"/>
      <c r="T5" s="281"/>
      <c r="U5" s="282"/>
    </row>
    <row r="6" spans="2:21" x14ac:dyDescent="0.15">
      <c r="B6" s="61" t="s">
        <v>14</v>
      </c>
      <c r="C6" s="296">
        <v>35</v>
      </c>
      <c r="D6" s="297"/>
      <c r="E6" s="62" t="s">
        <v>15</v>
      </c>
      <c r="F6" s="298" t="s">
        <v>485</v>
      </c>
      <c r="G6" s="299"/>
      <c r="H6" s="59"/>
      <c r="I6" s="127"/>
      <c r="J6" s="302"/>
      <c r="K6" s="50">
        <f t="shared" ref="K6" si="2">INT(J5/5)</f>
        <v>12</v>
      </c>
      <c r="L6" s="129"/>
      <c r="M6" s="303"/>
      <c r="N6" s="49">
        <f t="shared" ref="N6" si="3">INT(M5/5)</f>
        <v>9</v>
      </c>
      <c r="O6" s="126"/>
      <c r="P6" s="270"/>
      <c r="Q6" s="57">
        <f>INT(P5/5)</f>
        <v>17</v>
      </c>
      <c r="R6" s="59"/>
      <c r="S6" s="280"/>
      <c r="T6" s="281"/>
      <c r="U6" s="282"/>
    </row>
    <row r="7" spans="2:21" ht="16.5" customHeight="1" x14ac:dyDescent="0.15">
      <c r="B7" s="60" t="s">
        <v>16</v>
      </c>
      <c r="C7" s="289" t="s">
        <v>486</v>
      </c>
      <c r="D7" s="290"/>
      <c r="E7" s="290"/>
      <c r="F7" s="290"/>
      <c r="G7" s="291"/>
      <c r="H7" s="59"/>
      <c r="I7" s="128" t="s">
        <v>17</v>
      </c>
      <c r="J7" s="268">
        <v>55</v>
      </c>
      <c r="K7" s="49">
        <f t="shared" ref="K7" si="4">INT(J7/2)</f>
        <v>27</v>
      </c>
      <c r="L7" s="170" t="s">
        <v>18</v>
      </c>
      <c r="M7" s="270">
        <v>75</v>
      </c>
      <c r="N7" s="51">
        <f t="shared" ref="N7" si="5">INT(M7/2)</f>
        <v>37</v>
      </c>
      <c r="O7" s="274" t="s">
        <v>19</v>
      </c>
      <c r="P7" s="275">
        <f>(IF(IF((J3-J7)&gt;0,1,0)=IF((M3-J7)&gt;0,1,0),IF(IF((J3-J7)&gt;0,1,0)=1,9,7),8))-LOOKUP(C6,{0,40,50,60,70,80,90},{0,1,2,3,4,5,6})+Q7+Q8</f>
        <v>9</v>
      </c>
      <c r="Q7" s="98">
        <v>1</v>
      </c>
      <c r="R7" s="59"/>
      <c r="S7" s="280"/>
      <c r="T7" s="281"/>
      <c r="U7" s="282"/>
    </row>
    <row r="8" spans="2:21" x14ac:dyDescent="0.15">
      <c r="B8" s="63" t="s">
        <v>20</v>
      </c>
      <c r="C8" s="248" t="s">
        <v>490</v>
      </c>
      <c r="D8" s="249"/>
      <c r="E8" s="249"/>
      <c r="F8" s="249"/>
      <c r="G8" s="250"/>
      <c r="H8" s="59"/>
      <c r="I8" s="130"/>
      <c r="J8" s="269"/>
      <c r="K8" s="53">
        <f t="shared" ref="K8" si="6">INT(J7/5)</f>
        <v>11</v>
      </c>
      <c r="L8" s="133"/>
      <c r="M8" s="271"/>
      <c r="N8" s="54">
        <f t="shared" ref="N8" si="7">INT(M7/5)</f>
        <v>15</v>
      </c>
      <c r="O8" s="113"/>
      <c r="P8" s="276"/>
      <c r="Q8" s="99">
        <v>-1</v>
      </c>
      <c r="R8" s="59"/>
      <c r="S8" s="283"/>
      <c r="T8" s="284"/>
      <c r="U8" s="285"/>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103" t="s">
        <v>21</v>
      </c>
      <c r="C10" s="104"/>
      <c r="D10" s="260"/>
      <c r="E10" s="262" t="str">
        <f>"/"&amp;INT((J7+J5)/10)</f>
        <v>/11</v>
      </c>
      <c r="F10" s="107" t="s">
        <v>22</v>
      </c>
      <c r="G10" s="108"/>
      <c r="H10" s="264"/>
      <c r="I10" s="266" t="str">
        <f>"/"&amp;MIN(P3,99-I26)</f>
        <v>/65</v>
      </c>
      <c r="J10" s="111" t="s">
        <v>23</v>
      </c>
      <c r="K10" s="112"/>
      <c r="L10" s="260">
        <v>45</v>
      </c>
      <c r="M10" s="272"/>
      <c r="N10" s="107" t="s">
        <v>24</v>
      </c>
      <c r="O10" s="108"/>
      <c r="P10" s="264"/>
      <c r="Q10" s="266" t="str">
        <f>"/"&amp;INT(P3/5)</f>
        <v>/13</v>
      </c>
      <c r="R10" s="115" t="s">
        <v>25</v>
      </c>
      <c r="S10" s="115"/>
      <c r="T10" s="251" t="s">
        <v>26</v>
      </c>
      <c r="U10" s="252"/>
    </row>
    <row r="11" spans="2:21" x14ac:dyDescent="0.15">
      <c r="B11" s="105"/>
      <c r="C11" s="106"/>
      <c r="D11" s="261"/>
      <c r="E11" s="263"/>
      <c r="F11" s="109"/>
      <c r="G11" s="110"/>
      <c r="H11" s="265"/>
      <c r="I11" s="267"/>
      <c r="J11" s="113"/>
      <c r="K11" s="114"/>
      <c r="L11" s="261"/>
      <c r="M11" s="273"/>
      <c r="N11" s="109"/>
      <c r="O11" s="110"/>
      <c r="P11" s="265"/>
      <c r="Q11" s="267"/>
      <c r="R11" s="113"/>
      <c r="S11" s="113"/>
      <c r="T11" s="204" t="s">
        <v>27</v>
      </c>
      <c r="U11" s="253"/>
    </row>
    <row r="12" spans="2:21" ht="17.25" customHeight="1" x14ac:dyDescent="0.2">
      <c r="B12" s="254" t="str">
        <f>IF(D12=0," ","职业序号：")</f>
        <v>职业序号：</v>
      </c>
      <c r="C12" s="254"/>
      <c r="D12" s="64">
        <v>98</v>
      </c>
      <c r="E12" s="65" t="str">
        <f>IF(D12=0," ","  本职技能："&amp;LOOKUP(D12,职业列表!A2:A116,职业列表!G2:G116))</f>
        <v xml:space="preserve">  本职技能：急救，机械维修，自然，导航，一项社交技能（魅惑、话术、恐吓、说服），驾驶（船），侦查，游泳。</v>
      </c>
      <c r="F12" s="66"/>
      <c r="G12" s="67"/>
      <c r="H12" s="66"/>
      <c r="I12" s="87"/>
      <c r="J12" s="87"/>
      <c r="K12" s="87"/>
      <c r="L12" s="87"/>
      <c r="M12" s="87"/>
      <c r="N12" s="87"/>
      <c r="O12" s="87"/>
      <c r="P12" s="87"/>
      <c r="Q12" s="87"/>
      <c r="R12" s="87"/>
      <c r="S12" s="87"/>
      <c r="T12" s="87"/>
      <c r="U12" s="87"/>
    </row>
    <row r="13" spans="2:21" x14ac:dyDescent="0.15">
      <c r="B13" s="172" t="s">
        <v>28</v>
      </c>
      <c r="C13" s="173"/>
      <c r="D13" s="173"/>
      <c r="E13" s="173"/>
      <c r="F13" s="173"/>
      <c r="G13" s="173"/>
      <c r="H13" s="173"/>
      <c r="I13" s="173"/>
      <c r="J13" s="173"/>
      <c r="K13" s="173"/>
      <c r="L13" s="173"/>
      <c r="M13" s="173"/>
      <c r="N13" s="173"/>
      <c r="O13" s="173"/>
      <c r="P13" s="173"/>
      <c r="Q13" s="173"/>
      <c r="R13" s="173"/>
      <c r="S13" s="173"/>
      <c r="T13" s="173"/>
      <c r="U13" s="174"/>
    </row>
    <row r="14" spans="2:21" x14ac:dyDescent="0.15">
      <c r="B14" s="255" t="s">
        <v>29</v>
      </c>
      <c r="C14" s="256"/>
      <c r="D14" s="256"/>
      <c r="E14" s="68" t="s">
        <v>30</v>
      </c>
      <c r="F14" s="68" t="s">
        <v>31</v>
      </c>
      <c r="G14" s="68" t="s">
        <v>10</v>
      </c>
      <c r="H14" s="68" t="s">
        <v>32</v>
      </c>
      <c r="I14" s="256" t="s">
        <v>33</v>
      </c>
      <c r="J14" s="256"/>
      <c r="K14" s="257"/>
      <c r="L14" s="258" t="s">
        <v>29</v>
      </c>
      <c r="M14" s="256"/>
      <c r="N14" s="256"/>
      <c r="O14" s="68" t="s">
        <v>30</v>
      </c>
      <c r="P14" s="68" t="s">
        <v>31</v>
      </c>
      <c r="Q14" s="68" t="s">
        <v>10</v>
      </c>
      <c r="R14" s="68" t="s">
        <v>32</v>
      </c>
      <c r="S14" s="256" t="s">
        <v>33</v>
      </c>
      <c r="T14" s="256"/>
      <c r="U14" s="259"/>
    </row>
    <row r="15" spans="2:21" x14ac:dyDescent="0.15">
      <c r="B15" s="245" t="s">
        <v>34</v>
      </c>
      <c r="C15" s="246"/>
      <c r="D15" s="246"/>
      <c r="E15" s="69">
        <v>5</v>
      </c>
      <c r="F15" s="70"/>
      <c r="G15" s="69"/>
      <c r="H15" s="69"/>
      <c r="I15" s="50">
        <f>SUM(E15:H15)</f>
        <v>5</v>
      </c>
      <c r="J15" s="50">
        <f>INT(I15/2)</f>
        <v>2</v>
      </c>
      <c r="K15" s="88">
        <f>INT(I15/5)</f>
        <v>1</v>
      </c>
      <c r="L15" s="228" t="s">
        <v>35</v>
      </c>
      <c r="M15" s="226"/>
      <c r="N15" s="226"/>
      <c r="O15" s="69">
        <v>5</v>
      </c>
      <c r="P15" s="70"/>
      <c r="Q15" s="69"/>
      <c r="R15" s="69"/>
      <c r="S15" s="50">
        <f t="shared" ref="S15:S26" si="8">SUM(O15:R15)</f>
        <v>5</v>
      </c>
      <c r="T15" s="50">
        <f t="shared" ref="T15:T26" si="9">INT(S15/2)</f>
        <v>2</v>
      </c>
      <c r="U15" s="100">
        <f t="shared" ref="U15:U26" si="10">INT(S15/5)</f>
        <v>1</v>
      </c>
    </row>
    <row r="16" spans="2:21" x14ac:dyDescent="0.15">
      <c r="B16" s="235" t="s">
        <v>36</v>
      </c>
      <c r="C16" s="236"/>
      <c r="D16" s="236"/>
      <c r="E16" s="71">
        <v>1</v>
      </c>
      <c r="F16" s="72"/>
      <c r="G16" s="71"/>
      <c r="H16" s="71"/>
      <c r="I16" s="52">
        <f t="shared" ref="I16:I27" si="11">SUM(E16:H16)</f>
        <v>1</v>
      </c>
      <c r="J16" s="52">
        <f t="shared" ref="J16:J27" si="12">INT(I16/2)</f>
        <v>0</v>
      </c>
      <c r="K16" s="89">
        <f t="shared" ref="K16:K27" si="13">INT(I16/5)</f>
        <v>0</v>
      </c>
      <c r="L16" s="238" t="s">
        <v>37</v>
      </c>
      <c r="M16" s="236"/>
      <c r="N16" s="236"/>
      <c r="O16" s="71">
        <v>20</v>
      </c>
      <c r="P16" s="72"/>
      <c r="Q16" s="71"/>
      <c r="R16" s="71"/>
      <c r="S16" s="52">
        <f t="shared" si="8"/>
        <v>20</v>
      </c>
      <c r="T16" s="52">
        <f t="shared" si="9"/>
        <v>10</v>
      </c>
      <c r="U16" s="101">
        <f t="shared" si="10"/>
        <v>4</v>
      </c>
    </row>
    <row r="17" spans="2:21" x14ac:dyDescent="0.15">
      <c r="B17" s="245" t="s">
        <v>38</v>
      </c>
      <c r="C17" s="246"/>
      <c r="D17" s="246"/>
      <c r="E17" s="69">
        <v>5</v>
      </c>
      <c r="F17" s="70"/>
      <c r="G17" s="69"/>
      <c r="H17" s="69"/>
      <c r="I17" s="50">
        <f t="shared" si="11"/>
        <v>5</v>
      </c>
      <c r="J17" s="50">
        <f t="shared" si="12"/>
        <v>2</v>
      </c>
      <c r="K17" s="88">
        <f t="shared" si="13"/>
        <v>1</v>
      </c>
      <c r="L17" s="228" t="s">
        <v>39</v>
      </c>
      <c r="M17" s="226"/>
      <c r="N17" s="226"/>
      <c r="O17" s="73">
        <v>20</v>
      </c>
      <c r="P17" s="70"/>
      <c r="Q17" s="69">
        <v>30</v>
      </c>
      <c r="R17" s="69"/>
      <c r="S17" s="50">
        <f t="shared" si="8"/>
        <v>50</v>
      </c>
      <c r="T17" s="50">
        <f t="shared" si="9"/>
        <v>25</v>
      </c>
      <c r="U17" s="100">
        <f t="shared" si="10"/>
        <v>10</v>
      </c>
    </row>
    <row r="18" spans="2:21" x14ac:dyDescent="0.15">
      <c r="B18" s="235" t="s">
        <v>40</v>
      </c>
      <c r="C18" s="236"/>
      <c r="D18" s="236"/>
      <c r="E18" s="71">
        <v>1</v>
      </c>
      <c r="F18" s="72"/>
      <c r="G18" s="71"/>
      <c r="H18" s="71"/>
      <c r="I18" s="52">
        <f t="shared" si="11"/>
        <v>1</v>
      </c>
      <c r="J18" s="52">
        <f t="shared" si="12"/>
        <v>0</v>
      </c>
      <c r="K18" s="89">
        <f t="shared" si="13"/>
        <v>0</v>
      </c>
      <c r="L18" s="238" t="s">
        <v>41</v>
      </c>
      <c r="M18" s="236"/>
      <c r="N18" s="236"/>
      <c r="O18" s="71">
        <v>1</v>
      </c>
      <c r="P18" s="72"/>
      <c r="Q18" s="71"/>
      <c r="R18" s="71"/>
      <c r="S18" s="52">
        <f t="shared" si="8"/>
        <v>1</v>
      </c>
      <c r="T18" s="52">
        <f t="shared" si="9"/>
        <v>0</v>
      </c>
      <c r="U18" s="101">
        <f t="shared" si="10"/>
        <v>0</v>
      </c>
    </row>
    <row r="19" spans="2:21" x14ac:dyDescent="0.15">
      <c r="B19" s="247" t="s">
        <v>42</v>
      </c>
      <c r="C19" s="246" t="s">
        <v>150</v>
      </c>
      <c r="D19" s="246"/>
      <c r="E19" s="69">
        <v>5</v>
      </c>
      <c r="F19" s="70"/>
      <c r="G19" s="69"/>
      <c r="H19" s="69"/>
      <c r="I19" s="50">
        <f t="shared" si="11"/>
        <v>5</v>
      </c>
      <c r="J19" s="50">
        <f t="shared" si="12"/>
        <v>2</v>
      </c>
      <c r="K19" s="91">
        <f t="shared" si="13"/>
        <v>1</v>
      </c>
      <c r="L19" s="228" t="s">
        <v>43</v>
      </c>
      <c r="M19" s="226"/>
      <c r="N19" s="226"/>
      <c r="O19" s="73">
        <v>10</v>
      </c>
      <c r="P19" s="74"/>
      <c r="Q19" s="69"/>
      <c r="R19" s="69"/>
      <c r="S19" s="50">
        <f t="shared" si="8"/>
        <v>10</v>
      </c>
      <c r="T19" s="50">
        <f t="shared" si="9"/>
        <v>5</v>
      </c>
      <c r="U19" s="100">
        <f t="shared" si="10"/>
        <v>2</v>
      </c>
    </row>
    <row r="20" spans="2:21" x14ac:dyDescent="0.15">
      <c r="B20" s="245"/>
      <c r="C20" s="236"/>
      <c r="D20" s="236"/>
      <c r="E20" s="71">
        <v>5</v>
      </c>
      <c r="F20" s="72"/>
      <c r="G20" s="71"/>
      <c r="H20" s="71"/>
      <c r="I20" s="52">
        <f t="shared" si="11"/>
        <v>5</v>
      </c>
      <c r="J20" s="52">
        <f t="shared" si="12"/>
        <v>2</v>
      </c>
      <c r="K20" s="89">
        <f t="shared" si="13"/>
        <v>1</v>
      </c>
      <c r="L20" s="238" t="s">
        <v>44</v>
      </c>
      <c r="M20" s="236"/>
      <c r="N20" s="236"/>
      <c r="O20" s="71">
        <v>1</v>
      </c>
      <c r="P20" s="72"/>
      <c r="Q20" s="71"/>
      <c r="R20" s="71"/>
      <c r="S20" s="52">
        <f t="shared" si="8"/>
        <v>1</v>
      </c>
      <c r="T20" s="52">
        <f t="shared" si="9"/>
        <v>0</v>
      </c>
      <c r="U20" s="101">
        <f t="shared" si="10"/>
        <v>0</v>
      </c>
    </row>
    <row r="21" spans="2:21" x14ac:dyDescent="0.15">
      <c r="B21" s="245"/>
      <c r="C21" s="246"/>
      <c r="D21" s="246"/>
      <c r="E21" s="69">
        <v>5</v>
      </c>
      <c r="F21" s="70"/>
      <c r="G21" s="69"/>
      <c r="H21" s="69"/>
      <c r="I21" s="50">
        <f t="shared" si="11"/>
        <v>5</v>
      </c>
      <c r="J21" s="50">
        <f t="shared" si="12"/>
        <v>2</v>
      </c>
      <c r="K21" s="91">
        <f t="shared" si="13"/>
        <v>1</v>
      </c>
      <c r="L21" s="228" t="s">
        <v>45</v>
      </c>
      <c r="M21" s="226"/>
      <c r="N21" s="226"/>
      <c r="O21" s="73">
        <v>10</v>
      </c>
      <c r="P21" s="70"/>
      <c r="Q21" s="69"/>
      <c r="R21" s="69"/>
      <c r="S21" s="50">
        <f t="shared" si="8"/>
        <v>10</v>
      </c>
      <c r="T21" s="50">
        <f t="shared" si="9"/>
        <v>5</v>
      </c>
      <c r="U21" s="100">
        <f t="shared" si="10"/>
        <v>2</v>
      </c>
    </row>
    <row r="22" spans="2:21" x14ac:dyDescent="0.15">
      <c r="B22" s="235" t="s">
        <v>46</v>
      </c>
      <c r="C22" s="236"/>
      <c r="D22" s="236"/>
      <c r="E22" s="71">
        <v>15</v>
      </c>
      <c r="F22" s="72"/>
      <c r="G22" s="71"/>
      <c r="H22" s="71"/>
      <c r="I22" s="52">
        <f t="shared" si="11"/>
        <v>15</v>
      </c>
      <c r="J22" s="52">
        <f t="shared" si="12"/>
        <v>7</v>
      </c>
      <c r="K22" s="89">
        <f t="shared" si="13"/>
        <v>3</v>
      </c>
      <c r="L22" s="238" t="s">
        <v>47</v>
      </c>
      <c r="M22" s="236"/>
      <c r="N22" s="236"/>
      <c r="O22" s="71">
        <v>10</v>
      </c>
      <c r="P22" s="72"/>
      <c r="Q22" s="71">
        <v>40</v>
      </c>
      <c r="R22" s="71"/>
      <c r="S22" s="52">
        <f t="shared" si="8"/>
        <v>50</v>
      </c>
      <c r="T22" s="52">
        <f t="shared" si="9"/>
        <v>25</v>
      </c>
      <c r="U22" s="101">
        <f t="shared" si="10"/>
        <v>10</v>
      </c>
    </row>
    <row r="23" spans="2:21" x14ac:dyDescent="0.15">
      <c r="B23" s="245" t="s">
        <v>48</v>
      </c>
      <c r="C23" s="246"/>
      <c r="D23" s="246"/>
      <c r="E23" s="69">
        <v>20</v>
      </c>
      <c r="F23" s="70"/>
      <c r="G23" s="69">
        <v>40</v>
      </c>
      <c r="H23" s="69"/>
      <c r="I23" s="50">
        <f t="shared" si="11"/>
        <v>60</v>
      </c>
      <c r="J23" s="50">
        <f t="shared" si="12"/>
        <v>30</v>
      </c>
      <c r="K23" s="91">
        <f t="shared" si="13"/>
        <v>12</v>
      </c>
      <c r="L23" s="228" t="s">
        <v>49</v>
      </c>
      <c r="M23" s="226"/>
      <c r="N23" s="226"/>
      <c r="O23" s="73">
        <v>5</v>
      </c>
      <c r="P23" s="74"/>
      <c r="Q23" s="69"/>
      <c r="R23" s="69"/>
      <c r="S23" s="50">
        <f t="shared" si="8"/>
        <v>5</v>
      </c>
      <c r="T23" s="50">
        <f t="shared" si="9"/>
        <v>2</v>
      </c>
      <c r="U23" s="100">
        <f t="shared" si="10"/>
        <v>1</v>
      </c>
    </row>
    <row r="24" spans="2:21" x14ac:dyDescent="0.15">
      <c r="B24" s="235" t="str">
        <f>IF(F4="现代","电脑使用","[不可用]")</f>
        <v>电脑使用</v>
      </c>
      <c r="C24" s="236"/>
      <c r="D24" s="236"/>
      <c r="E24" s="71">
        <v>5</v>
      </c>
      <c r="F24" s="72"/>
      <c r="G24" s="71"/>
      <c r="H24" s="71"/>
      <c r="I24" s="52">
        <f t="shared" si="11"/>
        <v>5</v>
      </c>
      <c r="J24" s="52">
        <f t="shared" si="12"/>
        <v>2</v>
      </c>
      <c r="K24" s="89">
        <f t="shared" si="13"/>
        <v>1</v>
      </c>
      <c r="L24" s="239" t="s">
        <v>50</v>
      </c>
      <c r="M24" s="239"/>
      <c r="N24" s="238"/>
      <c r="O24" s="71">
        <v>1</v>
      </c>
      <c r="P24" s="72"/>
      <c r="Q24" s="71"/>
      <c r="R24" s="71"/>
      <c r="S24" s="52">
        <f t="shared" si="8"/>
        <v>1</v>
      </c>
      <c r="T24" s="52">
        <f t="shared" si="9"/>
        <v>0</v>
      </c>
      <c r="U24" s="101">
        <f t="shared" si="10"/>
        <v>0</v>
      </c>
    </row>
    <row r="25" spans="2:21" x14ac:dyDescent="0.15">
      <c r="B25" s="245" t="s">
        <v>51</v>
      </c>
      <c r="C25" s="246"/>
      <c r="D25" s="246"/>
      <c r="E25" s="69">
        <f>LOOKUP(D12,职业列表!A2:A116,职业列表!D2:D116)</f>
        <v>20</v>
      </c>
      <c r="F25" s="70" t="s">
        <v>52</v>
      </c>
      <c r="G25" s="69"/>
      <c r="H25" s="69" t="s">
        <v>52</v>
      </c>
      <c r="I25" s="50">
        <f t="shared" si="11"/>
        <v>20</v>
      </c>
      <c r="J25" s="50">
        <f t="shared" si="12"/>
        <v>10</v>
      </c>
      <c r="K25" s="91">
        <f t="shared" si="13"/>
        <v>4</v>
      </c>
      <c r="L25" s="227" t="s">
        <v>53</v>
      </c>
      <c r="M25" s="227"/>
      <c r="N25" s="228"/>
      <c r="O25" s="73">
        <v>10</v>
      </c>
      <c r="P25" s="74"/>
      <c r="Q25" s="69"/>
      <c r="R25" s="69"/>
      <c r="S25" s="50">
        <f t="shared" si="8"/>
        <v>10</v>
      </c>
      <c r="T25" s="50">
        <f t="shared" si="9"/>
        <v>5</v>
      </c>
      <c r="U25" s="100">
        <f t="shared" si="10"/>
        <v>2</v>
      </c>
    </row>
    <row r="26" spans="2:21" x14ac:dyDescent="0.15">
      <c r="B26" s="235" t="s">
        <v>54</v>
      </c>
      <c r="C26" s="236"/>
      <c r="D26" s="236"/>
      <c r="E26" s="71">
        <v>0</v>
      </c>
      <c r="F26" s="72"/>
      <c r="G26" s="71" t="s">
        <v>52</v>
      </c>
      <c r="H26" s="71" t="s">
        <v>52</v>
      </c>
      <c r="I26" s="52">
        <f t="shared" si="11"/>
        <v>0</v>
      </c>
      <c r="J26" s="52">
        <f t="shared" si="12"/>
        <v>0</v>
      </c>
      <c r="K26" s="89">
        <f t="shared" si="13"/>
        <v>0</v>
      </c>
      <c r="L26" s="90" t="s">
        <v>55</v>
      </c>
      <c r="M26" s="237"/>
      <c r="N26" s="238"/>
      <c r="O26" s="71">
        <v>1</v>
      </c>
      <c r="P26" s="72"/>
      <c r="Q26" s="71"/>
      <c r="R26" s="71"/>
      <c r="S26" s="52">
        <f t="shared" si="8"/>
        <v>1</v>
      </c>
      <c r="T26" s="52">
        <f t="shared" si="9"/>
        <v>0</v>
      </c>
      <c r="U26" s="101">
        <f t="shared" si="10"/>
        <v>0</v>
      </c>
    </row>
    <row r="27" spans="2:21" x14ac:dyDescent="0.15">
      <c r="B27" s="234" t="s">
        <v>56</v>
      </c>
      <c r="C27" s="226"/>
      <c r="D27" s="226"/>
      <c r="E27" s="73">
        <v>5</v>
      </c>
      <c r="F27" s="74"/>
      <c r="G27" s="69"/>
      <c r="H27" s="69"/>
      <c r="I27" s="50">
        <f t="shared" si="11"/>
        <v>5</v>
      </c>
      <c r="J27" s="50">
        <f t="shared" si="12"/>
        <v>2</v>
      </c>
      <c r="K27" s="91">
        <f t="shared" si="13"/>
        <v>1</v>
      </c>
      <c r="L27" s="227" t="s">
        <v>57</v>
      </c>
      <c r="M27" s="227"/>
      <c r="N27" s="228"/>
      <c r="O27" s="73">
        <v>1</v>
      </c>
      <c r="P27" s="74"/>
      <c r="Q27" s="69"/>
      <c r="R27" s="69"/>
      <c r="S27" s="50">
        <f t="shared" ref="S27:S42" si="14">SUM(O27:R27)</f>
        <v>1</v>
      </c>
      <c r="T27" s="50">
        <f t="shared" ref="T27:T41" si="15">INT(S27/2)</f>
        <v>0</v>
      </c>
      <c r="U27" s="100">
        <f t="shared" ref="U27:U41" si="16">INT(S27/5)</f>
        <v>0</v>
      </c>
    </row>
    <row r="28" spans="2:21" x14ac:dyDescent="0.15">
      <c r="B28" s="235" t="s">
        <v>58</v>
      </c>
      <c r="C28" s="236"/>
      <c r="D28" s="236"/>
      <c r="E28" s="71">
        <f>INT(M3/2)</f>
        <v>37</v>
      </c>
      <c r="F28" s="72"/>
      <c r="G28" s="71">
        <v>40</v>
      </c>
      <c r="H28" s="71"/>
      <c r="I28" s="52">
        <f t="shared" ref="I28:I46" si="17">SUM(E28:H28)</f>
        <v>77</v>
      </c>
      <c r="J28" s="52">
        <f t="shared" ref="J28:J46" si="18">INT(I28/2)</f>
        <v>38</v>
      </c>
      <c r="K28" s="89">
        <f t="shared" ref="K28:K46" si="19">INT(I28/5)</f>
        <v>15</v>
      </c>
      <c r="L28" s="239" t="s">
        <v>59</v>
      </c>
      <c r="M28" s="239"/>
      <c r="N28" s="238"/>
      <c r="O28" s="71">
        <v>10</v>
      </c>
      <c r="P28" s="72"/>
      <c r="Q28" s="71"/>
      <c r="R28" s="71"/>
      <c r="S28" s="52">
        <f t="shared" si="14"/>
        <v>10</v>
      </c>
      <c r="T28" s="52">
        <f t="shared" si="15"/>
        <v>5</v>
      </c>
      <c r="U28" s="101">
        <f t="shared" si="16"/>
        <v>2</v>
      </c>
    </row>
    <row r="29" spans="2:21" x14ac:dyDescent="0.15">
      <c r="B29" s="234" t="s">
        <v>60</v>
      </c>
      <c r="C29" s="226"/>
      <c r="D29" s="226"/>
      <c r="E29" s="73">
        <v>20</v>
      </c>
      <c r="F29" s="74"/>
      <c r="G29" s="69"/>
      <c r="H29" s="69"/>
      <c r="I29" s="50">
        <f t="shared" si="17"/>
        <v>20</v>
      </c>
      <c r="J29" s="50">
        <f t="shared" si="18"/>
        <v>10</v>
      </c>
      <c r="K29" s="91">
        <f t="shared" si="19"/>
        <v>4</v>
      </c>
      <c r="L29" s="227" t="s">
        <v>61</v>
      </c>
      <c r="M29" s="227"/>
      <c r="N29" s="228"/>
      <c r="O29" s="73">
        <v>5</v>
      </c>
      <c r="P29" s="74"/>
      <c r="Q29" s="69"/>
      <c r="R29" s="69"/>
      <c r="S29" s="50">
        <f t="shared" si="14"/>
        <v>5</v>
      </c>
      <c r="T29" s="50">
        <f t="shared" si="15"/>
        <v>2</v>
      </c>
      <c r="U29" s="100">
        <f t="shared" si="16"/>
        <v>1</v>
      </c>
    </row>
    <row r="30" spans="2:21" x14ac:dyDescent="0.15">
      <c r="B30" s="235" t="s">
        <v>62</v>
      </c>
      <c r="C30" s="236"/>
      <c r="D30" s="236"/>
      <c r="E30" s="71">
        <v>10</v>
      </c>
      <c r="F30" s="72"/>
      <c r="G30" s="71"/>
      <c r="H30" s="71"/>
      <c r="I30" s="52">
        <f t="shared" si="17"/>
        <v>10</v>
      </c>
      <c r="J30" s="52">
        <f t="shared" si="18"/>
        <v>5</v>
      </c>
      <c r="K30" s="89">
        <f t="shared" si="19"/>
        <v>2</v>
      </c>
      <c r="L30" s="242" t="s">
        <v>63</v>
      </c>
      <c r="M30" s="237"/>
      <c r="N30" s="238"/>
      <c r="O30" s="71">
        <v>1</v>
      </c>
      <c r="P30" s="72"/>
      <c r="Q30" s="71"/>
      <c r="R30" s="71"/>
      <c r="S30" s="52">
        <f t="shared" si="14"/>
        <v>1</v>
      </c>
      <c r="T30" s="52">
        <f t="shared" si="15"/>
        <v>0</v>
      </c>
      <c r="U30" s="101">
        <f t="shared" si="16"/>
        <v>0</v>
      </c>
    </row>
    <row r="31" spans="2:21" x14ac:dyDescent="0.15">
      <c r="B31" s="234" t="str">
        <f>IF(F4="现代","电子学","[不可用]")</f>
        <v>电子学</v>
      </c>
      <c r="C31" s="226"/>
      <c r="D31" s="226"/>
      <c r="E31" s="73">
        <v>1</v>
      </c>
      <c r="F31" s="74"/>
      <c r="G31" s="69"/>
      <c r="H31" s="69"/>
      <c r="I31" s="50">
        <f t="shared" si="17"/>
        <v>1</v>
      </c>
      <c r="J31" s="50">
        <f t="shared" si="18"/>
        <v>0</v>
      </c>
      <c r="K31" s="91">
        <f t="shared" si="19"/>
        <v>0</v>
      </c>
      <c r="L31" s="243"/>
      <c r="M31" s="241"/>
      <c r="N31" s="228"/>
      <c r="O31" s="73">
        <v>1</v>
      </c>
      <c r="P31" s="74"/>
      <c r="Q31" s="69"/>
      <c r="R31" s="69"/>
      <c r="S31" s="50">
        <f t="shared" si="14"/>
        <v>1</v>
      </c>
      <c r="T31" s="50">
        <f t="shared" si="15"/>
        <v>0</v>
      </c>
      <c r="U31" s="100">
        <f t="shared" si="16"/>
        <v>0</v>
      </c>
    </row>
    <row r="32" spans="2:21" x14ac:dyDescent="0.15">
      <c r="B32" s="235" t="s">
        <v>64</v>
      </c>
      <c r="C32" s="236"/>
      <c r="D32" s="236"/>
      <c r="E32" s="71">
        <v>5</v>
      </c>
      <c r="F32" s="72"/>
      <c r="G32" s="71"/>
      <c r="H32" s="71"/>
      <c r="I32" s="52">
        <f t="shared" si="17"/>
        <v>5</v>
      </c>
      <c r="J32" s="52">
        <f t="shared" si="18"/>
        <v>2</v>
      </c>
      <c r="K32" s="89">
        <f t="shared" si="19"/>
        <v>1</v>
      </c>
      <c r="L32" s="244"/>
      <c r="M32" s="237"/>
      <c r="N32" s="238"/>
      <c r="O32" s="71">
        <v>1</v>
      </c>
      <c r="P32" s="72"/>
      <c r="Q32" s="71"/>
      <c r="R32" s="71"/>
      <c r="S32" s="52">
        <f t="shared" si="14"/>
        <v>1</v>
      </c>
      <c r="T32" s="52">
        <f t="shared" si="15"/>
        <v>0</v>
      </c>
      <c r="U32" s="101">
        <f t="shared" si="16"/>
        <v>0</v>
      </c>
    </row>
    <row r="33" spans="2:21" x14ac:dyDescent="0.15">
      <c r="B33" s="234" t="s">
        <v>65</v>
      </c>
      <c r="C33" s="226" t="s">
        <v>66</v>
      </c>
      <c r="D33" s="226"/>
      <c r="E33" s="73">
        <f>LOOKUP(C33,分支技能!H4:H11,分支技能!I4:I11)</f>
        <v>25</v>
      </c>
      <c r="F33" s="74"/>
      <c r="G33" s="69"/>
      <c r="H33" s="69">
        <v>55</v>
      </c>
      <c r="I33" s="50">
        <f t="shared" si="17"/>
        <v>80</v>
      </c>
      <c r="J33" s="50">
        <f t="shared" si="18"/>
        <v>40</v>
      </c>
      <c r="K33" s="91">
        <f t="shared" si="19"/>
        <v>16</v>
      </c>
      <c r="L33" s="227" t="s">
        <v>67</v>
      </c>
      <c r="M33" s="227"/>
      <c r="N33" s="228"/>
      <c r="O33" s="73">
        <v>10</v>
      </c>
      <c r="P33" s="74"/>
      <c r="Q33" s="69"/>
      <c r="R33" s="69"/>
      <c r="S33" s="50">
        <f t="shared" si="14"/>
        <v>10</v>
      </c>
      <c r="T33" s="50">
        <f t="shared" si="15"/>
        <v>5</v>
      </c>
      <c r="U33" s="100">
        <f t="shared" si="16"/>
        <v>2</v>
      </c>
    </row>
    <row r="34" spans="2:21" x14ac:dyDescent="0.15">
      <c r="B34" s="234"/>
      <c r="C34" s="236" t="s">
        <v>161</v>
      </c>
      <c r="D34" s="236"/>
      <c r="E34" s="71">
        <f>IF(C34=0,0,LOOKUP(C34,分支技能!H4:H11,分支技能!I4:I11))</f>
        <v>20</v>
      </c>
      <c r="F34" s="72"/>
      <c r="G34" s="71"/>
      <c r="H34" s="71"/>
      <c r="I34" s="52">
        <f t="shared" si="17"/>
        <v>20</v>
      </c>
      <c r="J34" s="52">
        <f t="shared" si="18"/>
        <v>10</v>
      </c>
      <c r="K34" s="89">
        <f t="shared" si="19"/>
        <v>4</v>
      </c>
      <c r="L34" s="239" t="s">
        <v>68</v>
      </c>
      <c r="M34" s="239"/>
      <c r="N34" s="238"/>
      <c r="O34" s="71">
        <v>25</v>
      </c>
      <c r="P34" s="72"/>
      <c r="Q34" s="71">
        <v>45</v>
      </c>
      <c r="R34" s="71"/>
      <c r="S34" s="52">
        <f t="shared" si="14"/>
        <v>70</v>
      </c>
      <c r="T34" s="52">
        <f t="shared" si="15"/>
        <v>35</v>
      </c>
      <c r="U34" s="101">
        <f t="shared" si="16"/>
        <v>14</v>
      </c>
    </row>
    <row r="35" spans="2:21" x14ac:dyDescent="0.15">
      <c r="B35" s="234"/>
      <c r="C35" s="226"/>
      <c r="D35" s="226"/>
      <c r="E35" s="73"/>
      <c r="F35" s="74"/>
      <c r="G35" s="69"/>
      <c r="H35" s="69"/>
      <c r="I35" s="50">
        <f t="shared" si="17"/>
        <v>0</v>
      </c>
      <c r="J35" s="50">
        <f t="shared" si="18"/>
        <v>0</v>
      </c>
      <c r="K35" s="91">
        <f t="shared" si="19"/>
        <v>0</v>
      </c>
      <c r="L35" s="227" t="s">
        <v>69</v>
      </c>
      <c r="M35" s="227"/>
      <c r="N35" s="228"/>
      <c r="O35" s="73">
        <v>20</v>
      </c>
      <c r="P35" s="74"/>
      <c r="Q35" s="69">
        <v>45</v>
      </c>
      <c r="R35" s="69"/>
      <c r="S35" s="50">
        <f t="shared" si="14"/>
        <v>65</v>
      </c>
      <c r="T35" s="50">
        <f t="shared" si="15"/>
        <v>32</v>
      </c>
      <c r="U35" s="100">
        <f t="shared" si="16"/>
        <v>13</v>
      </c>
    </row>
    <row r="36" spans="2:21" x14ac:dyDescent="0.15">
      <c r="B36" s="240" t="s">
        <v>70</v>
      </c>
      <c r="C36" s="236" t="s">
        <v>71</v>
      </c>
      <c r="D36" s="236"/>
      <c r="E36" s="71">
        <f>IF(C36=0,0,LOOKUP(C36,分支技能!K4:K10,分支技能!L4:L10))</f>
        <v>20</v>
      </c>
      <c r="F36" s="72"/>
      <c r="G36" s="71"/>
      <c r="H36" s="71">
        <v>40</v>
      </c>
      <c r="I36" s="52">
        <f t="shared" si="17"/>
        <v>60</v>
      </c>
      <c r="J36" s="52">
        <f t="shared" si="18"/>
        <v>30</v>
      </c>
      <c r="K36" s="89">
        <f t="shared" si="19"/>
        <v>12</v>
      </c>
      <c r="L36" s="92" t="s">
        <v>72</v>
      </c>
      <c r="M36" s="237"/>
      <c r="N36" s="238"/>
      <c r="O36" s="71">
        <v>10</v>
      </c>
      <c r="P36" s="72"/>
      <c r="Q36" s="71"/>
      <c r="R36" s="71"/>
      <c r="S36" s="52">
        <f t="shared" si="14"/>
        <v>10</v>
      </c>
      <c r="T36" s="52">
        <f t="shared" si="15"/>
        <v>5</v>
      </c>
      <c r="U36" s="101">
        <f t="shared" si="16"/>
        <v>2</v>
      </c>
    </row>
    <row r="37" spans="2:21" x14ac:dyDescent="0.15">
      <c r="B37" s="235"/>
      <c r="C37" s="226" t="s">
        <v>152</v>
      </c>
      <c r="D37" s="226"/>
      <c r="E37" s="73">
        <f>IF(C37=0,0,LOOKUP(C37,分支技能!K4:K10,分支技能!L4:L10))</f>
        <v>15</v>
      </c>
      <c r="F37" s="74"/>
      <c r="G37" s="69"/>
      <c r="H37" s="69"/>
      <c r="I37" s="50">
        <f t="shared" si="17"/>
        <v>15</v>
      </c>
      <c r="J37" s="50">
        <f t="shared" si="18"/>
        <v>7</v>
      </c>
      <c r="K37" s="91">
        <f t="shared" si="19"/>
        <v>3</v>
      </c>
      <c r="L37" s="227" t="s">
        <v>73</v>
      </c>
      <c r="M37" s="227"/>
      <c r="N37" s="228"/>
      <c r="O37" s="73">
        <v>20</v>
      </c>
      <c r="P37" s="74"/>
      <c r="Q37" s="69">
        <v>20</v>
      </c>
      <c r="R37" s="69">
        <v>15</v>
      </c>
      <c r="S37" s="50">
        <f t="shared" si="14"/>
        <v>55</v>
      </c>
      <c r="T37" s="50">
        <f t="shared" si="15"/>
        <v>27</v>
      </c>
      <c r="U37" s="100">
        <f t="shared" si="16"/>
        <v>11</v>
      </c>
    </row>
    <row r="38" spans="2:21" x14ac:dyDescent="0.15">
      <c r="B38" s="235"/>
      <c r="C38" s="236"/>
      <c r="D38" s="236"/>
      <c r="E38" s="71"/>
      <c r="F38" s="72"/>
      <c r="G38" s="71"/>
      <c r="H38" s="71"/>
      <c r="I38" s="52">
        <f t="shared" si="17"/>
        <v>0</v>
      </c>
      <c r="J38" s="52">
        <f t="shared" si="18"/>
        <v>0</v>
      </c>
      <c r="K38" s="89">
        <f t="shared" si="19"/>
        <v>0</v>
      </c>
      <c r="L38" s="239" t="s">
        <v>74</v>
      </c>
      <c r="M38" s="239"/>
      <c r="N38" s="238"/>
      <c r="O38" s="71">
        <v>20</v>
      </c>
      <c r="P38" s="72"/>
      <c r="Q38" s="71"/>
      <c r="R38" s="71">
        <v>40</v>
      </c>
      <c r="S38" s="52">
        <f t="shared" si="14"/>
        <v>60</v>
      </c>
      <c r="T38" s="52">
        <f t="shared" si="15"/>
        <v>30</v>
      </c>
      <c r="U38" s="101">
        <f t="shared" si="16"/>
        <v>12</v>
      </c>
    </row>
    <row r="39" spans="2:21" x14ac:dyDescent="0.15">
      <c r="B39" s="234" t="s">
        <v>75</v>
      </c>
      <c r="C39" s="226"/>
      <c r="D39" s="226"/>
      <c r="E39" s="73">
        <v>30</v>
      </c>
      <c r="F39" s="74"/>
      <c r="G39" s="69"/>
      <c r="H39" s="69"/>
      <c r="I39" s="50">
        <f t="shared" si="17"/>
        <v>30</v>
      </c>
      <c r="J39" s="50">
        <f t="shared" si="18"/>
        <v>15</v>
      </c>
      <c r="K39" s="91">
        <f t="shared" si="19"/>
        <v>6</v>
      </c>
      <c r="L39" s="227" t="s">
        <v>76</v>
      </c>
      <c r="M39" s="227"/>
      <c r="N39" s="228"/>
      <c r="O39" s="73">
        <v>10</v>
      </c>
      <c r="P39" s="74"/>
      <c r="Q39" s="69"/>
      <c r="R39" s="69"/>
      <c r="S39" s="50">
        <f t="shared" si="14"/>
        <v>10</v>
      </c>
      <c r="T39" s="50">
        <f t="shared" si="15"/>
        <v>5</v>
      </c>
      <c r="U39" s="100">
        <f t="shared" si="16"/>
        <v>2</v>
      </c>
    </row>
    <row r="40" spans="2:21" x14ac:dyDescent="0.15">
      <c r="B40" s="235" t="s">
        <v>77</v>
      </c>
      <c r="C40" s="236"/>
      <c r="D40" s="236"/>
      <c r="E40" s="71">
        <v>5</v>
      </c>
      <c r="F40" s="72"/>
      <c r="G40" s="71"/>
      <c r="H40" s="71"/>
      <c r="I40" s="52">
        <f t="shared" si="17"/>
        <v>5</v>
      </c>
      <c r="J40" s="52">
        <f t="shared" si="18"/>
        <v>2</v>
      </c>
      <c r="K40" s="89">
        <f t="shared" si="19"/>
        <v>1</v>
      </c>
      <c r="L40" s="90" t="s">
        <v>78</v>
      </c>
      <c r="M40" s="237" t="s">
        <v>79</v>
      </c>
      <c r="N40" s="238"/>
      <c r="O40" s="71">
        <f>LOOKUP(M40,分支技能!N4:N9,分支技能!O4:O9)</f>
        <v>5</v>
      </c>
      <c r="P40" s="72"/>
      <c r="Q40" s="71"/>
      <c r="R40" s="71"/>
      <c r="S40" s="52">
        <f t="shared" si="14"/>
        <v>5</v>
      </c>
      <c r="T40" s="52">
        <f t="shared" si="15"/>
        <v>2</v>
      </c>
      <c r="U40" s="101">
        <f t="shared" si="16"/>
        <v>1</v>
      </c>
    </row>
    <row r="41" spans="2:21" x14ac:dyDescent="0.15">
      <c r="B41" s="234" t="s">
        <v>80</v>
      </c>
      <c r="C41" s="226"/>
      <c r="D41" s="226"/>
      <c r="E41" s="73">
        <v>15</v>
      </c>
      <c r="F41" s="74"/>
      <c r="G41" s="69"/>
      <c r="H41" s="69"/>
      <c r="I41" s="50">
        <f t="shared" si="17"/>
        <v>15</v>
      </c>
      <c r="J41" s="50">
        <f t="shared" si="18"/>
        <v>7</v>
      </c>
      <c r="K41" s="91">
        <f t="shared" si="19"/>
        <v>3</v>
      </c>
      <c r="L41" s="227"/>
      <c r="M41" s="227"/>
      <c r="N41" s="228"/>
      <c r="O41" s="73"/>
      <c r="P41" s="74"/>
      <c r="Q41" s="69"/>
      <c r="R41" s="69"/>
      <c r="S41" s="50">
        <f t="shared" si="14"/>
        <v>0</v>
      </c>
      <c r="T41" s="50">
        <f t="shared" si="15"/>
        <v>0</v>
      </c>
      <c r="U41" s="100">
        <f t="shared" si="16"/>
        <v>0</v>
      </c>
    </row>
    <row r="42" spans="2:21" x14ac:dyDescent="0.15">
      <c r="B42" s="235" t="s">
        <v>81</v>
      </c>
      <c r="C42" s="236"/>
      <c r="D42" s="236"/>
      <c r="E42" s="71">
        <v>20</v>
      </c>
      <c r="F42" s="72"/>
      <c r="G42" s="71"/>
      <c r="H42" s="71"/>
      <c r="I42" s="52">
        <f t="shared" si="17"/>
        <v>20</v>
      </c>
      <c r="J42" s="52">
        <f t="shared" si="18"/>
        <v>10</v>
      </c>
      <c r="K42" s="89">
        <f t="shared" si="19"/>
        <v>4</v>
      </c>
      <c r="L42" s="239"/>
      <c r="M42" s="239"/>
      <c r="N42" s="238"/>
      <c r="O42" s="71"/>
      <c r="P42" s="72"/>
      <c r="Q42" s="71"/>
      <c r="R42" s="71"/>
      <c r="S42" s="52">
        <f t="shared" si="14"/>
        <v>0</v>
      </c>
      <c r="T42" s="52">
        <f t="shared" ref="T42:T45" si="20">INT(S42/2)</f>
        <v>0</v>
      </c>
      <c r="U42" s="101">
        <f t="shared" ref="U42:U45" si="21">INT(S42/5)</f>
        <v>0</v>
      </c>
    </row>
    <row r="43" spans="2:21" x14ac:dyDescent="0.15">
      <c r="B43" s="233" t="s">
        <v>82</v>
      </c>
      <c r="C43" s="226" t="s">
        <v>491</v>
      </c>
      <c r="D43" s="226"/>
      <c r="E43" s="73">
        <v>1</v>
      </c>
      <c r="F43" s="74"/>
      <c r="G43" s="69">
        <v>40</v>
      </c>
      <c r="H43" s="69"/>
      <c r="I43" s="50">
        <f t="shared" si="17"/>
        <v>41</v>
      </c>
      <c r="J43" s="50">
        <f t="shared" si="18"/>
        <v>20</v>
      </c>
      <c r="K43" s="91">
        <f t="shared" si="19"/>
        <v>8</v>
      </c>
      <c r="L43" s="227"/>
      <c r="M43" s="227"/>
      <c r="N43" s="228"/>
      <c r="O43" s="73"/>
      <c r="P43" s="74"/>
      <c r="Q43" s="69"/>
      <c r="R43" s="69"/>
      <c r="S43" s="50">
        <f t="shared" ref="S43:S46" si="22">SUM(O43:R43)</f>
        <v>0</v>
      </c>
      <c r="T43" s="50">
        <f t="shared" si="20"/>
        <v>0</v>
      </c>
      <c r="U43" s="100">
        <f t="shared" si="21"/>
        <v>0</v>
      </c>
    </row>
    <row r="44" spans="2:21" ht="16.5" customHeight="1" x14ac:dyDescent="0.15">
      <c r="B44" s="234"/>
      <c r="C44" s="236" t="s">
        <v>492</v>
      </c>
      <c r="D44" s="236"/>
      <c r="E44" s="71">
        <v>1</v>
      </c>
      <c r="F44" s="72"/>
      <c r="G44" s="71">
        <v>40</v>
      </c>
      <c r="H44" s="71"/>
      <c r="I44" s="52">
        <f t="shared" si="17"/>
        <v>41</v>
      </c>
      <c r="J44" s="52">
        <f t="shared" si="18"/>
        <v>20</v>
      </c>
      <c r="K44" s="89">
        <f t="shared" si="19"/>
        <v>8</v>
      </c>
      <c r="L44" s="239"/>
      <c r="M44" s="239"/>
      <c r="N44" s="238"/>
      <c r="O44" s="71"/>
      <c r="P44" s="72"/>
      <c r="Q44" s="71"/>
      <c r="R44" s="71"/>
      <c r="S44" s="52">
        <f t="shared" si="22"/>
        <v>0</v>
      </c>
      <c r="T44" s="52">
        <f t="shared" si="20"/>
        <v>0</v>
      </c>
      <c r="U44" s="101">
        <f t="shared" si="21"/>
        <v>0</v>
      </c>
    </row>
    <row r="45" spans="2:21" x14ac:dyDescent="0.15">
      <c r="B45" s="234"/>
      <c r="C45" s="226"/>
      <c r="D45" s="226"/>
      <c r="E45" s="73">
        <v>1</v>
      </c>
      <c r="F45" s="74"/>
      <c r="G45" s="69"/>
      <c r="H45" s="69"/>
      <c r="I45" s="50">
        <f t="shared" si="17"/>
        <v>1</v>
      </c>
      <c r="J45" s="50">
        <f t="shared" si="18"/>
        <v>0</v>
      </c>
      <c r="K45" s="91">
        <f t="shared" si="19"/>
        <v>0</v>
      </c>
      <c r="L45" s="227"/>
      <c r="M45" s="227"/>
      <c r="N45" s="228"/>
      <c r="O45" s="73"/>
      <c r="P45" s="74"/>
      <c r="Q45" s="69"/>
      <c r="R45" s="69"/>
      <c r="S45" s="50">
        <f t="shared" si="22"/>
        <v>0</v>
      </c>
      <c r="T45" s="50">
        <f t="shared" si="20"/>
        <v>0</v>
      </c>
      <c r="U45" s="100">
        <f t="shared" si="21"/>
        <v>0</v>
      </c>
    </row>
    <row r="46" spans="2:21" x14ac:dyDescent="0.15">
      <c r="B46" s="75" t="s">
        <v>83</v>
      </c>
      <c r="C46" s="229"/>
      <c r="D46" s="229"/>
      <c r="E46" s="76">
        <f>P5</f>
        <v>85</v>
      </c>
      <c r="F46" s="77"/>
      <c r="G46" s="76"/>
      <c r="H46" s="76"/>
      <c r="I46" s="53">
        <f t="shared" si="17"/>
        <v>85</v>
      </c>
      <c r="J46" s="53">
        <f t="shared" si="18"/>
        <v>42</v>
      </c>
      <c r="K46" s="93">
        <f t="shared" si="19"/>
        <v>17</v>
      </c>
      <c r="L46" s="230"/>
      <c r="M46" s="229"/>
      <c r="N46" s="229"/>
      <c r="O46" s="76"/>
      <c r="P46" s="77"/>
      <c r="Q46" s="76"/>
      <c r="R46" s="76"/>
      <c r="S46" s="53">
        <f t="shared" si="22"/>
        <v>0</v>
      </c>
      <c r="T46" s="53">
        <f t="shared" ref="T46" si="23">INT(S46/2)</f>
        <v>0</v>
      </c>
      <c r="U46" s="102">
        <f t="shared" ref="U46" si="24">INT(S46/5)</f>
        <v>0</v>
      </c>
    </row>
    <row r="47" spans="2:21" x14ac:dyDescent="0.15">
      <c r="B47" s="231" t="str">
        <f>IF(D12=0," ","职业信誉范围："&amp;LOOKUP(D12,职业列表!A2:A116,职业列表!C2:C116))</f>
        <v>职业信誉范围：20-40</v>
      </c>
      <c r="C47" s="231"/>
      <c r="D47" s="231"/>
      <c r="E47" s="78"/>
      <c r="F47" s="231" t="str">
        <f>IF(D12=0," ","剩余职业点="&amp;LOOKUP(D12,职业列表!A2:A116,职业列表!F2:F116)-SUM(人物卡!G15:G46,人物卡!Q15:Q46)&amp;"   剩余兴趣点="&amp;M7*2-SUM(H15:H46,R15:R46))</f>
        <v>剩余职业点=0   剩余兴趣点=0</v>
      </c>
      <c r="G47" s="231"/>
      <c r="H47" s="231"/>
      <c r="I47" s="231"/>
      <c r="J47" s="231"/>
      <c r="K47" s="66"/>
      <c r="L47" s="59"/>
      <c r="M47" s="59"/>
      <c r="O47" s="59"/>
      <c r="P47" s="232"/>
      <c r="Q47" s="232"/>
      <c r="R47" s="232"/>
      <c r="S47" s="232"/>
      <c r="T47" s="232"/>
      <c r="U47" s="59"/>
    </row>
    <row r="48" spans="2:21" x14ac:dyDescent="0.15">
      <c r="B48" s="172" t="s">
        <v>84</v>
      </c>
      <c r="C48" s="173"/>
      <c r="D48" s="173"/>
      <c r="E48" s="173"/>
      <c r="F48" s="173"/>
      <c r="G48" s="173"/>
      <c r="H48" s="173"/>
      <c r="I48" s="173"/>
      <c r="J48" s="173"/>
      <c r="K48" s="173"/>
      <c r="L48" s="173"/>
      <c r="M48" s="173"/>
      <c r="N48" s="173"/>
      <c r="O48" s="173"/>
      <c r="P48" s="174"/>
      <c r="Q48" s="59"/>
      <c r="R48" s="172" t="s">
        <v>65</v>
      </c>
      <c r="S48" s="173"/>
      <c r="T48" s="173"/>
      <c r="U48" s="174"/>
    </row>
    <row r="49" spans="2:21" x14ac:dyDescent="0.15">
      <c r="B49" s="224" t="s">
        <v>84</v>
      </c>
      <c r="C49" s="225"/>
      <c r="D49" s="225"/>
      <c r="E49" s="225"/>
      <c r="F49" s="225" t="s">
        <v>33</v>
      </c>
      <c r="G49" s="225"/>
      <c r="H49" s="225"/>
      <c r="I49" s="225" t="s">
        <v>85</v>
      </c>
      <c r="J49" s="225"/>
      <c r="K49" s="225" t="s">
        <v>86</v>
      </c>
      <c r="L49" s="225"/>
      <c r="M49" s="79" t="s">
        <v>87</v>
      </c>
      <c r="N49" s="225" t="s">
        <v>88</v>
      </c>
      <c r="O49" s="225"/>
      <c r="P49" s="94" t="s">
        <v>89</v>
      </c>
      <c r="Q49" s="59"/>
      <c r="R49" s="128" t="s">
        <v>90</v>
      </c>
      <c r="S49" s="129"/>
      <c r="T49" s="129" t="str">
        <f>LOOKUP(J3+J7,{0,2,65,85,125,165,205},{"错误","-2","-1","0","+1D4","+1D6","+2D6"})</f>
        <v>0</v>
      </c>
      <c r="U49" s="152"/>
    </row>
    <row r="50" spans="2:21" x14ac:dyDescent="0.15">
      <c r="B50" s="220" t="s">
        <v>91</v>
      </c>
      <c r="C50" s="221"/>
      <c r="D50" s="221"/>
      <c r="E50" s="221"/>
      <c r="F50" s="71">
        <v>10</v>
      </c>
      <c r="G50" s="52">
        <f>INT(F50/2)</f>
        <v>5</v>
      </c>
      <c r="H50" s="52">
        <f>INT(F50/5)</f>
        <v>2</v>
      </c>
      <c r="I50" s="221" t="s">
        <v>92</v>
      </c>
      <c r="J50" s="221"/>
      <c r="K50" s="221" t="s">
        <v>52</v>
      </c>
      <c r="L50" s="221"/>
      <c r="M50" s="71">
        <v>1</v>
      </c>
      <c r="N50" s="221" t="s">
        <v>52</v>
      </c>
      <c r="O50" s="221"/>
      <c r="P50" s="95" t="s">
        <v>52</v>
      </c>
      <c r="Q50" s="59"/>
      <c r="R50" s="131"/>
      <c r="S50" s="129"/>
      <c r="T50" s="129"/>
      <c r="U50" s="152"/>
    </row>
    <row r="51" spans="2:21" x14ac:dyDescent="0.15">
      <c r="B51" s="217"/>
      <c r="C51" s="218"/>
      <c r="D51" s="218"/>
      <c r="E51" s="218"/>
      <c r="F51" s="73"/>
      <c r="G51" s="80">
        <f t="shared" ref="G51:G54" si="25">INT(F51/2)</f>
        <v>0</v>
      </c>
      <c r="H51" s="80">
        <f t="shared" ref="H51:H54" si="26">INT(F51/5)</f>
        <v>0</v>
      </c>
      <c r="I51" s="219"/>
      <c r="J51" s="219"/>
      <c r="K51" s="218"/>
      <c r="L51" s="218"/>
      <c r="M51" s="69"/>
      <c r="N51" s="218"/>
      <c r="O51" s="218"/>
      <c r="P51" s="96"/>
      <c r="Q51" s="59"/>
      <c r="R51" s="125" t="s">
        <v>93</v>
      </c>
      <c r="S51" s="126"/>
      <c r="T51" s="126" t="str">
        <f>LOOKUP(J3+J7,{0,2,65,85,125,165,205},{"错误","-2","-1","0","1","2","3"})</f>
        <v>0</v>
      </c>
      <c r="U51" s="144"/>
    </row>
    <row r="52" spans="2:21" x14ac:dyDescent="0.15">
      <c r="B52" s="220"/>
      <c r="C52" s="221"/>
      <c r="D52" s="221"/>
      <c r="E52" s="221"/>
      <c r="F52" s="71"/>
      <c r="G52" s="52">
        <f t="shared" si="25"/>
        <v>0</v>
      </c>
      <c r="H52" s="81">
        <f t="shared" si="26"/>
        <v>0</v>
      </c>
      <c r="I52" s="222"/>
      <c r="J52" s="221"/>
      <c r="K52" s="221"/>
      <c r="L52" s="221"/>
      <c r="M52" s="71"/>
      <c r="N52" s="221"/>
      <c r="O52" s="221"/>
      <c r="P52" s="95"/>
      <c r="Q52" s="59"/>
      <c r="R52" s="127"/>
      <c r="S52" s="126"/>
      <c r="T52" s="126"/>
      <c r="U52" s="144"/>
    </row>
    <row r="53" spans="2:21" x14ac:dyDescent="0.15">
      <c r="B53" s="217"/>
      <c r="C53" s="218"/>
      <c r="D53" s="218"/>
      <c r="E53" s="218"/>
      <c r="F53" s="73"/>
      <c r="G53" s="80">
        <f t="shared" si="25"/>
        <v>0</v>
      </c>
      <c r="H53" s="82">
        <f t="shared" si="26"/>
        <v>0</v>
      </c>
      <c r="I53" s="223"/>
      <c r="J53" s="219"/>
      <c r="K53" s="218"/>
      <c r="L53" s="218"/>
      <c r="M53" s="69"/>
      <c r="N53" s="218"/>
      <c r="O53" s="218"/>
      <c r="P53" s="96"/>
      <c r="Q53" s="59"/>
      <c r="R53" s="128" t="s">
        <v>94</v>
      </c>
      <c r="S53" s="129"/>
      <c r="T53" s="129">
        <f>I28</f>
        <v>77</v>
      </c>
      <c r="U53" s="101">
        <f>J28</f>
        <v>38</v>
      </c>
    </row>
    <row r="54" spans="2:21" x14ac:dyDescent="0.15">
      <c r="B54" s="203"/>
      <c r="C54" s="204"/>
      <c r="D54" s="204"/>
      <c r="E54" s="204"/>
      <c r="F54" s="76"/>
      <c r="G54" s="53">
        <f t="shared" si="25"/>
        <v>0</v>
      </c>
      <c r="H54" s="83">
        <f t="shared" si="26"/>
        <v>0</v>
      </c>
      <c r="I54" s="205"/>
      <c r="J54" s="204"/>
      <c r="K54" s="204"/>
      <c r="L54" s="204"/>
      <c r="M54" s="76"/>
      <c r="N54" s="204"/>
      <c r="O54" s="204"/>
      <c r="P54" s="97"/>
      <c r="Q54" s="59"/>
      <c r="R54" s="130"/>
      <c r="S54" s="113"/>
      <c r="T54" s="113"/>
      <c r="U54" s="102">
        <f>K28</f>
        <v>15</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178" t="s">
        <v>95</v>
      </c>
      <c r="C57" s="179"/>
      <c r="D57" s="179"/>
      <c r="E57" s="179"/>
      <c r="F57" s="179"/>
      <c r="G57" s="179"/>
      <c r="H57" s="179"/>
      <c r="I57" s="180"/>
      <c r="J57" s="59"/>
      <c r="K57" s="206" t="s">
        <v>96</v>
      </c>
      <c r="L57" s="207"/>
      <c r="M57" s="207"/>
      <c r="N57" s="207"/>
      <c r="O57" s="207"/>
      <c r="P57" s="207"/>
      <c r="Q57" s="207"/>
      <c r="R57" s="207"/>
      <c r="S57" s="207"/>
      <c r="T57" s="207"/>
      <c r="U57" s="208"/>
    </row>
    <row r="58" spans="2:21" x14ac:dyDescent="0.15">
      <c r="B58" s="209" t="str">
        <f>"生活水平："&amp;LOOKUP(I25,{0,1,10,50,90,99},{"穷逼","贫穷","一般","小康","富裕","超有钱"})</f>
        <v>生活水平：一般</v>
      </c>
      <c r="C58" s="210"/>
      <c r="D58" s="211"/>
      <c r="E58" s="212" t="s">
        <v>97</v>
      </c>
      <c r="F58" s="213"/>
      <c r="G58" s="214" t="s">
        <v>487</v>
      </c>
      <c r="H58" s="215"/>
      <c r="I58" s="216"/>
      <c r="J58" s="59"/>
      <c r="K58" s="181" t="s">
        <v>98</v>
      </c>
      <c r="L58" s="182"/>
      <c r="M58" s="183" t="s">
        <v>495</v>
      </c>
      <c r="N58" s="184"/>
      <c r="O58" s="184"/>
      <c r="P58" s="184"/>
      <c r="Q58" s="184"/>
      <c r="R58" s="184"/>
      <c r="S58" s="184"/>
      <c r="T58" s="184"/>
      <c r="U58" s="185"/>
    </row>
    <row r="59" spans="2:21" x14ac:dyDescent="0.15">
      <c r="B59" s="84" t="s">
        <v>99</v>
      </c>
      <c r="C59" s="197" t="s">
        <v>488</v>
      </c>
      <c r="D59" s="198"/>
      <c r="E59" s="198"/>
      <c r="F59" s="198"/>
      <c r="G59" s="198"/>
      <c r="H59" s="198"/>
      <c r="I59" s="199"/>
      <c r="J59" s="59"/>
      <c r="K59" s="186" t="s">
        <v>100</v>
      </c>
      <c r="L59" s="187"/>
      <c r="M59" s="188"/>
      <c r="N59" s="189"/>
      <c r="O59" s="189"/>
      <c r="P59" s="189"/>
      <c r="Q59" s="189"/>
      <c r="R59" s="189"/>
      <c r="S59" s="189"/>
      <c r="T59" s="189"/>
      <c r="U59" s="190"/>
    </row>
    <row r="60" spans="2:21" x14ac:dyDescent="0.15">
      <c r="B60" s="200"/>
      <c r="C60" s="201"/>
      <c r="D60" s="201"/>
      <c r="E60" s="201"/>
      <c r="F60" s="201"/>
      <c r="G60" s="201"/>
      <c r="H60" s="201"/>
      <c r="I60" s="202"/>
      <c r="J60" s="59"/>
      <c r="K60" s="181" t="s">
        <v>101</v>
      </c>
      <c r="L60" s="182"/>
      <c r="M60" s="183"/>
      <c r="N60" s="184"/>
      <c r="O60" s="184"/>
      <c r="P60" s="184"/>
      <c r="Q60" s="184"/>
      <c r="R60" s="184"/>
      <c r="S60" s="184"/>
      <c r="T60" s="184"/>
      <c r="U60" s="185"/>
    </row>
    <row r="61" spans="2:21" x14ac:dyDescent="0.15">
      <c r="B61" s="135"/>
      <c r="C61" s="136"/>
      <c r="D61" s="136"/>
      <c r="E61" s="136"/>
      <c r="F61" s="136"/>
      <c r="G61" s="136"/>
      <c r="H61" s="136"/>
      <c r="I61" s="137"/>
      <c r="J61" s="59"/>
      <c r="K61" s="186" t="s">
        <v>102</v>
      </c>
      <c r="L61" s="187"/>
      <c r="M61" s="188"/>
      <c r="N61" s="189"/>
      <c r="O61" s="189"/>
      <c r="P61" s="189"/>
      <c r="Q61" s="189"/>
      <c r="R61" s="189"/>
      <c r="S61" s="189"/>
      <c r="T61" s="189"/>
      <c r="U61" s="190"/>
    </row>
    <row r="62" spans="2:21" x14ac:dyDescent="0.15">
      <c r="B62" s="85"/>
      <c r="C62" s="85"/>
      <c r="D62" s="85"/>
      <c r="E62" s="85"/>
      <c r="F62" s="85"/>
      <c r="G62" s="85"/>
      <c r="H62" s="85"/>
      <c r="I62" s="85"/>
      <c r="J62" s="59"/>
      <c r="K62" s="181" t="s">
        <v>103</v>
      </c>
      <c r="L62" s="182"/>
      <c r="M62" s="183"/>
      <c r="N62" s="184"/>
      <c r="O62" s="184"/>
      <c r="P62" s="184"/>
      <c r="Q62" s="184"/>
      <c r="R62" s="184"/>
      <c r="S62" s="184"/>
      <c r="T62" s="184"/>
      <c r="U62" s="185"/>
    </row>
    <row r="63" spans="2:21" x14ac:dyDescent="0.15">
      <c r="B63" s="178" t="s">
        <v>104</v>
      </c>
      <c r="C63" s="179"/>
      <c r="D63" s="179"/>
      <c r="E63" s="179"/>
      <c r="F63" s="179"/>
      <c r="G63" s="179"/>
      <c r="H63" s="179"/>
      <c r="I63" s="180"/>
      <c r="J63" s="59"/>
      <c r="K63" s="186" t="s">
        <v>105</v>
      </c>
      <c r="L63" s="187"/>
      <c r="M63" s="188"/>
      <c r="N63" s="189"/>
      <c r="O63" s="189"/>
      <c r="P63" s="189"/>
      <c r="Q63" s="189"/>
      <c r="R63" s="189"/>
      <c r="S63" s="189"/>
      <c r="T63" s="189"/>
      <c r="U63" s="190"/>
    </row>
    <row r="64" spans="2:21" x14ac:dyDescent="0.15">
      <c r="B64" s="145" t="s">
        <v>494</v>
      </c>
      <c r="C64" s="146"/>
      <c r="D64" s="146"/>
      <c r="E64" s="146"/>
      <c r="F64" s="146"/>
      <c r="G64" s="146"/>
      <c r="H64" s="146"/>
      <c r="I64" s="147"/>
      <c r="J64" s="59"/>
      <c r="K64" s="191" t="s">
        <v>106</v>
      </c>
      <c r="L64" s="192"/>
      <c r="M64" s="193"/>
      <c r="N64" s="194"/>
      <c r="O64" s="194"/>
      <c r="P64" s="194"/>
      <c r="Q64" s="194"/>
      <c r="R64" s="194"/>
      <c r="S64" s="194"/>
      <c r="T64" s="194"/>
      <c r="U64" s="195"/>
    </row>
    <row r="65" spans="2:21" x14ac:dyDescent="0.15">
      <c r="B65" s="196"/>
      <c r="C65" s="149"/>
      <c r="D65" s="149"/>
      <c r="E65" s="149"/>
      <c r="F65" s="149"/>
      <c r="G65" s="149"/>
      <c r="H65" s="149"/>
      <c r="I65" s="150"/>
      <c r="J65" s="59"/>
      <c r="K65" s="160" t="s">
        <v>496</v>
      </c>
      <c r="L65" s="161"/>
      <c r="M65" s="161"/>
      <c r="N65" s="161"/>
      <c r="O65" s="161"/>
      <c r="P65" s="161"/>
      <c r="Q65" s="161"/>
      <c r="R65" s="161"/>
      <c r="S65" s="161"/>
      <c r="T65" s="161"/>
      <c r="U65" s="162"/>
    </row>
    <row r="66" spans="2:21" x14ac:dyDescent="0.15">
      <c r="B66" s="145"/>
      <c r="C66" s="146"/>
      <c r="D66" s="146"/>
      <c r="E66" s="146"/>
      <c r="F66" s="146"/>
      <c r="G66" s="146"/>
      <c r="H66" s="146"/>
      <c r="I66" s="147"/>
      <c r="J66" s="59"/>
      <c r="K66" s="163"/>
      <c r="L66" s="161"/>
      <c r="M66" s="161"/>
      <c r="N66" s="161"/>
      <c r="O66" s="161"/>
      <c r="P66" s="161"/>
      <c r="Q66" s="161"/>
      <c r="R66" s="161"/>
      <c r="S66" s="161"/>
      <c r="T66" s="161"/>
      <c r="U66" s="162"/>
    </row>
    <row r="67" spans="2:21" x14ac:dyDescent="0.15">
      <c r="B67" s="148"/>
      <c r="C67" s="149"/>
      <c r="D67" s="149"/>
      <c r="E67" s="149"/>
      <c r="F67" s="149"/>
      <c r="G67" s="149"/>
      <c r="H67" s="149"/>
      <c r="I67" s="150"/>
      <c r="J67" s="59"/>
      <c r="K67" s="163"/>
      <c r="L67" s="161"/>
      <c r="M67" s="161"/>
      <c r="N67" s="161"/>
      <c r="O67" s="161"/>
      <c r="P67" s="161"/>
      <c r="Q67" s="161"/>
      <c r="R67" s="161"/>
      <c r="S67" s="161"/>
      <c r="T67" s="161"/>
      <c r="U67" s="162"/>
    </row>
    <row r="68" spans="2:21" x14ac:dyDescent="0.15">
      <c r="B68" s="151"/>
      <c r="C68" s="146"/>
      <c r="D68" s="146"/>
      <c r="E68" s="146"/>
      <c r="F68" s="146"/>
      <c r="G68" s="146"/>
      <c r="H68" s="146"/>
      <c r="I68" s="147"/>
      <c r="J68" s="59"/>
      <c r="K68" s="163"/>
      <c r="L68" s="161"/>
      <c r="M68" s="161"/>
      <c r="N68" s="161"/>
      <c r="O68" s="161"/>
      <c r="P68" s="161"/>
      <c r="Q68" s="161"/>
      <c r="R68" s="161"/>
      <c r="S68" s="161"/>
      <c r="T68" s="161"/>
      <c r="U68" s="162"/>
    </row>
    <row r="69" spans="2:21" x14ac:dyDescent="0.15">
      <c r="B69" s="148"/>
      <c r="C69" s="149"/>
      <c r="D69" s="149"/>
      <c r="E69" s="149"/>
      <c r="F69" s="149"/>
      <c r="G69" s="149"/>
      <c r="H69" s="149"/>
      <c r="I69" s="150"/>
      <c r="J69" s="59"/>
      <c r="K69" s="163"/>
      <c r="L69" s="161"/>
      <c r="M69" s="161"/>
      <c r="N69" s="161"/>
      <c r="O69" s="161"/>
      <c r="P69" s="161"/>
      <c r="Q69" s="161"/>
      <c r="R69" s="161"/>
      <c r="S69" s="161"/>
      <c r="T69" s="161"/>
      <c r="U69" s="162"/>
    </row>
    <row r="70" spans="2:21" x14ac:dyDescent="0.15">
      <c r="B70" s="175"/>
      <c r="C70" s="176"/>
      <c r="D70" s="176"/>
      <c r="E70" s="176"/>
      <c r="F70" s="176"/>
      <c r="G70" s="176"/>
      <c r="H70" s="176"/>
      <c r="I70" s="177"/>
      <c r="J70" s="59"/>
      <c r="K70" s="163"/>
      <c r="L70" s="161"/>
      <c r="M70" s="161"/>
      <c r="N70" s="161"/>
      <c r="O70" s="161"/>
      <c r="P70" s="161"/>
      <c r="Q70" s="161"/>
      <c r="R70" s="161"/>
      <c r="S70" s="161"/>
      <c r="T70" s="161"/>
      <c r="U70" s="162"/>
    </row>
    <row r="71" spans="2:21" x14ac:dyDescent="0.15">
      <c r="B71" s="59"/>
      <c r="C71" s="59"/>
      <c r="D71" s="59"/>
      <c r="E71" s="59"/>
      <c r="F71" s="59"/>
      <c r="G71" s="59"/>
      <c r="H71" s="59"/>
      <c r="I71" s="59"/>
      <c r="J71" s="59"/>
      <c r="K71" s="163"/>
      <c r="L71" s="161"/>
      <c r="M71" s="161"/>
      <c r="N71" s="161"/>
      <c r="O71" s="161"/>
      <c r="P71" s="161"/>
      <c r="Q71" s="161"/>
      <c r="R71" s="161"/>
      <c r="S71" s="161"/>
      <c r="T71" s="161"/>
      <c r="U71" s="162"/>
    </row>
    <row r="72" spans="2:21" x14ac:dyDescent="0.15">
      <c r="B72" s="178" t="s">
        <v>107</v>
      </c>
      <c r="C72" s="179"/>
      <c r="D72" s="179"/>
      <c r="E72" s="179"/>
      <c r="F72" s="179"/>
      <c r="G72" s="179"/>
      <c r="H72" s="179"/>
      <c r="I72" s="180"/>
      <c r="J72" s="59"/>
      <c r="K72" s="163"/>
      <c r="L72" s="161"/>
      <c r="M72" s="161"/>
      <c r="N72" s="161"/>
      <c r="O72" s="161"/>
      <c r="P72" s="161"/>
      <c r="Q72" s="161"/>
      <c r="R72" s="161"/>
      <c r="S72" s="161"/>
      <c r="T72" s="161"/>
      <c r="U72" s="162"/>
    </row>
    <row r="73" spans="2:21" x14ac:dyDescent="0.15">
      <c r="B73" s="154"/>
      <c r="C73" s="155"/>
      <c r="D73" s="155"/>
      <c r="E73" s="155"/>
      <c r="F73" s="155"/>
      <c r="G73" s="155"/>
      <c r="H73" s="155"/>
      <c r="I73" s="156"/>
      <c r="J73" s="59"/>
      <c r="K73" s="163"/>
      <c r="L73" s="161"/>
      <c r="M73" s="161"/>
      <c r="N73" s="161"/>
      <c r="O73" s="161"/>
      <c r="P73" s="161"/>
      <c r="Q73" s="161"/>
      <c r="R73" s="161"/>
      <c r="S73" s="161"/>
      <c r="T73" s="161"/>
      <c r="U73" s="162"/>
    </row>
    <row r="74" spans="2:21" x14ac:dyDescent="0.15">
      <c r="B74" s="154"/>
      <c r="C74" s="155"/>
      <c r="D74" s="155"/>
      <c r="E74" s="155"/>
      <c r="F74" s="155"/>
      <c r="G74" s="155"/>
      <c r="H74" s="155"/>
      <c r="I74" s="156"/>
      <c r="J74" s="59"/>
      <c r="K74" s="164"/>
      <c r="L74" s="165"/>
      <c r="M74" s="165"/>
      <c r="N74" s="165"/>
      <c r="O74" s="165"/>
      <c r="P74" s="165"/>
      <c r="Q74" s="165"/>
      <c r="R74" s="165"/>
      <c r="S74" s="165"/>
      <c r="T74" s="165"/>
      <c r="U74" s="166"/>
    </row>
    <row r="75" spans="2:21" x14ac:dyDescent="0.15">
      <c r="B75" s="154"/>
      <c r="C75" s="155"/>
      <c r="D75" s="155"/>
      <c r="E75" s="155"/>
      <c r="F75" s="155"/>
      <c r="G75" s="155"/>
      <c r="H75" s="155"/>
      <c r="I75" s="156"/>
      <c r="J75" s="59"/>
      <c r="K75" s="59"/>
      <c r="L75" s="59"/>
      <c r="M75" s="59"/>
      <c r="N75" s="59"/>
      <c r="O75" s="59"/>
      <c r="P75" s="59"/>
      <c r="Q75" s="59"/>
      <c r="R75" s="59"/>
      <c r="S75" s="59"/>
      <c r="T75" s="59"/>
      <c r="U75" s="59"/>
    </row>
    <row r="76" spans="2:21" x14ac:dyDescent="0.15">
      <c r="B76" s="154"/>
      <c r="C76" s="155"/>
      <c r="D76" s="155"/>
      <c r="E76" s="155"/>
      <c r="F76" s="155"/>
      <c r="G76" s="155"/>
      <c r="H76" s="155"/>
      <c r="I76" s="156"/>
      <c r="J76" s="59"/>
      <c r="K76" s="178" t="s">
        <v>108</v>
      </c>
      <c r="L76" s="179"/>
      <c r="M76" s="179"/>
      <c r="N76" s="180"/>
      <c r="O76" s="59"/>
      <c r="P76" s="178" t="s">
        <v>54</v>
      </c>
      <c r="Q76" s="179"/>
      <c r="R76" s="179"/>
      <c r="S76" s="179"/>
      <c r="T76" s="179"/>
      <c r="U76" s="180"/>
    </row>
    <row r="77" spans="2:21" x14ac:dyDescent="0.15">
      <c r="B77" s="154"/>
      <c r="C77" s="155"/>
      <c r="D77" s="155"/>
      <c r="E77" s="155"/>
      <c r="F77" s="155"/>
      <c r="G77" s="155"/>
      <c r="H77" s="155"/>
      <c r="I77" s="156"/>
      <c r="J77" s="59"/>
      <c r="K77" s="153" t="s">
        <v>109</v>
      </c>
      <c r="L77" s="120"/>
      <c r="M77" s="120"/>
      <c r="N77" s="121"/>
      <c r="O77" s="59"/>
      <c r="P77" s="138"/>
      <c r="Q77" s="139"/>
      <c r="R77" s="139"/>
      <c r="S77" s="139"/>
      <c r="T77" s="139"/>
      <c r="U77" s="140"/>
    </row>
    <row r="78" spans="2:21" x14ac:dyDescent="0.15">
      <c r="B78" s="157"/>
      <c r="C78" s="158"/>
      <c r="D78" s="158"/>
      <c r="E78" s="158"/>
      <c r="F78" s="158"/>
      <c r="G78" s="158"/>
      <c r="H78" s="158"/>
      <c r="I78" s="159"/>
      <c r="J78" s="59"/>
      <c r="K78" s="119"/>
      <c r="L78" s="120"/>
      <c r="M78" s="120"/>
      <c r="N78" s="121"/>
      <c r="O78" s="59"/>
      <c r="P78" s="141"/>
      <c r="Q78" s="142"/>
      <c r="R78" s="142"/>
      <c r="S78" s="142"/>
      <c r="T78" s="142"/>
      <c r="U78" s="143"/>
    </row>
    <row r="79" spans="2:21" x14ac:dyDescent="0.15">
      <c r="B79" s="59"/>
      <c r="C79" s="59"/>
      <c r="D79" s="59"/>
      <c r="E79" s="59"/>
      <c r="F79" s="59"/>
      <c r="G79" s="59"/>
      <c r="H79" s="59"/>
      <c r="I79" s="59"/>
      <c r="J79" s="59"/>
      <c r="K79" s="116"/>
      <c r="L79" s="117"/>
      <c r="M79" s="117"/>
      <c r="N79" s="118"/>
      <c r="O79" s="59"/>
      <c r="P79" s="138"/>
      <c r="Q79" s="139"/>
      <c r="R79" s="139"/>
      <c r="S79" s="139"/>
      <c r="T79" s="139"/>
      <c r="U79" s="140"/>
    </row>
    <row r="80" spans="2:21" x14ac:dyDescent="0.15">
      <c r="B80" s="172" t="s">
        <v>110</v>
      </c>
      <c r="C80" s="173"/>
      <c r="D80" s="173"/>
      <c r="E80" s="173"/>
      <c r="F80" s="173"/>
      <c r="G80" s="173"/>
      <c r="H80" s="173"/>
      <c r="I80" s="174"/>
      <c r="J80" s="59"/>
      <c r="K80" s="116"/>
      <c r="L80" s="117"/>
      <c r="M80" s="117"/>
      <c r="N80" s="118"/>
      <c r="O80" s="59"/>
      <c r="P80" s="141"/>
      <c r="Q80" s="142"/>
      <c r="R80" s="142"/>
      <c r="S80" s="142"/>
      <c r="T80" s="142"/>
      <c r="U80" s="143"/>
    </row>
    <row r="81" spans="2:21" x14ac:dyDescent="0.15">
      <c r="B81" s="167" t="s">
        <v>111</v>
      </c>
      <c r="C81" s="168"/>
      <c r="D81" s="50" t="s">
        <v>112</v>
      </c>
      <c r="E81" s="50" t="s">
        <v>113</v>
      </c>
      <c r="F81" s="50" t="s">
        <v>114</v>
      </c>
      <c r="G81" s="50" t="s">
        <v>115</v>
      </c>
      <c r="H81" s="50" t="s">
        <v>116</v>
      </c>
      <c r="I81" s="100" t="s">
        <v>117</v>
      </c>
      <c r="J81" s="59"/>
      <c r="K81" s="119"/>
      <c r="L81" s="120"/>
      <c r="M81" s="120"/>
      <c r="N81" s="121"/>
      <c r="O81" s="59"/>
      <c r="P81" s="138"/>
      <c r="Q81" s="139"/>
      <c r="R81" s="139"/>
      <c r="S81" s="139"/>
      <c r="T81" s="139"/>
      <c r="U81" s="140"/>
    </row>
    <row r="82" spans="2:21" x14ac:dyDescent="0.15">
      <c r="B82" s="169"/>
      <c r="C82" s="168"/>
      <c r="D82" s="50" t="s">
        <v>118</v>
      </c>
      <c r="E82" s="50" t="s">
        <v>119</v>
      </c>
      <c r="F82" s="50" t="s">
        <v>120</v>
      </c>
      <c r="G82" s="50" t="s">
        <v>121</v>
      </c>
      <c r="H82" s="50" t="s">
        <v>122</v>
      </c>
      <c r="I82" s="100">
        <v>1</v>
      </c>
      <c r="J82" s="59"/>
      <c r="K82" s="119"/>
      <c r="L82" s="120"/>
      <c r="M82" s="120"/>
      <c r="N82" s="121"/>
      <c r="O82" s="59"/>
      <c r="P82" s="141"/>
      <c r="Q82" s="142"/>
      <c r="R82" s="142"/>
      <c r="S82" s="142"/>
      <c r="T82" s="142"/>
      <c r="U82" s="143"/>
    </row>
    <row r="83" spans="2:21" ht="16.5" customHeight="1" x14ac:dyDescent="0.15">
      <c r="B83" s="125" t="s">
        <v>123</v>
      </c>
      <c r="C83" s="170"/>
      <c r="D83" s="170"/>
      <c r="E83" s="170"/>
      <c r="F83" s="170"/>
      <c r="G83" s="170"/>
      <c r="H83" s="170"/>
      <c r="I83" s="171"/>
      <c r="J83" s="59"/>
      <c r="K83" s="116"/>
      <c r="L83" s="117"/>
      <c r="M83" s="117"/>
      <c r="N83" s="118"/>
      <c r="O83" s="59"/>
      <c r="P83" s="138"/>
      <c r="Q83" s="139"/>
      <c r="R83" s="139"/>
      <c r="S83" s="139"/>
      <c r="T83" s="139"/>
      <c r="U83" s="140"/>
    </row>
    <row r="84" spans="2:21" x14ac:dyDescent="0.15">
      <c r="B84" s="125"/>
      <c r="C84" s="170"/>
      <c r="D84" s="170"/>
      <c r="E84" s="170"/>
      <c r="F84" s="170"/>
      <c r="G84" s="170"/>
      <c r="H84" s="170"/>
      <c r="I84" s="171"/>
      <c r="J84" s="59"/>
      <c r="K84" s="116"/>
      <c r="L84" s="117"/>
      <c r="M84" s="117"/>
      <c r="N84" s="118"/>
      <c r="O84" s="59"/>
      <c r="P84" s="141"/>
      <c r="Q84" s="142"/>
      <c r="R84" s="142"/>
      <c r="S84" s="142"/>
      <c r="T84" s="142"/>
      <c r="U84" s="143"/>
    </row>
    <row r="85" spans="2:21" x14ac:dyDescent="0.15">
      <c r="B85" s="127" t="s">
        <v>124</v>
      </c>
      <c r="C85" s="126"/>
      <c r="D85" s="126"/>
      <c r="E85" s="126"/>
      <c r="F85" s="126" t="s">
        <v>125</v>
      </c>
      <c r="G85" s="126"/>
      <c r="H85" s="126"/>
      <c r="I85" s="144"/>
      <c r="J85" s="59"/>
      <c r="K85" s="119"/>
      <c r="L85" s="120"/>
      <c r="M85" s="120"/>
      <c r="N85" s="121"/>
      <c r="O85" s="59"/>
      <c r="P85" s="138"/>
      <c r="Q85" s="139"/>
      <c r="R85" s="139"/>
      <c r="S85" s="139"/>
      <c r="T85" s="139"/>
      <c r="U85" s="140"/>
    </row>
    <row r="86" spans="2:21" x14ac:dyDescent="0.15">
      <c r="B86" s="127" t="s">
        <v>126</v>
      </c>
      <c r="C86" s="126"/>
      <c r="D86" s="126" t="s">
        <v>127</v>
      </c>
      <c r="E86" s="126"/>
      <c r="F86" s="126"/>
      <c r="G86" s="126"/>
      <c r="H86" s="126"/>
      <c r="I86" s="144"/>
      <c r="J86" s="59"/>
      <c r="K86" s="119"/>
      <c r="L86" s="120"/>
      <c r="M86" s="120"/>
      <c r="N86" s="121"/>
      <c r="O86" s="59"/>
      <c r="P86" s="141"/>
      <c r="Q86" s="142"/>
      <c r="R86" s="142"/>
      <c r="S86" s="142"/>
      <c r="T86" s="142"/>
      <c r="U86" s="143"/>
    </row>
    <row r="87" spans="2:21" x14ac:dyDescent="0.15">
      <c r="B87" s="127" t="s">
        <v>128</v>
      </c>
      <c r="C87" s="126"/>
      <c r="D87" s="126" t="s">
        <v>129</v>
      </c>
      <c r="E87" s="126"/>
      <c r="F87" s="126"/>
      <c r="G87" s="126"/>
      <c r="H87" s="126"/>
      <c r="I87" s="144"/>
      <c r="J87" s="59"/>
      <c r="K87" s="116"/>
      <c r="L87" s="117"/>
      <c r="M87" s="117"/>
      <c r="N87" s="118"/>
      <c r="O87" s="59"/>
      <c r="P87" s="138"/>
      <c r="Q87" s="139"/>
      <c r="R87" s="139"/>
      <c r="S87" s="139"/>
      <c r="T87" s="139"/>
      <c r="U87" s="140"/>
    </row>
    <row r="88" spans="2:21" x14ac:dyDescent="0.15">
      <c r="B88" s="127" t="s">
        <v>130</v>
      </c>
      <c r="C88" s="126"/>
      <c r="D88" s="170" t="s">
        <v>131</v>
      </c>
      <c r="E88" s="170"/>
      <c r="F88" s="170"/>
      <c r="G88" s="170"/>
      <c r="H88" s="170"/>
      <c r="I88" s="171"/>
      <c r="J88" s="59"/>
      <c r="K88" s="116"/>
      <c r="L88" s="117"/>
      <c r="M88" s="117"/>
      <c r="N88" s="118"/>
      <c r="O88" s="59"/>
      <c r="P88" s="141"/>
      <c r="Q88" s="142"/>
      <c r="R88" s="142"/>
      <c r="S88" s="142"/>
      <c r="T88" s="142"/>
      <c r="U88" s="143"/>
    </row>
    <row r="89" spans="2:21" x14ac:dyDescent="0.15">
      <c r="B89" s="127"/>
      <c r="C89" s="126"/>
      <c r="D89" s="170"/>
      <c r="E89" s="170"/>
      <c r="F89" s="170"/>
      <c r="G89" s="170"/>
      <c r="H89" s="170"/>
      <c r="I89" s="171"/>
      <c r="J89" s="59"/>
      <c r="K89" s="119"/>
      <c r="L89" s="120"/>
      <c r="M89" s="120"/>
      <c r="N89" s="121"/>
      <c r="O89" s="59"/>
      <c r="P89" s="138"/>
      <c r="Q89" s="139"/>
      <c r="R89" s="139"/>
      <c r="S89" s="139"/>
      <c r="T89" s="139"/>
      <c r="U89" s="140"/>
    </row>
    <row r="90" spans="2:21" x14ac:dyDescent="0.15">
      <c r="B90" s="132" t="s">
        <v>132</v>
      </c>
      <c r="C90" s="133"/>
      <c r="D90" s="133"/>
      <c r="E90" s="133"/>
      <c r="F90" s="133" t="s">
        <v>133</v>
      </c>
      <c r="G90" s="133"/>
      <c r="H90" s="133"/>
      <c r="I90" s="134"/>
      <c r="J90" s="59"/>
      <c r="K90" s="122"/>
      <c r="L90" s="123"/>
      <c r="M90" s="123"/>
      <c r="N90" s="124"/>
      <c r="O90" s="59"/>
      <c r="P90" s="135"/>
      <c r="Q90" s="136"/>
      <c r="R90" s="136"/>
      <c r="S90" s="136"/>
      <c r="T90" s="136"/>
      <c r="U90" s="137"/>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05859375" defaultRowHeight="13.5" x14ac:dyDescent="0.15"/>
  <cols>
    <col min="1" max="1" width="12.1640625" style="46" customWidth="1"/>
  </cols>
  <sheetData>
    <row r="1" spans="1:10" ht="16.5" x14ac:dyDescent="0.15">
      <c r="A1" s="47">
        <f ca="1">RANDBETWEEN(1,6)</f>
        <v>2</v>
      </c>
      <c r="B1" s="48"/>
      <c r="C1" s="48"/>
      <c r="D1" s="48"/>
      <c r="E1" s="48"/>
      <c r="F1" s="48"/>
      <c r="G1" s="48"/>
      <c r="H1" s="48"/>
      <c r="I1" s="48"/>
      <c r="J1" s="55"/>
    </row>
    <row r="2" spans="1:10" ht="16.5" x14ac:dyDescent="0.15">
      <c r="A2" s="47">
        <f t="shared" ref="A2:A24" ca="1" si="0">RANDBETWEEN(1,6)</f>
        <v>5</v>
      </c>
      <c r="B2" s="172" t="s">
        <v>134</v>
      </c>
      <c r="C2" s="173"/>
      <c r="D2" s="173"/>
      <c r="E2" s="173"/>
      <c r="F2" s="173"/>
      <c r="G2" s="173"/>
      <c r="H2" s="173"/>
      <c r="I2" s="173"/>
      <c r="J2" s="174"/>
    </row>
    <row r="3" spans="1:10" ht="16.5" x14ac:dyDescent="0.15">
      <c r="A3" s="47">
        <f t="shared" ca="1" si="0"/>
        <v>3</v>
      </c>
      <c r="B3" s="128" t="s">
        <v>4</v>
      </c>
      <c r="C3" s="314">
        <f ca="1">SUM(A1:A3)*5</f>
        <v>50</v>
      </c>
      <c r="D3" s="49">
        <f ca="1">INT(C3/2)</f>
        <v>25</v>
      </c>
      <c r="E3" s="170" t="s">
        <v>5</v>
      </c>
      <c r="F3" s="126">
        <f ca="1">SUM(A7:A9)*5</f>
        <v>30</v>
      </c>
      <c r="G3" s="51">
        <f ca="1">INT(F3/2)</f>
        <v>15</v>
      </c>
      <c r="H3" s="274" t="s">
        <v>6</v>
      </c>
      <c r="I3" s="129">
        <f ca="1">(SUM(A18:A19)+6)*5</f>
        <v>65</v>
      </c>
      <c r="J3" s="56">
        <f ca="1">INT(I3/2)</f>
        <v>32</v>
      </c>
    </row>
    <row r="4" spans="1:10" ht="16.5" x14ac:dyDescent="0.15">
      <c r="A4" s="47">
        <f t="shared" ca="1" si="0"/>
        <v>4</v>
      </c>
      <c r="B4" s="131"/>
      <c r="C4" s="314"/>
      <c r="D4" s="52">
        <f ca="1">INT(C3/5)</f>
        <v>10</v>
      </c>
      <c r="E4" s="126"/>
      <c r="F4" s="126"/>
      <c r="G4" s="51">
        <f ca="1">INT(F3/5)</f>
        <v>6</v>
      </c>
      <c r="H4" s="129"/>
      <c r="I4" s="129"/>
      <c r="J4" s="56">
        <f ca="1">INT(I3/5)</f>
        <v>13</v>
      </c>
    </row>
    <row r="5" spans="1:10" ht="16.5" x14ac:dyDescent="0.15">
      <c r="A5" s="47">
        <f t="shared" ca="1" si="0"/>
        <v>5</v>
      </c>
      <c r="B5" s="125" t="s">
        <v>11</v>
      </c>
      <c r="C5" s="126">
        <f ca="1">SUM(A4:A6)*5</f>
        <v>50</v>
      </c>
      <c r="D5" s="51">
        <f t="shared" ref="D5" ca="1" si="1">INT(C5/2)</f>
        <v>25</v>
      </c>
      <c r="E5" s="274" t="s">
        <v>12</v>
      </c>
      <c r="F5" s="129">
        <f ca="1">SUM(A10:A12)*5</f>
        <v>65</v>
      </c>
      <c r="G5" s="49">
        <f t="shared" ref="G5" ca="1" si="2">INT(F5/2)</f>
        <v>32</v>
      </c>
      <c r="H5" s="170" t="s">
        <v>13</v>
      </c>
      <c r="I5" s="126">
        <f ca="1">(SUM(A20:A21)+6)*5</f>
        <v>75</v>
      </c>
      <c r="J5" s="57">
        <f ca="1">INT(I5/2)</f>
        <v>37</v>
      </c>
    </row>
    <row r="6" spans="1:10" ht="16.5" x14ac:dyDescent="0.15">
      <c r="A6" s="47">
        <f t="shared" ca="1" si="0"/>
        <v>1</v>
      </c>
      <c r="B6" s="127"/>
      <c r="C6" s="126"/>
      <c r="D6" s="50">
        <f t="shared" ref="D6" ca="1" si="3">INT(C5/5)</f>
        <v>10</v>
      </c>
      <c r="E6" s="129"/>
      <c r="F6" s="129"/>
      <c r="G6" s="49">
        <f t="shared" ref="G6" ca="1" si="4">INT(F5/5)</f>
        <v>13</v>
      </c>
      <c r="H6" s="126"/>
      <c r="I6" s="126"/>
      <c r="J6" s="57">
        <f ca="1">INT(I5/5)</f>
        <v>15</v>
      </c>
    </row>
    <row r="7" spans="1:10" ht="16.5" x14ac:dyDescent="0.15">
      <c r="A7" s="47">
        <f t="shared" ca="1" si="0"/>
        <v>3</v>
      </c>
      <c r="B7" s="128" t="s">
        <v>17</v>
      </c>
      <c r="C7" s="129">
        <f ca="1">(SUM(A16:A17)+6)*5</f>
        <v>90</v>
      </c>
      <c r="D7" s="49">
        <f t="shared" ref="D7" ca="1" si="5">INT(C7/2)</f>
        <v>45</v>
      </c>
      <c r="E7" s="170" t="s">
        <v>18</v>
      </c>
      <c r="F7" s="126">
        <f ca="1">SUM(A13:A15)*5</f>
        <v>55</v>
      </c>
      <c r="G7" s="51">
        <f t="shared" ref="G7" ca="1" si="6">INT(F7/2)</f>
        <v>27</v>
      </c>
      <c r="H7" s="274" t="s">
        <v>135</v>
      </c>
      <c r="I7" s="310">
        <f ca="1">SUM(A22:A24)*5</f>
        <v>65</v>
      </c>
      <c r="J7" s="311"/>
    </row>
    <row r="8" spans="1:10" ht="16.5" x14ac:dyDescent="0.15">
      <c r="A8" s="47">
        <f t="shared" ca="1" si="0"/>
        <v>2</v>
      </c>
      <c r="B8" s="130"/>
      <c r="C8" s="113"/>
      <c r="D8" s="53">
        <f t="shared" ref="D8" ca="1" si="7">INT(C7/5)</f>
        <v>18</v>
      </c>
      <c r="E8" s="133"/>
      <c r="F8" s="133"/>
      <c r="G8" s="54">
        <f t="shared" ref="G8" ca="1" si="8">INT(F7/5)</f>
        <v>11</v>
      </c>
      <c r="H8" s="113"/>
      <c r="I8" s="312"/>
      <c r="J8" s="313"/>
    </row>
    <row r="9" spans="1:10" x14ac:dyDescent="0.15">
      <c r="A9" s="47">
        <f t="shared" ca="1" si="0"/>
        <v>1</v>
      </c>
    </row>
    <row r="10" spans="1:10" x14ac:dyDescent="0.15">
      <c r="A10" s="47">
        <f t="shared" ca="1" si="0"/>
        <v>2</v>
      </c>
    </row>
    <row r="11" spans="1:10" ht="14.25" customHeight="1" x14ac:dyDescent="0.15">
      <c r="A11" s="47">
        <f t="shared" ca="1" si="0"/>
        <v>6</v>
      </c>
      <c r="B11" s="304" t="s">
        <v>136</v>
      </c>
      <c r="C11" s="305"/>
      <c r="D11" s="305"/>
      <c r="E11" s="305"/>
      <c r="F11" s="305"/>
      <c r="G11" s="305"/>
      <c r="H11" s="305"/>
      <c r="I11" s="305"/>
      <c r="J11" s="306"/>
    </row>
    <row r="12" spans="1:10" ht="14.25" customHeight="1" x14ac:dyDescent="0.15">
      <c r="A12" s="47">
        <f t="shared" ca="1" si="0"/>
        <v>5</v>
      </c>
      <c r="B12" s="307"/>
      <c r="C12" s="308"/>
      <c r="D12" s="308"/>
      <c r="E12" s="308"/>
      <c r="F12" s="308"/>
      <c r="G12" s="308"/>
      <c r="H12" s="308"/>
      <c r="I12" s="308"/>
      <c r="J12" s="309"/>
    </row>
    <row r="13" spans="1:10" x14ac:dyDescent="0.15">
      <c r="A13" s="47">
        <f t="shared" ca="1" si="0"/>
        <v>4</v>
      </c>
    </row>
    <row r="14" spans="1:10" x14ac:dyDescent="0.15">
      <c r="A14" s="47">
        <f t="shared" ca="1" si="0"/>
        <v>4</v>
      </c>
    </row>
    <row r="15" spans="1:10" x14ac:dyDescent="0.15">
      <c r="A15" s="47">
        <f t="shared" ca="1" si="0"/>
        <v>3</v>
      </c>
    </row>
    <row r="16" spans="1:10" x14ac:dyDescent="0.15">
      <c r="A16" s="47">
        <f t="shared" ca="1" si="0"/>
        <v>6</v>
      </c>
    </row>
    <row r="17" spans="1:1" x14ac:dyDescent="0.15">
      <c r="A17" s="47">
        <f t="shared" ca="1" si="0"/>
        <v>6</v>
      </c>
    </row>
    <row r="18" spans="1:1" x14ac:dyDescent="0.15">
      <c r="A18" s="47">
        <f t="shared" ca="1" si="0"/>
        <v>4</v>
      </c>
    </row>
    <row r="19" spans="1:1" x14ac:dyDescent="0.15">
      <c r="A19" s="47">
        <f t="shared" ca="1" si="0"/>
        <v>3</v>
      </c>
    </row>
    <row r="20" spans="1:1" x14ac:dyDescent="0.15">
      <c r="A20" s="47">
        <f t="shared" ca="1" si="0"/>
        <v>5</v>
      </c>
    </row>
    <row r="21" spans="1:1" x14ac:dyDescent="0.15">
      <c r="A21" s="47">
        <f t="shared" ca="1" si="0"/>
        <v>4</v>
      </c>
    </row>
    <row r="22" spans="1:1" x14ac:dyDescent="0.15">
      <c r="A22" s="47">
        <f t="shared" ca="1" si="0"/>
        <v>2</v>
      </c>
    </row>
    <row r="23" spans="1:1" x14ac:dyDescent="0.15">
      <c r="A23" s="47">
        <f t="shared" ca="1" si="0"/>
        <v>5</v>
      </c>
    </row>
    <row r="24" spans="1:1" x14ac:dyDescent="0.15">
      <c r="A24" s="47">
        <f t="shared" ca="1" si="0"/>
        <v>6</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5234375" defaultRowHeight="16.5" x14ac:dyDescent="0.15"/>
  <cols>
    <col min="1" max="10" width="8.15234375" style="36"/>
    <col min="11" max="11" width="11.2578125" style="36" customWidth="1"/>
    <col min="12" max="16384" width="8.15234375" style="36"/>
  </cols>
  <sheetData>
    <row r="1" spans="1:16" x14ac:dyDescent="0.15">
      <c r="A1" s="315"/>
      <c r="B1" s="315"/>
      <c r="C1" s="315"/>
      <c r="D1" s="315"/>
      <c r="E1" s="315"/>
      <c r="F1" s="315"/>
      <c r="G1" s="315"/>
      <c r="H1" s="315"/>
      <c r="I1" s="315"/>
      <c r="J1" s="315"/>
      <c r="K1" s="315"/>
      <c r="L1" s="315"/>
      <c r="M1" s="315"/>
      <c r="N1" s="315"/>
      <c r="O1" s="315"/>
      <c r="P1" s="315"/>
    </row>
    <row r="2" spans="1:16" s="35" customFormat="1" x14ac:dyDescent="0.15">
      <c r="B2" s="316" t="s">
        <v>42</v>
      </c>
      <c r="C2" s="317"/>
      <c r="E2" s="316" t="s">
        <v>63</v>
      </c>
      <c r="F2" s="317"/>
      <c r="H2" s="316" t="s">
        <v>65</v>
      </c>
      <c r="I2" s="317"/>
      <c r="K2" s="316" t="s">
        <v>70</v>
      </c>
      <c r="L2" s="317"/>
      <c r="N2" s="316" t="s">
        <v>137</v>
      </c>
      <c r="O2" s="317"/>
    </row>
    <row r="3" spans="1:16" x14ac:dyDescent="0.15">
      <c r="B3" s="37" t="s">
        <v>138</v>
      </c>
      <c r="C3" s="38" t="s">
        <v>139</v>
      </c>
      <c r="E3" s="37" t="s">
        <v>138</v>
      </c>
      <c r="F3" s="38" t="s">
        <v>139</v>
      </c>
      <c r="H3" s="37" t="s">
        <v>138</v>
      </c>
      <c r="I3" s="38" t="s">
        <v>139</v>
      </c>
      <c r="K3" s="37" t="s">
        <v>138</v>
      </c>
      <c r="L3" s="38" t="s">
        <v>139</v>
      </c>
      <c r="N3" s="37" t="s">
        <v>138</v>
      </c>
      <c r="O3" s="38" t="s">
        <v>139</v>
      </c>
    </row>
    <row r="4" spans="1:16" x14ac:dyDescent="0.15">
      <c r="B4" s="39" t="s">
        <v>140</v>
      </c>
      <c r="C4" s="40">
        <v>5</v>
      </c>
      <c r="E4" s="39" t="s">
        <v>141</v>
      </c>
      <c r="F4" s="40">
        <v>1</v>
      </c>
      <c r="H4" s="39" t="s">
        <v>142</v>
      </c>
      <c r="I4" s="40">
        <v>5</v>
      </c>
      <c r="K4" s="39" t="s">
        <v>143</v>
      </c>
      <c r="L4" s="40">
        <v>25</v>
      </c>
      <c r="N4" s="39" t="s">
        <v>144</v>
      </c>
      <c r="O4" s="40">
        <v>1</v>
      </c>
    </row>
    <row r="5" spans="1:16" x14ac:dyDescent="0.15">
      <c r="B5" s="37" t="s">
        <v>145</v>
      </c>
      <c r="C5" s="38">
        <v>5</v>
      </c>
      <c r="E5" s="37" t="s">
        <v>146</v>
      </c>
      <c r="F5" s="38">
        <v>1</v>
      </c>
      <c r="H5" s="37" t="s">
        <v>147</v>
      </c>
      <c r="I5" s="38">
        <v>10</v>
      </c>
      <c r="K5" s="37" t="s">
        <v>148</v>
      </c>
      <c r="L5" s="38">
        <v>15</v>
      </c>
      <c r="N5" s="37" t="s">
        <v>149</v>
      </c>
      <c r="O5" s="38">
        <v>1</v>
      </c>
    </row>
    <row r="6" spans="1:16" x14ac:dyDescent="0.15">
      <c r="B6" s="39" t="s">
        <v>150</v>
      </c>
      <c r="C6" s="40">
        <v>5</v>
      </c>
      <c r="E6" s="39" t="s">
        <v>151</v>
      </c>
      <c r="F6" s="40">
        <v>1</v>
      </c>
      <c r="H6" s="39" t="s">
        <v>66</v>
      </c>
      <c r="I6" s="40">
        <v>25</v>
      </c>
      <c r="K6" s="39" t="s">
        <v>152</v>
      </c>
      <c r="L6" s="40">
        <v>15</v>
      </c>
      <c r="N6" s="39" t="s">
        <v>153</v>
      </c>
      <c r="O6" s="40">
        <v>1</v>
      </c>
    </row>
    <row r="7" spans="1:16" x14ac:dyDescent="0.15">
      <c r="B7" s="37" t="s">
        <v>154</v>
      </c>
      <c r="C7" s="38">
        <v>5</v>
      </c>
      <c r="E7" s="37" t="s">
        <v>155</v>
      </c>
      <c r="F7" s="38">
        <v>1</v>
      </c>
      <c r="H7" s="37" t="s">
        <v>156</v>
      </c>
      <c r="I7" s="38">
        <v>15</v>
      </c>
      <c r="K7" s="37" t="s">
        <v>157</v>
      </c>
      <c r="L7" s="38">
        <v>10</v>
      </c>
      <c r="N7" s="37" t="s">
        <v>158</v>
      </c>
      <c r="O7" s="38">
        <v>1</v>
      </c>
    </row>
    <row r="8" spans="1:16" x14ac:dyDescent="0.15">
      <c r="B8" s="39" t="s">
        <v>159</v>
      </c>
      <c r="C8" s="40">
        <v>5</v>
      </c>
      <c r="E8" s="39" t="s">
        <v>160</v>
      </c>
      <c r="F8" s="40">
        <v>1</v>
      </c>
      <c r="H8" s="39" t="s">
        <v>161</v>
      </c>
      <c r="I8" s="40">
        <v>20</v>
      </c>
      <c r="K8" s="39" t="s">
        <v>162</v>
      </c>
      <c r="L8" s="40">
        <v>10</v>
      </c>
      <c r="N8" s="39" t="s">
        <v>163</v>
      </c>
      <c r="O8" s="40">
        <v>1</v>
      </c>
    </row>
    <row r="9" spans="1:16" x14ac:dyDescent="0.15">
      <c r="B9" s="37" t="s">
        <v>164</v>
      </c>
      <c r="C9" s="38">
        <v>5</v>
      </c>
      <c r="E9" s="37" t="s">
        <v>165</v>
      </c>
      <c r="F9" s="38">
        <v>1</v>
      </c>
      <c r="H9" s="37" t="s">
        <v>166</v>
      </c>
      <c r="I9" s="38">
        <v>15</v>
      </c>
      <c r="K9" s="37" t="s">
        <v>71</v>
      </c>
      <c r="L9" s="38">
        <v>20</v>
      </c>
      <c r="N9" s="41" t="s">
        <v>79</v>
      </c>
      <c r="O9" s="42">
        <v>5</v>
      </c>
    </row>
    <row r="10" spans="1:16" x14ac:dyDescent="0.15">
      <c r="B10" s="39" t="s">
        <v>167</v>
      </c>
      <c r="C10" s="40">
        <v>5</v>
      </c>
      <c r="E10" s="39" t="s">
        <v>168</v>
      </c>
      <c r="F10" s="40">
        <v>1</v>
      </c>
      <c r="H10" s="39" t="s">
        <v>169</v>
      </c>
      <c r="I10" s="40">
        <v>10</v>
      </c>
      <c r="K10" s="44" t="s">
        <v>170</v>
      </c>
      <c r="L10" s="45">
        <v>10</v>
      </c>
    </row>
    <row r="11" spans="1:16" x14ac:dyDescent="0.15">
      <c r="B11" s="41" t="s">
        <v>171</v>
      </c>
      <c r="C11" s="42">
        <v>5</v>
      </c>
      <c r="E11" s="37" t="s">
        <v>172</v>
      </c>
      <c r="F11" s="38">
        <v>1</v>
      </c>
      <c r="H11" s="41" t="s">
        <v>173</v>
      </c>
      <c r="I11" s="42">
        <v>20</v>
      </c>
    </row>
    <row r="12" spans="1:16" x14ac:dyDescent="0.15">
      <c r="B12" s="43"/>
      <c r="E12" s="39" t="s">
        <v>174</v>
      </c>
      <c r="F12" s="40">
        <v>1</v>
      </c>
    </row>
    <row r="13" spans="1:16" x14ac:dyDescent="0.15">
      <c r="E13" s="37" t="s">
        <v>175</v>
      </c>
      <c r="F13" s="38">
        <v>1</v>
      </c>
    </row>
    <row r="14" spans="1:16" x14ac:dyDescent="0.15">
      <c r="E14" s="39" t="s">
        <v>176</v>
      </c>
      <c r="F14" s="40">
        <v>1</v>
      </c>
    </row>
    <row r="15" spans="1:16" x14ac:dyDescent="0.15">
      <c r="E15" s="37" t="s">
        <v>177</v>
      </c>
      <c r="F15" s="38">
        <v>1</v>
      </c>
    </row>
    <row r="16" spans="1:16" x14ac:dyDescent="0.1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89" activePane="bottomLeft" state="frozen"/>
      <selection pane="bottomLeft" activeCell="B4" sqref="B4"/>
    </sheetView>
  </sheetViews>
  <sheetFormatPr defaultColWidth="9.05859375" defaultRowHeight="16.5" x14ac:dyDescent="0.15"/>
  <cols>
    <col min="1" max="1" width="9.05859375" style="1"/>
    <col min="2" max="2" width="22.3867187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179</v>
      </c>
      <c r="B1" s="8" t="s">
        <v>10</v>
      </c>
      <c r="C1" s="9" t="s">
        <v>51</v>
      </c>
      <c r="D1" s="10" t="s">
        <v>180</v>
      </c>
      <c r="E1" s="11" t="s">
        <v>181</v>
      </c>
      <c r="F1" s="8" t="s">
        <v>182</v>
      </c>
      <c r="G1" s="12" t="s">
        <v>183</v>
      </c>
    </row>
    <row r="2" spans="1:7" x14ac:dyDescent="0.15">
      <c r="A2" s="13">
        <v>0</v>
      </c>
      <c r="B2" s="318" t="s">
        <v>184</v>
      </c>
      <c r="C2" s="318"/>
      <c r="D2" s="318"/>
      <c r="E2" s="318"/>
      <c r="F2" s="318"/>
      <c r="G2" s="319"/>
    </row>
    <row r="3" spans="1:7" ht="17.25" x14ac:dyDescent="0.15">
      <c r="A3" s="14">
        <v>1</v>
      </c>
      <c r="B3" s="15" t="s">
        <v>185</v>
      </c>
      <c r="C3" s="16" t="s">
        <v>186</v>
      </c>
      <c r="D3" s="17">
        <v>0</v>
      </c>
      <c r="E3" s="18"/>
      <c r="F3" s="19">
        <f>IF(E3=0,人物卡!P5*4,人物卡!P5*2+职业列表!E3*2)</f>
        <v>340</v>
      </c>
      <c r="G3" s="20" t="s">
        <v>187</v>
      </c>
    </row>
    <row r="4" spans="1:7" ht="17.25" x14ac:dyDescent="0.15">
      <c r="A4" s="13">
        <v>2</v>
      </c>
      <c r="B4" s="21" t="s">
        <v>188</v>
      </c>
      <c r="C4" s="22" t="s">
        <v>189</v>
      </c>
      <c r="D4" s="23">
        <v>30</v>
      </c>
      <c r="E4" s="24" t="s">
        <v>190</v>
      </c>
      <c r="F4" s="22">
        <f>人物卡!P5*4</f>
        <v>340</v>
      </c>
      <c r="G4" s="25" t="s">
        <v>191</v>
      </c>
    </row>
    <row r="5" spans="1:7" ht="18.75" x14ac:dyDescent="0.25">
      <c r="A5" s="14">
        <v>3</v>
      </c>
      <c r="B5" s="15" t="s">
        <v>192</v>
      </c>
      <c r="C5" s="26" t="s">
        <v>193</v>
      </c>
      <c r="D5" s="27">
        <v>9</v>
      </c>
      <c r="E5" s="28" t="s">
        <v>194</v>
      </c>
      <c r="F5" s="19">
        <f>人物卡!P5*2+人物卡!M3*2</f>
        <v>320</v>
      </c>
      <c r="G5" s="20" t="s">
        <v>195</v>
      </c>
    </row>
    <row r="6" spans="1:7" x14ac:dyDescent="0.25">
      <c r="A6" s="13">
        <v>4</v>
      </c>
      <c r="B6" s="21" t="s">
        <v>196</v>
      </c>
      <c r="C6" s="22" t="s">
        <v>197</v>
      </c>
      <c r="D6" s="23">
        <v>9</v>
      </c>
      <c r="E6" s="24" t="s">
        <v>198</v>
      </c>
      <c r="F6" s="22">
        <f>人物卡!P5*2+人物卡!M5*2</f>
        <v>260</v>
      </c>
      <c r="G6" s="25" t="s">
        <v>199</v>
      </c>
    </row>
    <row r="7" spans="1:7" x14ac:dyDescent="0.25">
      <c r="A7" s="14">
        <v>5</v>
      </c>
      <c r="B7" s="15" t="s">
        <v>200</v>
      </c>
      <c r="C7" s="26" t="s">
        <v>201</v>
      </c>
      <c r="D7" s="27">
        <v>20</v>
      </c>
      <c r="E7" s="28" t="s">
        <v>198</v>
      </c>
      <c r="F7" s="19">
        <f>人物卡!P5*2+人物卡!M5*2</f>
        <v>260</v>
      </c>
      <c r="G7" s="20" t="s">
        <v>202</v>
      </c>
    </row>
    <row r="8" spans="1:7" x14ac:dyDescent="0.25">
      <c r="A8" s="13">
        <v>6</v>
      </c>
      <c r="B8" s="21" t="s">
        <v>203</v>
      </c>
      <c r="C8" s="22" t="s">
        <v>204</v>
      </c>
      <c r="D8" s="23">
        <v>20</v>
      </c>
      <c r="E8" s="24" t="s">
        <v>205</v>
      </c>
      <c r="F8" s="22">
        <f>人物卡!P5*2+MAX(人物卡!M3,人物卡!J3)*2</f>
        <v>320</v>
      </c>
      <c r="G8" s="25" t="s">
        <v>206</v>
      </c>
    </row>
    <row r="9" spans="1:7" x14ac:dyDescent="0.25">
      <c r="A9" s="14">
        <v>7</v>
      </c>
      <c r="B9" s="15" t="s">
        <v>207</v>
      </c>
      <c r="C9" s="26" t="s">
        <v>208</v>
      </c>
      <c r="D9" s="27">
        <v>10</v>
      </c>
      <c r="E9" s="28" t="s">
        <v>209</v>
      </c>
      <c r="F9" s="19">
        <f>人物卡!P5*4</f>
        <v>340</v>
      </c>
      <c r="G9" s="20" t="s">
        <v>210</v>
      </c>
    </row>
    <row r="10" spans="1:7" x14ac:dyDescent="0.25">
      <c r="A10" s="13">
        <v>8</v>
      </c>
      <c r="B10" s="21" t="s">
        <v>211</v>
      </c>
      <c r="C10" s="22" t="s">
        <v>212</v>
      </c>
      <c r="D10" s="23">
        <v>10</v>
      </c>
      <c r="E10" s="24" t="s">
        <v>213</v>
      </c>
      <c r="F10" s="22">
        <f>人物卡!P5*2+MAX(人物卡!M5,人物卡!P3)*2</f>
        <v>300</v>
      </c>
      <c r="G10" s="25" t="s">
        <v>214</v>
      </c>
    </row>
    <row r="11" spans="1:7" x14ac:dyDescent="0.25">
      <c r="A11" s="14">
        <v>9</v>
      </c>
      <c r="B11" s="15" t="s">
        <v>215</v>
      </c>
      <c r="C11" s="26" t="s">
        <v>189</v>
      </c>
      <c r="D11" s="27">
        <v>30</v>
      </c>
      <c r="E11" s="28" t="s">
        <v>209</v>
      </c>
      <c r="F11" s="19">
        <f>人物卡!P5*4</f>
        <v>340</v>
      </c>
      <c r="G11" s="20" t="s">
        <v>216</v>
      </c>
    </row>
    <row r="12" spans="1:7" x14ac:dyDescent="0.25">
      <c r="A12" s="13">
        <v>10</v>
      </c>
      <c r="B12" s="21" t="s">
        <v>217</v>
      </c>
      <c r="C12" s="22" t="s">
        <v>218</v>
      </c>
      <c r="D12" s="23">
        <v>30</v>
      </c>
      <c r="E12" s="24" t="s">
        <v>209</v>
      </c>
      <c r="F12" s="22">
        <f>人物卡!P5*4</f>
        <v>340</v>
      </c>
      <c r="G12" s="25" t="s">
        <v>219</v>
      </c>
    </row>
    <row r="13" spans="1:7" x14ac:dyDescent="0.25">
      <c r="A13" s="14">
        <v>11</v>
      </c>
      <c r="B13" s="15" t="s">
        <v>220</v>
      </c>
      <c r="C13" s="26" t="s">
        <v>212</v>
      </c>
      <c r="D13" s="27">
        <v>10</v>
      </c>
      <c r="E13" s="28" t="s">
        <v>209</v>
      </c>
      <c r="F13" s="19">
        <f>人物卡!P5*4</f>
        <v>340</v>
      </c>
      <c r="G13" s="20" t="s">
        <v>221</v>
      </c>
    </row>
    <row r="14" spans="1:7" x14ac:dyDescent="0.25">
      <c r="A14" s="13">
        <v>12</v>
      </c>
      <c r="B14" s="21" t="s">
        <v>222</v>
      </c>
      <c r="C14" s="22" t="s">
        <v>189</v>
      </c>
      <c r="D14" s="23">
        <v>30</v>
      </c>
      <c r="E14" s="24" t="s">
        <v>209</v>
      </c>
      <c r="F14" s="22">
        <f>人物卡!P5*4</f>
        <v>340</v>
      </c>
      <c r="G14" s="25" t="s">
        <v>223</v>
      </c>
    </row>
    <row r="15" spans="1:7" ht="17.25" customHeight="1" x14ac:dyDescent="0.25">
      <c r="A15" s="14">
        <v>13</v>
      </c>
      <c r="B15" s="15" t="s">
        <v>224</v>
      </c>
      <c r="C15" s="26" t="s">
        <v>225</v>
      </c>
      <c r="D15" s="27">
        <v>9</v>
      </c>
      <c r="E15" s="28" t="s">
        <v>226</v>
      </c>
      <c r="F15" s="19">
        <f>人物卡!P5*2+MAX(人物卡!M3,人物卡!P3)*2</f>
        <v>320</v>
      </c>
      <c r="G15" s="20" t="s">
        <v>227</v>
      </c>
    </row>
    <row r="16" spans="1:7" ht="17.25" customHeight="1" x14ac:dyDescent="0.15">
      <c r="A16" s="13">
        <v>14</v>
      </c>
      <c r="B16" s="21" t="s">
        <v>228</v>
      </c>
      <c r="C16" s="22" t="s">
        <v>229</v>
      </c>
      <c r="D16" s="23">
        <v>8</v>
      </c>
      <c r="E16" s="24" t="s">
        <v>230</v>
      </c>
      <c r="F16" s="22">
        <f>人物卡!P5*2+MAX(人物卡!M3,人物卡!J3)*2</f>
        <v>320</v>
      </c>
      <c r="G16" s="25" t="s">
        <v>231</v>
      </c>
    </row>
    <row r="17" spans="1:7" ht="16.5" customHeight="1" x14ac:dyDescent="0.25">
      <c r="A17" s="14">
        <v>15</v>
      </c>
      <c r="B17" s="15" t="s">
        <v>232</v>
      </c>
      <c r="C17" s="26" t="s">
        <v>233</v>
      </c>
      <c r="D17" s="27">
        <v>9</v>
      </c>
      <c r="E17" s="28" t="s">
        <v>234</v>
      </c>
      <c r="F17" s="19">
        <f>人物卡!P5*2+MAX(人物卡!M3,人物卡!J3)*2</f>
        <v>320</v>
      </c>
      <c r="G17" s="20" t="s">
        <v>235</v>
      </c>
    </row>
    <row r="18" spans="1:7" x14ac:dyDescent="0.25">
      <c r="A18" s="13">
        <v>16</v>
      </c>
      <c r="B18" s="21" t="s">
        <v>236</v>
      </c>
      <c r="C18" s="22" t="s">
        <v>237</v>
      </c>
      <c r="D18" s="23">
        <v>9</v>
      </c>
      <c r="E18" s="24" t="s">
        <v>209</v>
      </c>
      <c r="F18" s="22">
        <f>人物卡!P5*4</f>
        <v>340</v>
      </c>
      <c r="G18" s="25" t="s">
        <v>238</v>
      </c>
    </row>
    <row r="19" spans="1:7" ht="16.5" customHeight="1" x14ac:dyDescent="0.25">
      <c r="A19" s="14">
        <v>17</v>
      </c>
      <c r="B19" s="15" t="s">
        <v>239</v>
      </c>
      <c r="C19" s="26" t="s">
        <v>240</v>
      </c>
      <c r="D19" s="27">
        <v>8</v>
      </c>
      <c r="E19" s="28" t="s">
        <v>198</v>
      </c>
      <c r="F19" s="19">
        <f>人物卡!P5*2+人物卡!M5*2</f>
        <v>260</v>
      </c>
      <c r="G19" s="20" t="s">
        <v>241</v>
      </c>
    </row>
    <row r="20" spans="1:7" ht="16.5" customHeight="1" x14ac:dyDescent="0.25">
      <c r="A20" s="13">
        <v>18</v>
      </c>
      <c r="B20" s="21" t="s">
        <v>242</v>
      </c>
      <c r="C20" s="22" t="s">
        <v>243</v>
      </c>
      <c r="D20" s="23">
        <v>20</v>
      </c>
      <c r="E20" s="24" t="s">
        <v>234</v>
      </c>
      <c r="F20" s="22">
        <f>人物卡!P5*2+MAX(人物卡!M3,人物卡!J3)*2</f>
        <v>320</v>
      </c>
      <c r="G20" s="25" t="s">
        <v>244</v>
      </c>
    </row>
    <row r="21" spans="1:7" x14ac:dyDescent="0.25">
      <c r="A21" s="14">
        <v>19</v>
      </c>
      <c r="B21" s="15" t="s">
        <v>245</v>
      </c>
      <c r="C21" s="26" t="s">
        <v>246</v>
      </c>
      <c r="D21" s="27">
        <v>20</v>
      </c>
      <c r="E21" s="28" t="s">
        <v>209</v>
      </c>
      <c r="F21" s="19">
        <f>人物卡!P5*4</f>
        <v>340</v>
      </c>
      <c r="G21" s="20" t="s">
        <v>247</v>
      </c>
    </row>
    <row r="22" spans="1:7" ht="16.5" customHeight="1" x14ac:dyDescent="0.25">
      <c r="A22" s="13">
        <v>20</v>
      </c>
      <c r="B22" s="21" t="s">
        <v>248</v>
      </c>
      <c r="C22" s="22" t="s">
        <v>237</v>
      </c>
      <c r="D22" s="23">
        <v>9</v>
      </c>
      <c r="E22" s="24" t="s">
        <v>234</v>
      </c>
      <c r="F22" s="22">
        <f>人物卡!P5*2+MAX(人物卡!M3,人物卡!J3)*2</f>
        <v>320</v>
      </c>
      <c r="G22" s="25" t="s">
        <v>249</v>
      </c>
    </row>
    <row r="23" spans="1:7" ht="16.5" customHeight="1" x14ac:dyDescent="0.25">
      <c r="A23" s="14">
        <v>21</v>
      </c>
      <c r="B23" s="15" t="s">
        <v>250</v>
      </c>
      <c r="C23" s="26" t="s">
        <v>251</v>
      </c>
      <c r="D23" s="27">
        <v>9</v>
      </c>
      <c r="E23" s="28" t="s">
        <v>252</v>
      </c>
      <c r="F23" s="19">
        <f>人物卡!P5*2+人物卡!J3*2</f>
        <v>300</v>
      </c>
      <c r="G23" s="20" t="s">
        <v>253</v>
      </c>
    </row>
    <row r="24" spans="1:7" x14ac:dyDescent="0.25">
      <c r="A24" s="13">
        <v>22</v>
      </c>
      <c r="B24" s="21" t="s">
        <v>254</v>
      </c>
      <c r="C24" s="22" t="s">
        <v>197</v>
      </c>
      <c r="D24" s="23">
        <v>9</v>
      </c>
      <c r="E24" s="24" t="s">
        <v>209</v>
      </c>
      <c r="F24" s="22">
        <f>人物卡!P5*4</f>
        <v>340</v>
      </c>
      <c r="G24" s="25" t="s">
        <v>255</v>
      </c>
    </row>
    <row r="25" spans="1:7" x14ac:dyDescent="0.25">
      <c r="A25" s="14">
        <v>23</v>
      </c>
      <c r="B25" s="15" t="s">
        <v>256</v>
      </c>
      <c r="C25" s="26" t="s">
        <v>251</v>
      </c>
      <c r="D25" s="27">
        <v>9</v>
      </c>
      <c r="E25" s="28" t="s">
        <v>209</v>
      </c>
      <c r="F25" s="19">
        <f>人物卡!P5*4</f>
        <v>340</v>
      </c>
      <c r="G25" s="20" t="s">
        <v>257</v>
      </c>
    </row>
    <row r="26" spans="1:7" x14ac:dyDescent="0.25">
      <c r="A26" s="13">
        <v>24</v>
      </c>
      <c r="B26" s="21" t="s">
        <v>258</v>
      </c>
      <c r="C26" s="22" t="s">
        <v>259</v>
      </c>
      <c r="D26" s="23">
        <v>10</v>
      </c>
      <c r="E26" s="24" t="s">
        <v>209</v>
      </c>
      <c r="F26" s="22">
        <f>人物卡!P5*4</f>
        <v>340</v>
      </c>
      <c r="G26" s="25" t="s">
        <v>260</v>
      </c>
    </row>
    <row r="27" spans="1:7" x14ac:dyDescent="0.25">
      <c r="A27" s="14">
        <v>25</v>
      </c>
      <c r="B27" s="15" t="s">
        <v>261</v>
      </c>
      <c r="C27" s="26" t="s">
        <v>259</v>
      </c>
      <c r="D27" s="27">
        <v>10</v>
      </c>
      <c r="E27" s="28" t="s">
        <v>209</v>
      </c>
      <c r="F27" s="19">
        <f>人物卡!P5*4</f>
        <v>340</v>
      </c>
      <c r="G27" s="20" t="s">
        <v>262</v>
      </c>
    </row>
    <row r="28" spans="1:7" ht="17.25" customHeight="1" x14ac:dyDescent="0.15">
      <c r="A28" s="13">
        <v>26</v>
      </c>
      <c r="B28" s="21" t="s">
        <v>263</v>
      </c>
      <c r="C28" s="22" t="s">
        <v>193</v>
      </c>
      <c r="D28" s="23">
        <v>9</v>
      </c>
      <c r="E28" s="24" t="s">
        <v>264</v>
      </c>
      <c r="F28" s="22">
        <f>人物卡!P5*2+MAX(人物卡!M3,人物卡!J3)*2</f>
        <v>320</v>
      </c>
      <c r="G28" s="25" t="s">
        <v>265</v>
      </c>
    </row>
    <row r="29" spans="1:7" ht="16.5" customHeight="1" x14ac:dyDescent="0.25">
      <c r="A29" s="14">
        <v>27</v>
      </c>
      <c r="B29" s="15" t="s">
        <v>266</v>
      </c>
      <c r="C29" s="26" t="s">
        <v>212</v>
      </c>
      <c r="D29" s="27">
        <v>10</v>
      </c>
      <c r="E29" s="28" t="s">
        <v>267</v>
      </c>
      <c r="F29" s="19">
        <f>人物卡!P5*2+人物卡!M3*2</f>
        <v>320</v>
      </c>
      <c r="G29" s="20" t="s">
        <v>268</v>
      </c>
    </row>
    <row r="30" spans="1:7" ht="17.25" customHeight="1" x14ac:dyDescent="0.15">
      <c r="A30" s="13">
        <v>28</v>
      </c>
      <c r="B30" s="21" t="s">
        <v>269</v>
      </c>
      <c r="C30" s="22" t="s">
        <v>270</v>
      </c>
      <c r="D30" s="23">
        <v>30</v>
      </c>
      <c r="E30" s="24" t="s">
        <v>271</v>
      </c>
      <c r="F30" s="22">
        <f>人物卡!P5*2+MAX(人物卡!M3,人物卡!J3)*2</f>
        <v>320</v>
      </c>
      <c r="G30" s="25" t="s">
        <v>272</v>
      </c>
    </row>
    <row r="31" spans="1:7" ht="17.25" customHeight="1" x14ac:dyDescent="0.25">
      <c r="A31" s="14">
        <v>29</v>
      </c>
      <c r="B31" s="15" t="s">
        <v>273</v>
      </c>
      <c r="C31" s="26" t="s">
        <v>274</v>
      </c>
      <c r="D31" s="27">
        <v>5</v>
      </c>
      <c r="E31" s="28" t="s">
        <v>230</v>
      </c>
      <c r="F31" s="19">
        <f>人物卡!P5*2+MAX(人物卡!M3,人物卡!J3)*2</f>
        <v>320</v>
      </c>
      <c r="G31" s="20" t="s">
        <v>275</v>
      </c>
    </row>
    <row r="32" spans="1:7" ht="17.25" customHeight="1" x14ac:dyDescent="0.15">
      <c r="A32" s="13">
        <v>30</v>
      </c>
      <c r="B32" s="21" t="s">
        <v>276</v>
      </c>
      <c r="C32" s="22" t="s">
        <v>277</v>
      </c>
      <c r="D32" s="23">
        <v>5</v>
      </c>
      <c r="E32" s="24" t="s">
        <v>278</v>
      </c>
      <c r="F32" s="22">
        <f>人物卡!P5*2+人物卡!J3*2</f>
        <v>300</v>
      </c>
      <c r="G32" s="25" t="s">
        <v>279</v>
      </c>
    </row>
    <row r="33" spans="1:7" ht="17.25" customHeight="1" x14ac:dyDescent="0.25">
      <c r="A33" s="14">
        <v>31</v>
      </c>
      <c r="B33" s="15" t="s">
        <v>280</v>
      </c>
      <c r="C33" s="26" t="s">
        <v>281</v>
      </c>
      <c r="D33" s="27">
        <v>5</v>
      </c>
      <c r="E33" s="28" t="s">
        <v>194</v>
      </c>
      <c r="F33" s="19">
        <f>人物卡!P5*2+人物卡!M3*2</f>
        <v>320</v>
      </c>
      <c r="G33" s="20" t="s">
        <v>282</v>
      </c>
    </row>
    <row r="34" spans="1:7" ht="17.25" customHeight="1" x14ac:dyDescent="0.15">
      <c r="A34" s="13">
        <v>32</v>
      </c>
      <c r="B34" s="21" t="s">
        <v>283</v>
      </c>
      <c r="C34" s="22" t="s">
        <v>284</v>
      </c>
      <c r="D34" s="23">
        <v>10</v>
      </c>
      <c r="E34" s="24" t="s">
        <v>285</v>
      </c>
      <c r="F34" s="22">
        <f>人物卡!P5*2+人物卡!M5*2</f>
        <v>260</v>
      </c>
      <c r="G34" s="25" t="s">
        <v>286</v>
      </c>
    </row>
    <row r="35" spans="1:7" ht="17.25" customHeight="1" x14ac:dyDescent="0.25">
      <c r="A35" s="14">
        <v>33</v>
      </c>
      <c r="B35" s="15" t="s">
        <v>287</v>
      </c>
      <c r="C35" s="26" t="s">
        <v>288</v>
      </c>
      <c r="D35" s="27">
        <v>5</v>
      </c>
      <c r="E35" s="28" t="s">
        <v>289</v>
      </c>
      <c r="F35" s="19">
        <f>人物卡!P5*2+MAX(人物卡!M5,人物卡!M3)*2</f>
        <v>320</v>
      </c>
      <c r="G35" s="20" t="s">
        <v>290</v>
      </c>
    </row>
    <row r="36" spans="1:7" ht="17.25" customHeight="1" x14ac:dyDescent="0.15">
      <c r="A36" s="13">
        <v>34</v>
      </c>
      <c r="B36" s="21" t="s">
        <v>291</v>
      </c>
      <c r="C36" s="22" t="s">
        <v>292</v>
      </c>
      <c r="D36" s="23">
        <v>10</v>
      </c>
      <c r="E36" s="24" t="s">
        <v>285</v>
      </c>
      <c r="F36" s="22">
        <f>人物卡!P5*2+人物卡!M5*2</f>
        <v>260</v>
      </c>
      <c r="G36" s="25" t="s">
        <v>293</v>
      </c>
    </row>
    <row r="37" spans="1:7" ht="17.25" customHeight="1" x14ac:dyDescent="0.25">
      <c r="A37" s="14">
        <v>35</v>
      </c>
      <c r="B37" s="15" t="s">
        <v>294</v>
      </c>
      <c r="C37" s="26" t="s">
        <v>246</v>
      </c>
      <c r="D37" s="27">
        <v>20</v>
      </c>
      <c r="E37" s="28" t="s">
        <v>285</v>
      </c>
      <c r="F37" s="19">
        <f>人物卡!P5*2+人物卡!M5*2</f>
        <v>260</v>
      </c>
      <c r="G37" s="20" t="s">
        <v>295</v>
      </c>
    </row>
    <row r="38" spans="1:7" x14ac:dyDescent="0.25">
      <c r="A38" s="13">
        <v>36</v>
      </c>
      <c r="B38" s="21" t="s">
        <v>296</v>
      </c>
      <c r="C38" s="22" t="s">
        <v>297</v>
      </c>
      <c r="D38" s="23">
        <v>20</v>
      </c>
      <c r="E38" s="24" t="s">
        <v>209</v>
      </c>
      <c r="F38" s="22">
        <f>人物卡!P5*4</f>
        <v>340</v>
      </c>
      <c r="G38" s="25" t="s">
        <v>298</v>
      </c>
    </row>
    <row r="39" spans="1:7" ht="17.25" customHeight="1" x14ac:dyDescent="0.25">
      <c r="A39" s="14">
        <v>37</v>
      </c>
      <c r="B39" s="15" t="s">
        <v>299</v>
      </c>
      <c r="C39" s="26" t="s">
        <v>297</v>
      </c>
      <c r="D39" s="27">
        <v>20</v>
      </c>
      <c r="E39" s="28" t="s">
        <v>300</v>
      </c>
      <c r="F39" s="19">
        <f>人物卡!P5*2+MAX(人物卡!M5,人物卡!M3)*2</f>
        <v>320</v>
      </c>
      <c r="G39" s="20" t="s">
        <v>301</v>
      </c>
    </row>
    <row r="40" spans="1:7" ht="17.25" customHeight="1" x14ac:dyDescent="0.15">
      <c r="A40" s="13">
        <v>38</v>
      </c>
      <c r="B40" s="21" t="s">
        <v>302</v>
      </c>
      <c r="C40" s="22" t="s">
        <v>303</v>
      </c>
      <c r="D40" s="23">
        <v>3</v>
      </c>
      <c r="E40" s="24" t="s">
        <v>271</v>
      </c>
      <c r="F40" s="22">
        <f>人物卡!P5*2+MAX(人物卡!M3,人物卡!J3)*2</f>
        <v>320</v>
      </c>
      <c r="G40" s="25" t="s">
        <v>304</v>
      </c>
    </row>
    <row r="41" spans="1:7" x14ac:dyDescent="0.25">
      <c r="A41" s="14">
        <v>39</v>
      </c>
      <c r="B41" s="15" t="s">
        <v>305</v>
      </c>
      <c r="C41" s="26" t="s">
        <v>270</v>
      </c>
      <c r="D41" s="27">
        <v>30</v>
      </c>
      <c r="E41" s="28" t="s">
        <v>209</v>
      </c>
      <c r="F41" s="19">
        <f>人物卡!P5*4</f>
        <v>340</v>
      </c>
      <c r="G41" s="20" t="s">
        <v>306</v>
      </c>
    </row>
    <row r="42" spans="1:7" x14ac:dyDescent="0.25">
      <c r="A42" s="13">
        <v>40</v>
      </c>
      <c r="B42" s="21" t="s">
        <v>307</v>
      </c>
      <c r="C42" s="22" t="s">
        <v>243</v>
      </c>
      <c r="D42" s="23">
        <v>20</v>
      </c>
      <c r="E42" s="24" t="s">
        <v>209</v>
      </c>
      <c r="F42" s="22">
        <f>人物卡!P5*4</f>
        <v>340</v>
      </c>
      <c r="G42" s="25" t="s">
        <v>308</v>
      </c>
    </row>
    <row r="43" spans="1:7" x14ac:dyDescent="0.25">
      <c r="A43" s="14">
        <v>41</v>
      </c>
      <c r="B43" s="15" t="s">
        <v>309</v>
      </c>
      <c r="C43" s="26" t="s">
        <v>297</v>
      </c>
      <c r="D43" s="27">
        <v>20</v>
      </c>
      <c r="E43" s="28" t="s">
        <v>209</v>
      </c>
      <c r="F43" s="19">
        <f>人物卡!P5*4</f>
        <v>340</v>
      </c>
      <c r="G43" s="20" t="s">
        <v>310</v>
      </c>
    </row>
    <row r="44" spans="1:7" ht="17.25" customHeight="1" x14ac:dyDescent="0.25">
      <c r="A44" s="13">
        <v>42</v>
      </c>
      <c r="B44" s="21" t="s">
        <v>311</v>
      </c>
      <c r="C44" s="22" t="s">
        <v>312</v>
      </c>
      <c r="D44" s="23">
        <v>50</v>
      </c>
      <c r="E44" s="24" t="s">
        <v>198</v>
      </c>
      <c r="F44" s="22">
        <f>人物卡!P5*2+人物卡!M5*2</f>
        <v>260</v>
      </c>
      <c r="G44" s="25" t="s">
        <v>313</v>
      </c>
    </row>
    <row r="45" spans="1:7" ht="17.25" customHeight="1" x14ac:dyDescent="0.25">
      <c r="A45" s="14">
        <v>43</v>
      </c>
      <c r="B45" s="15" t="s">
        <v>314</v>
      </c>
      <c r="C45" s="26" t="s">
        <v>237</v>
      </c>
      <c r="D45" s="27">
        <v>9</v>
      </c>
      <c r="E45" s="28" t="s">
        <v>194</v>
      </c>
      <c r="F45" s="19">
        <f>人物卡!P5*2+人物卡!M3*2</f>
        <v>320</v>
      </c>
      <c r="G45" s="20" t="s">
        <v>315</v>
      </c>
    </row>
    <row r="46" spans="1:7" x14ac:dyDescent="0.25">
      <c r="A46" s="13">
        <v>44</v>
      </c>
      <c r="B46" s="21" t="s">
        <v>316</v>
      </c>
      <c r="C46" s="22" t="s">
        <v>317</v>
      </c>
      <c r="D46" s="23">
        <v>30</v>
      </c>
      <c r="E46" s="24" t="s">
        <v>209</v>
      </c>
      <c r="F46" s="22">
        <f>人物卡!P5*4</f>
        <v>340</v>
      </c>
      <c r="G46" s="25" t="s">
        <v>318</v>
      </c>
    </row>
    <row r="47" spans="1:7" ht="33" customHeight="1" x14ac:dyDescent="0.25">
      <c r="A47" s="14">
        <v>45</v>
      </c>
      <c r="B47" s="15" t="s">
        <v>319</v>
      </c>
      <c r="C47" s="26" t="s">
        <v>320</v>
      </c>
      <c r="D47" s="27">
        <v>0</v>
      </c>
      <c r="E47" s="28" t="s">
        <v>321</v>
      </c>
      <c r="F47" s="19">
        <f>(MAX(人物卡!M5,人物卡!M3,人物卡!J3))*2+人物卡!P5*2</f>
        <v>320</v>
      </c>
      <c r="G47" s="20" t="s">
        <v>322</v>
      </c>
    </row>
    <row r="48" spans="1:7" ht="17.25" customHeight="1" x14ac:dyDescent="0.15">
      <c r="A48" s="13">
        <v>46</v>
      </c>
      <c r="B48" s="21" t="s">
        <v>323</v>
      </c>
      <c r="C48" s="22" t="s">
        <v>212</v>
      </c>
      <c r="D48" s="23">
        <v>10</v>
      </c>
      <c r="E48" s="24" t="s">
        <v>194</v>
      </c>
      <c r="F48" s="22">
        <f>人物卡!P5*2+人物卡!M3*2</f>
        <v>320</v>
      </c>
      <c r="G48" s="25" t="s">
        <v>324</v>
      </c>
    </row>
    <row r="49" spans="1:7" ht="17.25" customHeight="1" x14ac:dyDescent="0.25">
      <c r="A49" s="14">
        <v>47</v>
      </c>
      <c r="B49" s="15" t="s">
        <v>325</v>
      </c>
      <c r="C49" s="26" t="s">
        <v>193</v>
      </c>
      <c r="D49" s="27">
        <v>9</v>
      </c>
      <c r="E49" s="28" t="s">
        <v>271</v>
      </c>
      <c r="F49" s="19">
        <f>人物卡!P5*2+MAX(人物卡!M3,人物卡!J3)*2</f>
        <v>320</v>
      </c>
      <c r="G49" s="20" t="s">
        <v>326</v>
      </c>
    </row>
    <row r="50" spans="1:7" ht="17.25" customHeight="1" x14ac:dyDescent="0.15">
      <c r="A50" s="13">
        <v>48</v>
      </c>
      <c r="B50" s="21" t="s">
        <v>327</v>
      </c>
      <c r="C50" s="22" t="s">
        <v>237</v>
      </c>
      <c r="D50" s="23">
        <v>9</v>
      </c>
      <c r="E50" s="24" t="s">
        <v>194</v>
      </c>
      <c r="F50" s="22">
        <f>人物卡!P5*2+人物卡!M3*2</f>
        <v>320</v>
      </c>
      <c r="G50" s="25" t="s">
        <v>328</v>
      </c>
    </row>
    <row r="51" spans="1:7" x14ac:dyDescent="0.25">
      <c r="A51" s="14">
        <v>49</v>
      </c>
      <c r="B51" s="15" t="s">
        <v>329</v>
      </c>
      <c r="C51" s="26" t="s">
        <v>330</v>
      </c>
      <c r="D51" s="27">
        <v>10</v>
      </c>
      <c r="E51" s="28" t="s">
        <v>209</v>
      </c>
      <c r="F51" s="19">
        <f>人物卡!P5*4</f>
        <v>340</v>
      </c>
      <c r="G51" s="20" t="s">
        <v>331</v>
      </c>
    </row>
    <row r="52" spans="1:7" ht="17.25" customHeight="1" x14ac:dyDescent="0.15">
      <c r="A52" s="13">
        <v>50</v>
      </c>
      <c r="B52" s="21" t="s">
        <v>332</v>
      </c>
      <c r="C52" s="22" t="s">
        <v>333</v>
      </c>
      <c r="D52" s="23">
        <v>50</v>
      </c>
      <c r="E52" s="24" t="s">
        <v>285</v>
      </c>
      <c r="F52" s="22">
        <f>人物卡!P5*2+人物卡!M5*2</f>
        <v>260</v>
      </c>
      <c r="G52" s="25" t="s">
        <v>334</v>
      </c>
    </row>
    <row r="53" spans="1:7" x14ac:dyDescent="0.25">
      <c r="A53" s="14">
        <v>51</v>
      </c>
      <c r="B53" s="15" t="s">
        <v>335</v>
      </c>
      <c r="C53" s="26" t="s">
        <v>270</v>
      </c>
      <c r="D53" s="27">
        <v>30</v>
      </c>
      <c r="E53" s="28" t="s">
        <v>209</v>
      </c>
      <c r="F53" s="19">
        <f>人物卡!P5*4</f>
        <v>340</v>
      </c>
      <c r="G53" s="20" t="s">
        <v>336</v>
      </c>
    </row>
    <row r="54" spans="1:7" ht="16.5" customHeight="1" x14ac:dyDescent="0.25">
      <c r="A54" s="13">
        <v>52</v>
      </c>
      <c r="B54" s="21" t="s">
        <v>337</v>
      </c>
      <c r="C54" s="22" t="s">
        <v>233</v>
      </c>
      <c r="D54" s="23">
        <v>9</v>
      </c>
      <c r="E54" s="24" t="s">
        <v>198</v>
      </c>
      <c r="F54" s="22">
        <f>人物卡!P5*2+人物卡!M5*2</f>
        <v>260</v>
      </c>
      <c r="G54" s="25" t="s">
        <v>338</v>
      </c>
    </row>
    <row r="55" spans="1:7" ht="33" customHeight="1" x14ac:dyDescent="0.25">
      <c r="A55" s="14">
        <v>53</v>
      </c>
      <c r="B55" s="15" t="s">
        <v>339</v>
      </c>
      <c r="C55" s="26" t="s">
        <v>340</v>
      </c>
      <c r="D55" s="27">
        <v>55</v>
      </c>
      <c r="E55" s="28" t="s">
        <v>321</v>
      </c>
      <c r="F55" s="19">
        <f>(MAX(人物卡!M5,人物卡!M3,人物卡!J3))*2+人物卡!P5*2</f>
        <v>320</v>
      </c>
      <c r="G55" s="20" t="s">
        <v>341</v>
      </c>
    </row>
    <row r="56" spans="1:7" ht="16.5" customHeight="1" x14ac:dyDescent="0.25">
      <c r="A56" s="13">
        <v>54</v>
      </c>
      <c r="B56" s="21" t="s">
        <v>342</v>
      </c>
      <c r="C56" s="22" t="s">
        <v>237</v>
      </c>
      <c r="D56" s="23">
        <v>9</v>
      </c>
      <c r="E56" s="24" t="s">
        <v>234</v>
      </c>
      <c r="F56" s="22">
        <f>人物卡!P5*2+MAX(人物卡!M3,人物卡!J3)*2</f>
        <v>320</v>
      </c>
      <c r="G56" s="25" t="s">
        <v>343</v>
      </c>
    </row>
    <row r="57" spans="1:7" x14ac:dyDescent="0.25">
      <c r="A57" s="14">
        <v>55</v>
      </c>
      <c r="B57" s="15" t="s">
        <v>344</v>
      </c>
      <c r="C57" s="26" t="s">
        <v>246</v>
      </c>
      <c r="D57" s="27">
        <v>20</v>
      </c>
      <c r="E57" s="28" t="s">
        <v>209</v>
      </c>
      <c r="F57" s="19">
        <f>人物卡!P5*4</f>
        <v>340</v>
      </c>
      <c r="G57" s="20" t="s">
        <v>345</v>
      </c>
    </row>
    <row r="58" spans="1:7" ht="16.5" customHeight="1" x14ac:dyDescent="0.25">
      <c r="A58" s="13">
        <v>56</v>
      </c>
      <c r="B58" s="21" t="s">
        <v>346</v>
      </c>
      <c r="C58" s="22" t="s">
        <v>237</v>
      </c>
      <c r="D58" s="23">
        <v>9</v>
      </c>
      <c r="E58" s="24" t="s">
        <v>234</v>
      </c>
      <c r="F58" s="22">
        <f>人物卡!P5*2+MAX(人物卡!M3,人物卡!J3)*2</f>
        <v>320</v>
      </c>
      <c r="G58" s="25" t="s">
        <v>347</v>
      </c>
    </row>
    <row r="59" spans="1:7" x14ac:dyDescent="0.25">
      <c r="A59" s="14">
        <v>57</v>
      </c>
      <c r="B59" s="15" t="s">
        <v>348</v>
      </c>
      <c r="C59" s="26" t="s">
        <v>212</v>
      </c>
      <c r="D59" s="27">
        <v>10</v>
      </c>
      <c r="E59" s="28" t="s">
        <v>209</v>
      </c>
      <c r="F59" s="19">
        <f>人物卡!P5*4</f>
        <v>340</v>
      </c>
      <c r="G59" s="20" t="s">
        <v>349</v>
      </c>
    </row>
    <row r="60" spans="1:7" x14ac:dyDescent="0.25">
      <c r="A60" s="13">
        <v>58</v>
      </c>
      <c r="B60" s="21" t="s">
        <v>350</v>
      </c>
      <c r="C60" s="22" t="s">
        <v>351</v>
      </c>
      <c r="D60" s="23">
        <v>40</v>
      </c>
      <c r="E60" s="24" t="s">
        <v>209</v>
      </c>
      <c r="F60" s="22">
        <f>人物卡!P5*4</f>
        <v>340</v>
      </c>
      <c r="G60" s="25" t="s">
        <v>352</v>
      </c>
    </row>
    <row r="61" spans="1:7" ht="18.75" x14ac:dyDescent="0.25">
      <c r="A61" s="14">
        <v>59</v>
      </c>
      <c r="B61" s="15" t="s">
        <v>353</v>
      </c>
      <c r="C61" s="26" t="s">
        <v>354</v>
      </c>
      <c r="D61" s="27">
        <v>8</v>
      </c>
      <c r="E61" s="28" t="s">
        <v>300</v>
      </c>
      <c r="F61" s="19">
        <f>人物卡!P5*2+MAX(人物卡!M5,人物卡!M3)*2</f>
        <v>320</v>
      </c>
      <c r="G61" s="20" t="s">
        <v>355</v>
      </c>
    </row>
    <row r="62" spans="1:7" x14ac:dyDescent="0.25">
      <c r="A62" s="13">
        <v>60</v>
      </c>
      <c r="B62" s="21" t="s">
        <v>356</v>
      </c>
      <c r="C62" s="22" t="s">
        <v>357</v>
      </c>
      <c r="D62" s="23">
        <v>60</v>
      </c>
      <c r="E62" s="24" t="s">
        <v>198</v>
      </c>
      <c r="F62" s="22">
        <f>人物卡!P5*2+人物卡!M5*2</f>
        <v>260</v>
      </c>
      <c r="G62" s="25" t="s">
        <v>358</v>
      </c>
    </row>
    <row r="63" spans="1:7" x14ac:dyDescent="0.25">
      <c r="A63" s="14">
        <v>61</v>
      </c>
      <c r="B63" s="15" t="s">
        <v>359</v>
      </c>
      <c r="C63" s="26" t="s">
        <v>193</v>
      </c>
      <c r="D63" s="27">
        <v>9</v>
      </c>
      <c r="E63" s="28" t="s">
        <v>234</v>
      </c>
      <c r="F63" s="19">
        <f>人物卡!P5*2+MAX(人物卡!M3,人物卡!J3)*2</f>
        <v>320</v>
      </c>
      <c r="G63" s="20" t="s">
        <v>360</v>
      </c>
    </row>
    <row r="64" spans="1:7" ht="17.25" x14ac:dyDescent="0.15">
      <c r="A64" s="13">
        <v>62</v>
      </c>
      <c r="B64" s="21" t="s">
        <v>361</v>
      </c>
      <c r="C64" s="22" t="s">
        <v>362</v>
      </c>
      <c r="D64" s="23">
        <v>40</v>
      </c>
      <c r="E64" s="24" t="s">
        <v>285</v>
      </c>
      <c r="F64" s="22">
        <f>人物卡!P5*2+人物卡!M5*2</f>
        <v>260</v>
      </c>
      <c r="G64" s="25" t="s">
        <v>363</v>
      </c>
    </row>
    <row r="65" spans="1:7" x14ac:dyDescent="0.25">
      <c r="A65" s="14">
        <v>63</v>
      </c>
      <c r="B65" s="15" t="s">
        <v>364</v>
      </c>
      <c r="C65" s="26" t="s">
        <v>320</v>
      </c>
      <c r="D65" s="27">
        <v>0</v>
      </c>
      <c r="E65" s="28" t="s">
        <v>365</v>
      </c>
      <c r="F65" s="19">
        <f>人物卡!P5*2+MAX(人物卡!M5,人物卡!M3)*2</f>
        <v>320</v>
      </c>
      <c r="G65" s="20" t="s">
        <v>366</v>
      </c>
    </row>
    <row r="66" spans="1:7" ht="17.25" x14ac:dyDescent="0.15">
      <c r="A66" s="13">
        <v>64</v>
      </c>
      <c r="B66" s="21" t="s">
        <v>367</v>
      </c>
      <c r="C66" s="22" t="s">
        <v>368</v>
      </c>
      <c r="D66" s="23">
        <v>6</v>
      </c>
      <c r="E66" s="24" t="s">
        <v>278</v>
      </c>
      <c r="F66" s="22">
        <f>人物卡!P5*2+人物卡!J3*2</f>
        <v>300</v>
      </c>
      <c r="G66" s="25" t="s">
        <v>369</v>
      </c>
    </row>
    <row r="67" spans="1:7" x14ac:dyDescent="0.25">
      <c r="A67" s="14">
        <v>65</v>
      </c>
      <c r="B67" s="15" t="s">
        <v>370</v>
      </c>
      <c r="C67" s="26" t="s">
        <v>237</v>
      </c>
      <c r="D67" s="27">
        <v>9</v>
      </c>
      <c r="E67" s="28" t="s">
        <v>209</v>
      </c>
      <c r="F67" s="19">
        <f>人物卡!P5*4</f>
        <v>340</v>
      </c>
      <c r="G67" s="20" t="s">
        <v>371</v>
      </c>
    </row>
    <row r="68" spans="1:7" x14ac:dyDescent="0.25">
      <c r="A68" s="13">
        <v>66</v>
      </c>
      <c r="B68" s="21" t="s">
        <v>372</v>
      </c>
      <c r="C68" s="22" t="s">
        <v>237</v>
      </c>
      <c r="D68" s="23">
        <v>9</v>
      </c>
      <c r="E68" s="24" t="s">
        <v>209</v>
      </c>
      <c r="F68" s="22">
        <f>人物卡!P5*4</f>
        <v>340</v>
      </c>
      <c r="G68" s="25" t="s">
        <v>373</v>
      </c>
    </row>
    <row r="69" spans="1:7" x14ac:dyDescent="0.25">
      <c r="A69" s="14">
        <v>67</v>
      </c>
      <c r="B69" s="15" t="s">
        <v>374</v>
      </c>
      <c r="C69" s="26" t="s">
        <v>375</v>
      </c>
      <c r="D69" s="27">
        <v>50</v>
      </c>
      <c r="E69" s="28" t="s">
        <v>209</v>
      </c>
      <c r="F69" s="19">
        <f>人物卡!P5*4</f>
        <v>340</v>
      </c>
      <c r="G69" s="20" t="s">
        <v>376</v>
      </c>
    </row>
    <row r="70" spans="1:7" x14ac:dyDescent="0.25">
      <c r="A70" s="13">
        <v>68</v>
      </c>
      <c r="B70" s="21" t="s">
        <v>377</v>
      </c>
      <c r="C70" s="22" t="s">
        <v>330</v>
      </c>
      <c r="D70" s="23">
        <v>10</v>
      </c>
      <c r="E70" s="24" t="s">
        <v>209</v>
      </c>
      <c r="F70" s="22">
        <f>人物卡!P5*4</f>
        <v>340</v>
      </c>
      <c r="G70" s="25" t="s">
        <v>378</v>
      </c>
    </row>
    <row r="71" spans="1:7" ht="16.5" customHeight="1" x14ac:dyDescent="0.25">
      <c r="A71" s="14">
        <v>69</v>
      </c>
      <c r="B71" s="15" t="s">
        <v>379</v>
      </c>
      <c r="C71" s="26" t="s">
        <v>237</v>
      </c>
      <c r="D71" s="27">
        <v>9</v>
      </c>
      <c r="E71" s="28" t="s">
        <v>234</v>
      </c>
      <c r="F71" s="19">
        <f>人物卡!P5*2+MAX(人物卡!M3,人物卡!J3)*2</f>
        <v>320</v>
      </c>
      <c r="G71" s="20" t="s">
        <v>380</v>
      </c>
    </row>
    <row r="72" spans="1:7" ht="16.5" customHeight="1" x14ac:dyDescent="0.25">
      <c r="A72" s="13">
        <v>70</v>
      </c>
      <c r="B72" s="21" t="s">
        <v>381</v>
      </c>
      <c r="C72" s="22" t="s">
        <v>237</v>
      </c>
      <c r="D72" s="23">
        <v>9</v>
      </c>
      <c r="E72" s="24" t="s">
        <v>234</v>
      </c>
      <c r="F72" s="22">
        <f>人物卡!P5*2+MAX(人物卡!M3,人物卡!J3)*2</f>
        <v>320</v>
      </c>
      <c r="G72" s="25" t="s">
        <v>382</v>
      </c>
    </row>
    <row r="73" spans="1:7" x14ac:dyDescent="0.25">
      <c r="A73" s="14">
        <v>71</v>
      </c>
      <c r="B73" s="15" t="s">
        <v>383</v>
      </c>
      <c r="C73" s="26" t="s">
        <v>317</v>
      </c>
      <c r="D73" s="27">
        <v>30</v>
      </c>
      <c r="E73" s="28" t="s">
        <v>209</v>
      </c>
      <c r="F73" s="19">
        <f>人物卡!P5*4</f>
        <v>340</v>
      </c>
      <c r="G73" s="20" t="s">
        <v>384</v>
      </c>
    </row>
    <row r="74" spans="1:7" x14ac:dyDescent="0.25">
      <c r="A74" s="13">
        <v>72</v>
      </c>
      <c r="B74" s="21" t="s">
        <v>385</v>
      </c>
      <c r="C74" s="22" t="s">
        <v>386</v>
      </c>
      <c r="D74" s="23">
        <v>9</v>
      </c>
      <c r="E74" s="24" t="s">
        <v>209</v>
      </c>
      <c r="F74" s="22">
        <f>人物卡!P5*4</f>
        <v>340</v>
      </c>
      <c r="G74" s="25" t="s">
        <v>387</v>
      </c>
    </row>
    <row r="75" spans="1:7" x14ac:dyDescent="0.25">
      <c r="A75" s="14">
        <v>73</v>
      </c>
      <c r="B75" s="15" t="s">
        <v>388</v>
      </c>
      <c r="C75" s="26" t="s">
        <v>197</v>
      </c>
      <c r="D75" s="27">
        <v>9</v>
      </c>
      <c r="E75" s="28" t="s">
        <v>209</v>
      </c>
      <c r="F75" s="19">
        <f>人物卡!P5*4</f>
        <v>340</v>
      </c>
      <c r="G75" s="20" t="s">
        <v>389</v>
      </c>
    </row>
    <row r="76" spans="1:7" ht="16.5" customHeight="1" x14ac:dyDescent="0.25">
      <c r="A76" s="13">
        <v>74</v>
      </c>
      <c r="B76" s="21" t="s">
        <v>390</v>
      </c>
      <c r="C76" s="22" t="s">
        <v>391</v>
      </c>
      <c r="D76" s="23">
        <v>20</v>
      </c>
      <c r="E76" s="24" t="s">
        <v>234</v>
      </c>
      <c r="F76" s="22">
        <f>人物卡!P5*2+MAX(人物卡!M3,人物卡!J3)*2</f>
        <v>320</v>
      </c>
      <c r="G76" s="25" t="s">
        <v>392</v>
      </c>
    </row>
    <row r="77" spans="1:7" ht="17.25" customHeight="1" x14ac:dyDescent="0.25">
      <c r="A77" s="14">
        <v>75</v>
      </c>
      <c r="B77" s="15" t="s">
        <v>393</v>
      </c>
      <c r="C77" s="26" t="s">
        <v>394</v>
      </c>
      <c r="D77" s="27">
        <v>0</v>
      </c>
      <c r="E77" s="28" t="s">
        <v>198</v>
      </c>
      <c r="F77" s="19">
        <f>人物卡!P5*2+人物卡!M5*2</f>
        <v>260</v>
      </c>
      <c r="G77" s="20" t="s">
        <v>395</v>
      </c>
    </row>
    <row r="78" spans="1:7" ht="17.25" customHeight="1" x14ac:dyDescent="0.15">
      <c r="A78" s="13">
        <v>76</v>
      </c>
      <c r="B78" s="21" t="s">
        <v>396</v>
      </c>
      <c r="C78" s="22" t="s">
        <v>270</v>
      </c>
      <c r="D78" s="23">
        <v>30</v>
      </c>
      <c r="E78" s="24" t="s">
        <v>271</v>
      </c>
      <c r="F78" s="22">
        <f>人物卡!P5*2+MAX(人物卡!M3,人物卡!J3)*2</f>
        <v>320</v>
      </c>
      <c r="G78" s="25" t="s">
        <v>397</v>
      </c>
    </row>
    <row r="79" spans="1:7" x14ac:dyDescent="0.25">
      <c r="A79" s="14">
        <v>77</v>
      </c>
      <c r="B79" s="15" t="s">
        <v>398</v>
      </c>
      <c r="C79" s="26" t="s">
        <v>330</v>
      </c>
      <c r="D79" s="27">
        <v>10</v>
      </c>
      <c r="E79" s="28" t="s">
        <v>209</v>
      </c>
      <c r="F79" s="19">
        <f>人物卡!P5*4</f>
        <v>340</v>
      </c>
      <c r="G79" s="20" t="s">
        <v>399</v>
      </c>
    </row>
    <row r="80" spans="1:7" ht="16.5" customHeight="1" x14ac:dyDescent="0.25">
      <c r="A80" s="13">
        <v>78</v>
      </c>
      <c r="B80" s="21" t="s">
        <v>400</v>
      </c>
      <c r="C80" s="22" t="s">
        <v>237</v>
      </c>
      <c r="D80" s="23">
        <v>9</v>
      </c>
      <c r="E80" s="24" t="s">
        <v>401</v>
      </c>
      <c r="F80" s="22">
        <f>人物卡!P5*2+MAX(人物卡!M3,人物卡!P3)*2</f>
        <v>320</v>
      </c>
      <c r="G80" s="25" t="s">
        <v>402</v>
      </c>
    </row>
    <row r="81" spans="1:7" x14ac:dyDescent="0.25">
      <c r="A81" s="14">
        <v>79</v>
      </c>
      <c r="B81" s="15" t="s">
        <v>403</v>
      </c>
      <c r="C81" s="26" t="s">
        <v>237</v>
      </c>
      <c r="D81" s="27">
        <v>9</v>
      </c>
      <c r="E81" s="28" t="s">
        <v>209</v>
      </c>
      <c r="F81" s="19">
        <f>人物卡!P5*4</f>
        <v>340</v>
      </c>
      <c r="G81" s="20" t="s">
        <v>404</v>
      </c>
    </row>
    <row r="82" spans="1:7" x14ac:dyDescent="0.25">
      <c r="A82" s="13">
        <v>80</v>
      </c>
      <c r="B82" s="21" t="s">
        <v>405</v>
      </c>
      <c r="C82" s="22" t="s">
        <v>406</v>
      </c>
      <c r="D82" s="23">
        <v>9</v>
      </c>
      <c r="E82" s="24" t="s">
        <v>209</v>
      </c>
      <c r="F82" s="22">
        <f>人物卡!P5*4</f>
        <v>340</v>
      </c>
      <c r="G82" s="25" t="s">
        <v>407</v>
      </c>
    </row>
    <row r="83" spans="1:7" ht="16.5" customHeight="1" x14ac:dyDescent="0.25">
      <c r="A83" s="14">
        <v>81</v>
      </c>
      <c r="B83" s="15" t="s">
        <v>408</v>
      </c>
      <c r="C83" s="26" t="s">
        <v>409</v>
      </c>
      <c r="D83" s="27">
        <v>5</v>
      </c>
      <c r="E83" s="28" t="s">
        <v>234</v>
      </c>
      <c r="F83" s="19">
        <f>人物卡!P5*2+MAX(人物卡!M3,人物卡!J3)*2</f>
        <v>320</v>
      </c>
      <c r="G83" s="20" t="s">
        <v>410</v>
      </c>
    </row>
    <row r="84" spans="1:7" x14ac:dyDescent="0.25">
      <c r="A84" s="13">
        <v>82</v>
      </c>
      <c r="B84" s="21" t="s">
        <v>411</v>
      </c>
      <c r="C84" s="22" t="s">
        <v>237</v>
      </c>
      <c r="D84" s="23">
        <v>9</v>
      </c>
      <c r="E84" s="24" t="s">
        <v>209</v>
      </c>
      <c r="F84" s="22">
        <f>人物卡!P5*4</f>
        <v>340</v>
      </c>
      <c r="G84" s="25" t="s">
        <v>412</v>
      </c>
    </row>
    <row r="85" spans="1:7" x14ac:dyDescent="0.25">
      <c r="A85" s="14">
        <v>83</v>
      </c>
      <c r="B85" s="15" t="s">
        <v>413</v>
      </c>
      <c r="C85" s="26" t="s">
        <v>414</v>
      </c>
      <c r="D85" s="27">
        <v>35</v>
      </c>
      <c r="E85" s="28" t="s">
        <v>209</v>
      </c>
      <c r="F85" s="19">
        <f>人物卡!P5*4</f>
        <v>340</v>
      </c>
      <c r="G85" s="20" t="s">
        <v>415</v>
      </c>
    </row>
    <row r="86" spans="1:7" x14ac:dyDescent="0.25">
      <c r="A86" s="13">
        <v>84</v>
      </c>
      <c r="B86" s="21" t="s">
        <v>416</v>
      </c>
      <c r="C86" s="22" t="s">
        <v>237</v>
      </c>
      <c r="D86" s="23">
        <v>9</v>
      </c>
      <c r="E86" s="24" t="s">
        <v>209</v>
      </c>
      <c r="F86" s="22">
        <f>人物卡!P5*4</f>
        <v>340</v>
      </c>
      <c r="G86" s="25" t="s">
        <v>417</v>
      </c>
    </row>
    <row r="87" spans="1:7" x14ac:dyDescent="0.25">
      <c r="A87" s="14">
        <v>85</v>
      </c>
      <c r="B87" s="15" t="s">
        <v>418</v>
      </c>
      <c r="C87" s="26" t="s">
        <v>330</v>
      </c>
      <c r="D87" s="27">
        <v>10</v>
      </c>
      <c r="E87" s="28" t="s">
        <v>209</v>
      </c>
      <c r="F87" s="19">
        <f>人物卡!P5*4</f>
        <v>340</v>
      </c>
      <c r="G87" s="20" t="s">
        <v>419</v>
      </c>
    </row>
    <row r="88" spans="1:7" ht="16.5" customHeight="1" x14ac:dyDescent="0.25">
      <c r="A88" s="13">
        <v>86</v>
      </c>
      <c r="B88" s="21" t="s">
        <v>420</v>
      </c>
      <c r="C88" s="22" t="s">
        <v>391</v>
      </c>
      <c r="D88" s="23">
        <v>20</v>
      </c>
      <c r="E88" s="24" t="s">
        <v>267</v>
      </c>
      <c r="F88" s="22">
        <f>人物卡!P5*2+人物卡!M3*2</f>
        <v>320</v>
      </c>
      <c r="G88" s="25" t="s">
        <v>421</v>
      </c>
    </row>
    <row r="89" spans="1:7" x14ac:dyDescent="0.25">
      <c r="A89" s="14">
        <v>87</v>
      </c>
      <c r="B89" s="15" t="s">
        <v>422</v>
      </c>
      <c r="C89" s="26" t="s">
        <v>270</v>
      </c>
      <c r="D89" s="27">
        <v>30</v>
      </c>
      <c r="E89" s="28" t="s">
        <v>209</v>
      </c>
      <c r="F89" s="19">
        <f>人物卡!P5*4</f>
        <v>340</v>
      </c>
      <c r="G89" s="20" t="s">
        <v>423</v>
      </c>
    </row>
    <row r="90" spans="1:7" ht="16.5" customHeight="1" x14ac:dyDescent="0.25">
      <c r="A90" s="13">
        <v>88</v>
      </c>
      <c r="B90" s="21" t="s">
        <v>424</v>
      </c>
      <c r="C90" s="22" t="s">
        <v>243</v>
      </c>
      <c r="D90" s="23">
        <v>20</v>
      </c>
      <c r="E90" s="24" t="s">
        <v>234</v>
      </c>
      <c r="F90" s="22">
        <f>人物卡!P5*2+MAX(人物卡!M3,人物卡!J3)*2</f>
        <v>320</v>
      </c>
      <c r="G90" s="25" t="s">
        <v>425</v>
      </c>
    </row>
    <row r="91" spans="1:7" ht="16.5" customHeight="1" x14ac:dyDescent="0.25">
      <c r="A91" s="14">
        <v>89</v>
      </c>
      <c r="B91" s="15" t="s">
        <v>426</v>
      </c>
      <c r="C91" s="26" t="s">
        <v>237</v>
      </c>
      <c r="D91" s="27">
        <v>9</v>
      </c>
      <c r="E91" s="28" t="s">
        <v>234</v>
      </c>
      <c r="F91" s="19">
        <f>人物卡!P5*2+MAX(人物卡!M3,人物卡!J3)*2</f>
        <v>320</v>
      </c>
      <c r="G91" s="20" t="s">
        <v>427</v>
      </c>
    </row>
    <row r="92" spans="1:7" ht="16.5" customHeight="1" x14ac:dyDescent="0.25">
      <c r="A92" s="13">
        <v>90</v>
      </c>
      <c r="B92" s="21" t="s">
        <v>428</v>
      </c>
      <c r="C92" s="22" t="s">
        <v>237</v>
      </c>
      <c r="D92" s="23">
        <v>9</v>
      </c>
      <c r="E92" s="24" t="s">
        <v>234</v>
      </c>
      <c r="F92" s="22">
        <f>人物卡!P5*2+MAX(人物卡!M3,人物卡!J3)*2</f>
        <v>320</v>
      </c>
      <c r="G92" s="25" t="s">
        <v>429</v>
      </c>
    </row>
    <row r="93" spans="1:7" x14ac:dyDescent="0.25">
      <c r="A93" s="14">
        <v>91</v>
      </c>
      <c r="B93" s="15" t="s">
        <v>430</v>
      </c>
      <c r="C93" s="26" t="s">
        <v>391</v>
      </c>
      <c r="D93" s="27">
        <v>20</v>
      </c>
      <c r="E93" s="28" t="s">
        <v>209</v>
      </c>
      <c r="F93" s="19">
        <f>人物卡!P5*4</f>
        <v>340</v>
      </c>
      <c r="G93" s="20" t="s">
        <v>431</v>
      </c>
    </row>
    <row r="94" spans="1:7" ht="16.5" customHeight="1" x14ac:dyDescent="0.25">
      <c r="A94" s="13">
        <v>92</v>
      </c>
      <c r="B94" s="21" t="s">
        <v>432</v>
      </c>
      <c r="C94" s="22" t="s">
        <v>433</v>
      </c>
      <c r="D94" s="23">
        <v>0</v>
      </c>
      <c r="E94" s="24" t="s">
        <v>234</v>
      </c>
      <c r="F94" s="22">
        <f>人物卡!P5*2+MAX(人物卡!M3,人物卡!J3)*2</f>
        <v>320</v>
      </c>
      <c r="G94" s="25" t="s">
        <v>434</v>
      </c>
    </row>
    <row r="95" spans="1:7" ht="17.25" customHeight="1" x14ac:dyDescent="0.25">
      <c r="A95" s="14">
        <v>93</v>
      </c>
      <c r="B95" s="15" t="s">
        <v>435</v>
      </c>
      <c r="C95" s="26" t="s">
        <v>436</v>
      </c>
      <c r="D95" s="27">
        <v>5</v>
      </c>
      <c r="E95" s="28" t="s">
        <v>198</v>
      </c>
      <c r="F95" s="19">
        <f>人物卡!P5*2+人物卡!M5*2</f>
        <v>260</v>
      </c>
      <c r="G95" s="20" t="s">
        <v>437</v>
      </c>
    </row>
    <row r="96" spans="1:7" x14ac:dyDescent="0.25">
      <c r="A96" s="13">
        <v>94</v>
      </c>
      <c r="B96" s="21" t="s">
        <v>438</v>
      </c>
      <c r="C96" s="22" t="s">
        <v>317</v>
      </c>
      <c r="D96" s="23">
        <v>30</v>
      </c>
      <c r="E96" s="24" t="s">
        <v>209</v>
      </c>
      <c r="F96" s="22">
        <f>人物卡!P5*4</f>
        <v>340</v>
      </c>
      <c r="G96" s="25" t="s">
        <v>439</v>
      </c>
    </row>
    <row r="97" spans="1:7" x14ac:dyDescent="0.25">
      <c r="A97" s="14">
        <v>95</v>
      </c>
      <c r="B97" s="15" t="s">
        <v>440</v>
      </c>
      <c r="C97" s="26" t="s">
        <v>212</v>
      </c>
      <c r="D97" s="27">
        <v>10</v>
      </c>
      <c r="E97" s="28" t="s">
        <v>209</v>
      </c>
      <c r="F97" s="19">
        <f>人物卡!P5*4</f>
        <v>340</v>
      </c>
      <c r="G97" s="20" t="s">
        <v>441</v>
      </c>
    </row>
    <row r="98" spans="1:7" x14ac:dyDescent="0.25">
      <c r="A98" s="13">
        <v>96</v>
      </c>
      <c r="B98" s="21" t="s">
        <v>442</v>
      </c>
      <c r="C98" s="22" t="s">
        <v>237</v>
      </c>
      <c r="D98" s="23">
        <v>9</v>
      </c>
      <c r="E98" s="24" t="s">
        <v>209</v>
      </c>
      <c r="F98" s="22">
        <f>人物卡!P5*4</f>
        <v>340</v>
      </c>
      <c r="G98" s="25" t="s">
        <v>443</v>
      </c>
    </row>
    <row r="99" spans="1:7" x14ac:dyDescent="0.25">
      <c r="A99" s="14">
        <v>97</v>
      </c>
      <c r="B99" s="15" t="s">
        <v>444</v>
      </c>
      <c r="C99" s="26" t="s">
        <v>237</v>
      </c>
      <c r="D99" s="27">
        <v>9</v>
      </c>
      <c r="E99" s="28" t="s">
        <v>209</v>
      </c>
      <c r="F99" s="19">
        <f>人物卡!P5*4</f>
        <v>340</v>
      </c>
      <c r="G99" s="20" t="s">
        <v>445</v>
      </c>
    </row>
    <row r="100" spans="1:7" x14ac:dyDescent="0.25">
      <c r="A100" s="13">
        <v>98</v>
      </c>
      <c r="B100" s="21" t="s">
        <v>446</v>
      </c>
      <c r="C100" s="22" t="s">
        <v>246</v>
      </c>
      <c r="D100" s="23">
        <v>20</v>
      </c>
      <c r="E100" s="24" t="s">
        <v>209</v>
      </c>
      <c r="F100" s="22">
        <f>人物卡!P5*4</f>
        <v>340</v>
      </c>
      <c r="G100" s="25" t="s">
        <v>447</v>
      </c>
    </row>
    <row r="101" spans="1:7" ht="17.25" customHeight="1" x14ac:dyDescent="0.25">
      <c r="A101" s="14">
        <v>99</v>
      </c>
      <c r="B101" s="15" t="s">
        <v>448</v>
      </c>
      <c r="C101" s="26" t="s">
        <v>197</v>
      </c>
      <c r="D101" s="27">
        <v>9</v>
      </c>
      <c r="E101" s="28" t="s">
        <v>285</v>
      </c>
      <c r="F101" s="19">
        <f>人物卡!P5*2+人物卡!M5*2</f>
        <v>260</v>
      </c>
      <c r="G101" s="20" t="s">
        <v>449</v>
      </c>
    </row>
    <row r="102" spans="1:7" x14ac:dyDescent="0.25">
      <c r="A102" s="13">
        <v>100</v>
      </c>
      <c r="B102" s="21" t="s">
        <v>450</v>
      </c>
      <c r="C102" s="22" t="s">
        <v>225</v>
      </c>
      <c r="D102" s="23">
        <v>9</v>
      </c>
      <c r="E102" s="24" t="s">
        <v>209</v>
      </c>
      <c r="F102" s="22">
        <f>人物卡!P5*4</f>
        <v>340</v>
      </c>
      <c r="G102" s="25" t="s">
        <v>451</v>
      </c>
    </row>
    <row r="103" spans="1:7" ht="17.25" customHeight="1" x14ac:dyDescent="0.25">
      <c r="A103" s="14">
        <v>101</v>
      </c>
      <c r="B103" s="15" t="s">
        <v>452</v>
      </c>
      <c r="C103" s="26" t="s">
        <v>237</v>
      </c>
      <c r="D103" s="27">
        <v>9</v>
      </c>
      <c r="E103" s="28" t="s">
        <v>289</v>
      </c>
      <c r="F103" s="19">
        <f>人物卡!P5*2+MAX(人物卡!M5,人物卡!M3)*2</f>
        <v>320</v>
      </c>
      <c r="G103" s="20" t="s">
        <v>453</v>
      </c>
    </row>
    <row r="104" spans="1:7" ht="17.25" customHeight="1" x14ac:dyDescent="0.15">
      <c r="A104" s="13">
        <v>102</v>
      </c>
      <c r="B104" s="21" t="s">
        <v>454</v>
      </c>
      <c r="C104" s="22" t="s">
        <v>246</v>
      </c>
      <c r="D104" s="23">
        <v>20</v>
      </c>
      <c r="E104" s="24" t="s">
        <v>300</v>
      </c>
      <c r="F104" s="22">
        <f>人物卡!P5*2+MAX(人物卡!M5,人物卡!M3)*2</f>
        <v>320</v>
      </c>
      <c r="G104" s="25" t="s">
        <v>455</v>
      </c>
    </row>
    <row r="105" spans="1:7" ht="16.5" customHeight="1" x14ac:dyDescent="0.25">
      <c r="A105" s="14">
        <v>103</v>
      </c>
      <c r="B105" s="15" t="s">
        <v>456</v>
      </c>
      <c r="C105" s="26" t="s">
        <v>237</v>
      </c>
      <c r="D105" s="27">
        <v>9</v>
      </c>
      <c r="E105" s="28" t="s">
        <v>234</v>
      </c>
      <c r="F105" s="19">
        <f>人物卡!P5*2+MAX(人物卡!M3,人物卡!J3)*2</f>
        <v>320</v>
      </c>
      <c r="G105" s="20" t="s">
        <v>457</v>
      </c>
    </row>
    <row r="106" spans="1:7" ht="17.25" customHeight="1" x14ac:dyDescent="0.15">
      <c r="A106" s="13">
        <v>104</v>
      </c>
      <c r="B106" s="21" t="s">
        <v>458</v>
      </c>
      <c r="C106" s="22" t="s">
        <v>297</v>
      </c>
      <c r="D106" s="23">
        <v>20</v>
      </c>
      <c r="E106" s="24" t="s">
        <v>300</v>
      </c>
      <c r="F106" s="22">
        <f>人物卡!P5*2+MAX(人物卡!M5,人物卡!M3)*2</f>
        <v>320</v>
      </c>
      <c r="G106" s="25" t="s">
        <v>459</v>
      </c>
    </row>
    <row r="107" spans="1:7" x14ac:dyDescent="0.25">
      <c r="A107" s="14">
        <v>105</v>
      </c>
      <c r="B107" s="15" t="s">
        <v>460</v>
      </c>
      <c r="C107" s="26" t="s">
        <v>461</v>
      </c>
      <c r="D107" s="27">
        <v>5</v>
      </c>
      <c r="E107" s="28" t="s">
        <v>209</v>
      </c>
      <c r="F107" s="19">
        <f>人物卡!P5*4</f>
        <v>340</v>
      </c>
      <c r="G107" s="20" t="s">
        <v>462</v>
      </c>
    </row>
    <row r="108" spans="1:7" ht="16.5" customHeight="1" x14ac:dyDescent="0.25">
      <c r="A108" s="13">
        <v>106</v>
      </c>
      <c r="B108" s="21" t="s">
        <v>463</v>
      </c>
      <c r="C108" s="22" t="s">
        <v>464</v>
      </c>
      <c r="D108" s="23">
        <v>10</v>
      </c>
      <c r="E108" s="24" t="s">
        <v>234</v>
      </c>
      <c r="F108" s="22">
        <f>人物卡!P5*2+MAX(人物卡!M3,人物卡!J3)*2</f>
        <v>320</v>
      </c>
      <c r="G108" s="25" t="s">
        <v>465</v>
      </c>
    </row>
    <row r="109" spans="1:7" ht="16.5" customHeight="1" x14ac:dyDescent="0.25">
      <c r="A109" s="14">
        <v>107</v>
      </c>
      <c r="B109" s="15" t="s">
        <v>466</v>
      </c>
      <c r="C109" s="26" t="s">
        <v>467</v>
      </c>
      <c r="D109" s="27">
        <v>0</v>
      </c>
      <c r="E109" s="28" t="s">
        <v>234</v>
      </c>
      <c r="F109" s="19">
        <f>人物卡!P5*2+MAX(人物卡!M3,人物卡!J3)*2</f>
        <v>320</v>
      </c>
      <c r="G109" s="20" t="s">
        <v>468</v>
      </c>
    </row>
    <row r="110" spans="1:7" x14ac:dyDescent="0.25">
      <c r="A110" s="13">
        <v>108</v>
      </c>
      <c r="B110" s="21" t="s">
        <v>469</v>
      </c>
      <c r="C110" s="22" t="s">
        <v>246</v>
      </c>
      <c r="D110" s="23">
        <v>20</v>
      </c>
      <c r="E110" s="24" t="s">
        <v>209</v>
      </c>
      <c r="F110" s="22">
        <f>人物卡!P5*4</f>
        <v>340</v>
      </c>
      <c r="G110" s="25" t="s">
        <v>470</v>
      </c>
    </row>
    <row r="111" spans="1:7" x14ac:dyDescent="0.25">
      <c r="A111" s="14">
        <v>109</v>
      </c>
      <c r="B111" s="15" t="s">
        <v>471</v>
      </c>
      <c r="C111" s="26" t="s">
        <v>436</v>
      </c>
      <c r="D111" s="27">
        <v>5</v>
      </c>
      <c r="E111" s="28" t="s">
        <v>209</v>
      </c>
      <c r="F111" s="19">
        <f>人物卡!P5*4</f>
        <v>340</v>
      </c>
      <c r="G111" s="20" t="s">
        <v>472</v>
      </c>
    </row>
    <row r="112" spans="1:7" ht="17.25" customHeight="1" x14ac:dyDescent="0.25">
      <c r="A112" s="13">
        <v>110</v>
      </c>
      <c r="B112" s="21" t="s">
        <v>473</v>
      </c>
      <c r="C112" s="22" t="s">
        <v>193</v>
      </c>
      <c r="D112" s="23">
        <v>9</v>
      </c>
      <c r="E112" s="24" t="s">
        <v>365</v>
      </c>
      <c r="F112" s="22">
        <f>人物卡!P5*2+MAX(人物卡!M5,人物卡!M3)*2</f>
        <v>320</v>
      </c>
      <c r="G112" s="25" t="s">
        <v>474</v>
      </c>
    </row>
    <row r="113" spans="1:7" x14ac:dyDescent="0.25">
      <c r="A113" s="14">
        <v>111</v>
      </c>
      <c r="B113" s="15" t="s">
        <v>475</v>
      </c>
      <c r="C113" s="26" t="s">
        <v>193</v>
      </c>
      <c r="D113" s="27">
        <v>9</v>
      </c>
      <c r="E113" s="28" t="s">
        <v>209</v>
      </c>
      <c r="F113" s="19">
        <f>人物卡!P5*4</f>
        <v>340</v>
      </c>
      <c r="G113" s="20" t="s">
        <v>476</v>
      </c>
    </row>
    <row r="114" spans="1:7" x14ac:dyDescent="0.25">
      <c r="A114" s="13">
        <v>112</v>
      </c>
      <c r="B114" s="21" t="s">
        <v>477</v>
      </c>
      <c r="C114" s="22" t="s">
        <v>478</v>
      </c>
      <c r="D114" s="23">
        <v>20</v>
      </c>
      <c r="E114" s="24" t="s">
        <v>209</v>
      </c>
      <c r="F114" s="22">
        <f>人物卡!P5*4</f>
        <v>340</v>
      </c>
      <c r="G114" s="25" t="s">
        <v>479</v>
      </c>
    </row>
    <row r="115" spans="1:7" ht="16.5" customHeight="1" x14ac:dyDescent="0.25">
      <c r="A115" s="14">
        <v>113</v>
      </c>
      <c r="B115" s="15" t="s">
        <v>480</v>
      </c>
      <c r="C115" s="26" t="s">
        <v>394</v>
      </c>
      <c r="D115" s="27">
        <v>0</v>
      </c>
      <c r="E115" s="28" t="s">
        <v>213</v>
      </c>
      <c r="F115" s="19">
        <f>人物卡!P5*2+MAX(人物卡!M5,人物卡!P3)*2</f>
        <v>300</v>
      </c>
      <c r="G115" s="20" t="s">
        <v>481</v>
      </c>
    </row>
    <row r="116" spans="1:7" x14ac:dyDescent="0.25">
      <c r="A116" s="29">
        <v>114</v>
      </c>
      <c r="B116" s="30" t="s">
        <v>482</v>
      </c>
      <c r="C116" s="31" t="s">
        <v>197</v>
      </c>
      <c r="D116" s="32">
        <v>9</v>
      </c>
      <c r="E116" s="33" t="s">
        <v>209</v>
      </c>
      <c r="F116" s="31">
        <f>人物卡!P5*4</f>
        <v>340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