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人物卡" sheetId="1" r:id="rId1"/>
    <sheet name="附表" sheetId="2" state="hidden" r:id="rId2"/>
    <sheet name="骰娘导入&amp;查询&amp;自定义用表" sheetId="3" r:id="rId3"/>
  </sheets>
  <calcPr calcId="144525"/>
</workbook>
</file>

<file path=xl/sharedStrings.xml><?xml version="1.0" encoding="utf-8"?>
<sst xmlns="http://schemas.openxmlformats.org/spreadsheetml/2006/main" count="981" uniqueCount="604">
  <si>
    <t>角色信息</t>
  </si>
  <si>
    <t>防御等级(AC)</t>
  </si>
  <si>
    <t>速度（/ft）</t>
  </si>
  <si>
    <t>现存HP</t>
  </si>
  <si>
    <t>医疗次数</t>
  </si>
  <si>
    <t>玩家</t>
  </si>
  <si>
    <t>语言</t>
  </si>
  <si>
    <t>角色名</t>
  </si>
  <si>
    <t>性别/取向</t>
  </si>
  <si>
    <t>现存意志</t>
  </si>
  <si>
    <t>生存检定</t>
  </si>
  <si>
    <t>状态效果（SE）</t>
  </si>
  <si>
    <t>职业</t>
  </si>
  <si>
    <t>等级</t>
  </si>
  <si>
    <t>属性</t>
  </si>
  <si>
    <t>属性补正</t>
  </si>
  <si>
    <t>初始值</t>
  </si>
  <si>
    <t>修正值</t>
  </si>
  <si>
    <t>升级奖</t>
  </si>
  <si>
    <t>属性：</t>
  </si>
  <si>
    <t>\</t>
  </si>
  <si>
    <t>力量(STR)</t>
  </si>
  <si>
    <t>敏捷(AGI)</t>
  </si>
  <si>
    <t>教育(EDU)</t>
  </si>
  <si>
    <t>魅力 (CHA)</t>
  </si>
  <si>
    <t>励选择</t>
  </si>
  <si>
    <t>技能：</t>
  </si>
  <si>
    <t>升级HP成长</t>
  </si>
  <si>
    <t>耐力(END)</t>
  </si>
  <si>
    <t>智力(INT)</t>
  </si>
  <si>
    <t>意志(POW)</t>
  </si>
  <si>
    <t>幸运(LUC)</t>
  </si>
  <si>
    <t>职业加成</t>
  </si>
  <si>
    <t>总点数：</t>
  </si>
  <si>
    <t>技能</t>
  </si>
  <si>
    <t>制作(CRA)</t>
  </si>
  <si>
    <t>欺诈(DEC)</t>
  </si>
  <si>
    <t>间谍(ESP)</t>
  </si>
  <si>
    <t>枪械(FIR)</t>
  </si>
  <si>
    <t>恐吓(IND)</t>
  </si>
  <si>
    <t>调查(INV)</t>
  </si>
  <si>
    <t>机械(MAC)</t>
  </si>
  <si>
    <t>说服(MAN)</t>
  </si>
  <si>
    <t>子职加成</t>
  </si>
  <si>
    <t>医疗(MED)</t>
  </si>
  <si>
    <t>近战(MEL)</t>
  </si>
  <si>
    <t>自然(NAT)</t>
  </si>
  <si>
    <t>神秘学(OCC)</t>
  </si>
  <si>
    <t>感知(PER)</t>
  </si>
  <si>
    <t>科学(SCI)</t>
  </si>
  <si>
    <t>特殊行动(SPO)</t>
  </si>
  <si>
    <t>技术(TEC)</t>
  </si>
  <si>
    <t>额外职业奖励（可选规则）</t>
  </si>
  <si>
    <t>专精选择（4选2）：</t>
  </si>
  <si>
    <t>护甲</t>
  </si>
  <si>
    <t>补正</t>
  </si>
  <si>
    <t>力量补正(SB)</t>
  </si>
  <si>
    <t>敏捷补正(AB)</t>
  </si>
  <si>
    <t>先攻补正</t>
  </si>
  <si>
    <t>部位</t>
  </si>
  <si>
    <t>护甲名</t>
  </si>
  <si>
    <t>AC调整</t>
  </si>
  <si>
    <t>特殊效果</t>
  </si>
  <si>
    <t>头部</t>
  </si>
  <si>
    <t>躯干</t>
  </si>
  <si>
    <t>工具</t>
  </si>
  <si>
    <t>全身</t>
  </si>
  <si>
    <t>武器表</t>
  </si>
  <si>
    <t>武器类型</t>
  </si>
  <si>
    <t>范围</t>
  </si>
  <si>
    <t>命中调整</t>
  </si>
  <si>
    <t>伤害</t>
  </si>
  <si>
    <t>槽位数</t>
  </si>
  <si>
    <t>特性</t>
  </si>
  <si>
    <t>已使用槽位数：</t>
  </si>
  <si>
    <t>徒手攻击表</t>
  </si>
  <si>
    <t>攻击类型</t>
  </si>
  <si>
    <t>背景故事</t>
  </si>
  <si>
    <t>个人描述
角色外貌
（包括着装）</t>
  </si>
  <si>
    <t>使用Alt+Enter换行</t>
  </si>
  <si>
    <t>种族和信仰</t>
  </si>
  <si>
    <t>阵营</t>
  </si>
  <si>
    <t>特质</t>
  </si>
  <si>
    <t>理想</t>
  </si>
  <si>
    <t>缺陷</t>
  </si>
  <si>
    <t>恐惧</t>
  </si>
  <si>
    <t>盟友</t>
  </si>
  <si>
    <t>其他爱好和特质</t>
  </si>
  <si>
    <t>敌人</t>
  </si>
  <si>
    <t>任务纪录</t>
  </si>
  <si>
    <t>模组/战役名</t>
  </si>
  <si>
    <t>任务内容和完成情况概况，幸运和意志值的变动，恐惧症的增减等</t>
  </si>
  <si>
    <t>D级</t>
  </si>
  <si>
    <t>格斗家</t>
  </si>
  <si>
    <t>成功</t>
  </si>
  <si>
    <t>目盲</t>
  </si>
  <si>
    <t>STR+10</t>
  </si>
  <si>
    <t>外勤特工</t>
  </si>
  <si>
    <t>探险家</t>
  </si>
  <si>
    <t>失败</t>
  </si>
  <si>
    <t>被魅惑</t>
  </si>
  <si>
    <t>AGI+10</t>
  </si>
  <si>
    <t>机动特遣队</t>
  </si>
  <si>
    <t>射手</t>
  </si>
  <si>
    <t>耳聋</t>
  </si>
  <si>
    <t>END+10</t>
  </si>
  <si>
    <t>研究员</t>
  </si>
  <si>
    <t>神秘学家</t>
  </si>
  <si>
    <t>迷失方向</t>
  </si>
  <si>
    <t>INT+10</t>
  </si>
  <si>
    <t>安全员</t>
  </si>
  <si>
    <t>表演家</t>
  </si>
  <si>
    <t>被支配</t>
  </si>
  <si>
    <t>EDU+10</t>
  </si>
  <si>
    <t>技术员</t>
  </si>
  <si>
    <t>疲劳</t>
  </si>
  <si>
    <t>CHA+10</t>
  </si>
  <si>
    <t>惊惧</t>
  </si>
  <si>
    <t>POW+10</t>
  </si>
  <si>
    <t>丧失行动能力</t>
  </si>
  <si>
    <t>STR-10</t>
  </si>
  <si>
    <t>精神失常</t>
  </si>
  <si>
    <t>AGI-10</t>
  </si>
  <si>
    <t>石化</t>
  </si>
  <si>
    <t>END-10</t>
  </si>
  <si>
    <t>中毒</t>
  </si>
  <si>
    <t>INT-10</t>
  </si>
  <si>
    <t>倒地</t>
  </si>
  <si>
    <t>EDU-10</t>
  </si>
  <si>
    <t>束缚</t>
  </si>
  <si>
    <t>CHA-10</t>
  </si>
  <si>
    <t>昏迷</t>
  </si>
  <si>
    <t>POW-10</t>
  </si>
  <si>
    <t>神隐</t>
  </si>
  <si>
    <t>初始HP</t>
  </si>
  <si>
    <t>初始AC</t>
  </si>
  <si>
    <t>速度</t>
  </si>
  <si>
    <t>Energetic - 你在骰先攻时具有优势</t>
  </si>
  <si>
    <t>D级1</t>
  </si>
  <si>
    <t>Runner - 你在每次休息后获得一次不消耗动作使用冲刺动作的机会</t>
  </si>
  <si>
    <t>D级2</t>
  </si>
  <si>
    <t>Slippery - 你在挣脱抓捕时的力量对抗检定中具有优势</t>
  </si>
  <si>
    <t>D级3</t>
  </si>
  <si>
    <t>Survivor - 你在对自己进行医疗检定时具有优势</t>
  </si>
  <si>
    <t>Active - 你在战斗轮中每回合可以行动两次</t>
  </si>
  <si>
    <t>外勤特工1</t>
  </si>
  <si>
    <t>Colleague - 你在每次休息后获得一次不消耗动作使用协助动作的机会</t>
  </si>
  <si>
    <t>外勤特工2</t>
  </si>
  <si>
    <t>Elusive - 你在进行隐藏动作时的间谍检定具有优势</t>
  </si>
  <si>
    <t>外勤特工3</t>
  </si>
  <si>
    <t>Friendly - 你对盟友的魅力检定具有优势</t>
  </si>
  <si>
    <t>机动特遣队1</t>
  </si>
  <si>
    <t>Prepared - 你在每次休息后获得一次不消耗动作使用准备动作的机会</t>
  </si>
  <si>
    <t>机动特遣队2</t>
  </si>
  <si>
    <t>Surgeon - 你在对盟友进行医疗检定时具有优势</t>
  </si>
  <si>
    <t>机动特遣队3</t>
  </si>
  <si>
    <t>Tracker - 你在对活物进行追踪时的调查或自然检定具有优势</t>
  </si>
  <si>
    <t>Analysis - 你在每次休息后获得一次不消耗动作使用搜索动作的机会</t>
  </si>
  <si>
    <t>研究员1</t>
  </si>
  <si>
    <t>Geek - 你在使用基金会装备的科学或技术检定中具有优势</t>
  </si>
  <si>
    <t>研究员2</t>
  </si>
  <si>
    <t>Seasoned - 你在有关异常的调查检定中具有优势</t>
  </si>
  <si>
    <t>研究员3</t>
  </si>
  <si>
    <t>Uptight - 你在对盟友的说服检定中具有优势</t>
  </si>
  <si>
    <t>安全员1</t>
  </si>
  <si>
    <t>Sergeant - 你在对人形对象的恐吓检定中具有优势</t>
  </si>
  <si>
    <t>安全员2</t>
  </si>
  <si>
    <t>Thick-Skinned - 你在每次休息后获得一次抵抗一次伤害的机会</t>
  </si>
  <si>
    <t>安全员3</t>
  </si>
  <si>
    <t>Warden - 你在避免突发事件的感知检定中具有优势</t>
  </si>
  <si>
    <t>升级HP奖励</t>
  </si>
  <si>
    <t>属性修正</t>
  </si>
  <si>
    <t>专精</t>
  </si>
  <si>
    <t>IND</t>
  </si>
  <si>
    <t>Berserker - 你在HP低于50%时的近战检定中具有优势</t>
  </si>
  <si>
    <t>格斗家1</t>
  </si>
  <si>
    <t>MAC</t>
  </si>
  <si>
    <t>Durable - 你在每次休息后获得一次耐力检定的优势</t>
  </si>
  <si>
    <t>格斗家2</t>
  </si>
  <si>
    <t>MEL</t>
  </si>
  <si>
    <t>Slayer - 你在近战检定成功后的SB和AB加倍</t>
  </si>
  <si>
    <t>格斗家3</t>
  </si>
  <si>
    <t>SPO</t>
  </si>
  <si>
    <t>Warrior - 你在每次休息后获得一次力量检定的优势</t>
  </si>
  <si>
    <t>INV</t>
  </si>
  <si>
    <t>Adventurous - 你在攀爬、匍匐、游泳时能移动全部的速度</t>
  </si>
  <si>
    <t>探险家1</t>
  </si>
  <si>
    <t>Detective - 你在每次休息后获得一次调查检定的优势</t>
  </si>
  <si>
    <t>探险家2</t>
  </si>
  <si>
    <t>PER</t>
  </si>
  <si>
    <t>Lookout - 你在每次休息后获得一次感知检定的优势</t>
  </si>
  <si>
    <t>探险家3</t>
  </si>
  <si>
    <t>TEC</t>
  </si>
  <si>
    <t>Trapper - 你在制造并放置陷阱时的相关检定中具有优势</t>
  </si>
  <si>
    <t>ESP</t>
  </si>
  <si>
    <t>Bullseye - 你在每次休息后获得一次枪械检定的优势</t>
  </si>
  <si>
    <t>射手1</t>
  </si>
  <si>
    <t>FIR</t>
  </si>
  <si>
    <t>Dexterous - 你在每次休息后获得一次敏捷检定的优势</t>
  </si>
  <si>
    <t>射手2</t>
  </si>
  <si>
    <t>MED</t>
  </si>
  <si>
    <t>Punisher - 你的任何成功的枪械攻击都有1d4的伤害加值</t>
  </si>
  <si>
    <t>射手3</t>
  </si>
  <si>
    <t>NAT</t>
  </si>
  <si>
    <t>Relentless - 你在搜寻隐藏着的敌人的调查检定中具有优势</t>
  </si>
  <si>
    <t>Null - 你每回合可以给一次成功的攻击增加额外6点异常伤害</t>
  </si>
  <si>
    <t>神秘学家1</t>
  </si>
  <si>
    <t>OCC</t>
  </si>
  <si>
    <t>Sage - 你在每次休息后获得一次自然检定的优势</t>
  </si>
  <si>
    <t>神秘学家2</t>
  </si>
  <si>
    <t>Warlock - 你在每次休息后获得一次神秘学检定的优势</t>
  </si>
  <si>
    <t>神秘学家3</t>
  </si>
  <si>
    <t>SCI</t>
  </si>
  <si>
    <t>Zen - 你只需要短休就可以获得长休的效果</t>
  </si>
  <si>
    <t>CRA</t>
  </si>
  <si>
    <t>Artisan - 你在创作艺术展品的制作检定中具有优势</t>
  </si>
  <si>
    <t>表演家1</t>
  </si>
  <si>
    <t>Omission - 你在每次休息后获得一次欺诈检定的优势</t>
  </si>
  <si>
    <t>表演家2</t>
  </si>
  <si>
    <t>Rhetoric - 你在每次休息后获得一次说服检定的优势</t>
  </si>
  <si>
    <t>表演家3</t>
  </si>
  <si>
    <t>MAN</t>
  </si>
  <si>
    <t>Smooth - 你在对人类和类人实体的魅力检定中具有优势</t>
  </si>
  <si>
    <t>Artificer - 你在寻找工具或武器的调查检定中具有优势</t>
  </si>
  <si>
    <t>技术员1</t>
  </si>
  <si>
    <t>Engineer - 你在每次休息后获得一次技术检定的优势</t>
  </si>
  <si>
    <t>技术员2</t>
  </si>
  <si>
    <t>Mechanic - 你在每次休息后获得一次机械检定的优势</t>
  </si>
  <si>
    <t>技术员3</t>
  </si>
  <si>
    <t>Resourceful - 你可以携带10件而非6件工具</t>
  </si>
  <si>
    <t>自定义子0</t>
  </si>
  <si>
    <t>自定义子01</t>
  </si>
  <si>
    <t>自定义子02</t>
  </si>
  <si>
    <t>自定义子03</t>
  </si>
  <si>
    <t>STR</t>
  </si>
  <si>
    <t>AGI</t>
  </si>
  <si>
    <t>END</t>
  </si>
  <si>
    <t>INT</t>
  </si>
  <si>
    <t>EDU</t>
  </si>
  <si>
    <t>CHA</t>
  </si>
  <si>
    <t>POW</t>
  </si>
  <si>
    <t>升级加值</t>
  </si>
  <si>
    <t>初始修正值</t>
  </si>
  <si>
    <t>最终修正值</t>
  </si>
  <si>
    <t>DEC</t>
  </si>
  <si>
    <t>酸液喷射器</t>
  </si>
  <si>
    <t>15 ft</t>
  </si>
  <si>
    <t>无</t>
  </si>
  <si>
    <t>1d12 + 2</t>
  </si>
  <si>
    <t>化学伤害</t>
  </si>
  <si>
    <t>床柱猎枪</t>
  </si>
  <si>
    <t>5 ft</t>
  </si>
  <si>
    <t>2d8 + 2</t>
  </si>
  <si>
    <t>钝击伤害， 可制作</t>
  </si>
  <si>
    <t>散爆枪</t>
  </si>
  <si>
    <t>20 ft</t>
  </si>
  <si>
    <t>2d6 + 2</t>
  </si>
  <si>
    <t>电伤害； 击中的目标被麻痹6秒，如果他们END检定失败</t>
  </si>
  <si>
    <t>复合弓</t>
  </si>
  <si>
    <t>25 ft</t>
  </si>
  <si>
    <t>1d10 + AB</t>
  </si>
  <si>
    <t>锐器伤害； 根据AB获得额外的射程，每+1 AB 范围增加5英尺</t>
  </si>
  <si>
    <t>双弩</t>
  </si>
  <si>
    <t>2d6 + AB</t>
  </si>
  <si>
    <t>锐器伤害；射击自带优势</t>
  </si>
  <si>
    <t>火焰喷射器</t>
  </si>
  <si>
    <t>热伤害</t>
  </si>
  <si>
    <t>寒冰喷射器</t>
  </si>
  <si>
    <t>寒冻伤害</t>
  </si>
  <si>
    <t>捕鲸枪</t>
  </si>
  <si>
    <t>1d10 + 2</t>
  </si>
  <si>
    <t>锐器伤害； 击中的目标被抓捕，如果他们 STR 检定失败</t>
  </si>
  <si>
    <t>机枪</t>
  </si>
  <si>
    <t>50 ft</t>
  </si>
  <si>
    <t>2d10</t>
  </si>
  <si>
    <t>枪械伤害</t>
  </si>
  <si>
    <t>模因加农炮</t>
  </si>
  <si>
    <t>1d8 + 2</t>
  </si>
  <si>
    <t>模因伤害；击中的目标陷入精神失常6秒，如果他们 POW 检定失败</t>
  </si>
  <si>
    <t>光子加农炮</t>
  </si>
  <si>
    <t>光伤害； 击中的目标目盲6秒，如果他们 END 检定失败</t>
  </si>
  <si>
    <t>手枪</t>
  </si>
  <si>
    <t>2d6</t>
  </si>
  <si>
    <t>反曲弓</t>
  </si>
  <si>
    <t>1d10 + SB</t>
  </si>
  <si>
    <t>锐器伤害；根据SB获得额外的射程，每+1 SB 范围增加5英尺</t>
  </si>
  <si>
    <t>来复枪</t>
  </si>
  <si>
    <t>2d8</t>
  </si>
  <si>
    <t>火箭筒</t>
  </si>
  <si>
    <t>30 ft</t>
  </si>
  <si>
    <t>2d12 + 2</t>
  </si>
  <si>
    <t>爆炸伤害，爆炸半径10英尺</t>
  </si>
  <si>
    <t>散弹枪</t>
  </si>
  <si>
    <t>2d10 + 2</t>
  </si>
  <si>
    <t>投石索</t>
  </si>
  <si>
    <t>1d8 + SB</t>
  </si>
  <si>
    <t>钝击伤害；可制作；需要石头或类似的弹药</t>
  </si>
  <si>
    <t>狙击步枪</t>
  </si>
  <si>
    <t>100 ft</t>
  </si>
  <si>
    <t>2d10 + 4</t>
  </si>
  <si>
    <t>枪械伤害； 除非进行准备动作，否则射击有劣势</t>
  </si>
  <si>
    <t>声波加农炮</t>
  </si>
  <si>
    <t>声音伤害， 击中的目标耳聋12秒，如果他们 END 检定失败</t>
  </si>
  <si>
    <t>冲锋枪</t>
  </si>
  <si>
    <t>2d4 + 2</t>
  </si>
  <si>
    <t>土制手枪</t>
  </si>
  <si>
    <t>3d4</t>
  </si>
  <si>
    <t>枪械伤害， 可制作</t>
  </si>
  <si>
    <t>酸液手雷×1</t>
  </si>
  <si>
    <t>15 ft 投掷</t>
  </si>
  <si>
    <t>每个槽3个</t>
  </si>
  <si>
    <t>化学伤害； 10英尺爆炸半径</t>
  </si>
  <si>
    <t>酸液手雷×2</t>
  </si>
  <si>
    <t>酸液手雷×3</t>
  </si>
  <si>
    <t xml:space="preserve">铁蒺藜 </t>
  </si>
  <si>
    <t>1d6</t>
  </si>
  <si>
    <t>锐器伤害， 每6秒对处于同一空间的目标造成伤害</t>
  </si>
  <si>
    <t>闪光弹×1</t>
  </si>
  <si>
    <t>1d12</t>
  </si>
  <si>
    <t>光伤害和声音伤害； 10英尺爆炸半径；击中的目标目盲和耳聋6秒如果他们 END 检定失败</t>
  </si>
  <si>
    <t>闪光弹×2</t>
  </si>
  <si>
    <t>闪光弹×3</t>
  </si>
  <si>
    <t>破片手雷×1</t>
  </si>
  <si>
    <t>爆炸伤害； 10英尺爆炸半径</t>
  </si>
  <si>
    <t>破片手雷×2</t>
  </si>
  <si>
    <t>破片手雷×3</t>
  </si>
  <si>
    <t>冰霜手雷×1</t>
  </si>
  <si>
    <t>寒冻伤害； 10英尺爆炸半径</t>
  </si>
  <si>
    <t>冰霜手雷×2</t>
  </si>
  <si>
    <t>冰霜手雷×3</t>
  </si>
  <si>
    <t>地狱火手雷×1</t>
  </si>
  <si>
    <t>热伤害； 10英尺爆炸半径</t>
  </si>
  <si>
    <t>地狱火手雷×2</t>
  </si>
  <si>
    <t>地狱火手雷×3</t>
  </si>
  <si>
    <t>模因手雷×1</t>
  </si>
  <si>
    <t>模因伤害；击中的目标精神失常6秒如果他们 POW 检定失败</t>
  </si>
  <si>
    <t>模因手雷×2</t>
  </si>
  <si>
    <t>模因手雷×3</t>
  </si>
  <si>
    <t>钉子炸弹×1</t>
  </si>
  <si>
    <t>锐器伤害； 10英尺爆炸半径</t>
  </si>
  <si>
    <t>钉子炸弹×2</t>
  </si>
  <si>
    <t>钉子炸弹×3</t>
  </si>
  <si>
    <t>胡椒喷雾</t>
  </si>
  <si>
    <t>化学伤害；击中的目标迷失方向6秒如果他们 END 检定失败</t>
  </si>
  <si>
    <t>脉冲手雷×1</t>
  </si>
  <si>
    <t>声音伤害； 10英尺爆炸半径</t>
  </si>
  <si>
    <t>脉冲手雷×2</t>
  </si>
  <si>
    <t>脉冲手雷×3</t>
  </si>
  <si>
    <t>催泪瓦斯×1</t>
  </si>
  <si>
    <t>化学伤害； 10英尺爆炸半径； 击中的目标目盲和迷失方向6秒如果他们 END 检定失败</t>
  </si>
  <si>
    <t>催泪瓦斯×2</t>
  </si>
  <si>
    <t>催泪瓦斯×3</t>
  </si>
  <si>
    <t>轻型钝器</t>
  </si>
  <si>
    <t>5 ft (15 ft)</t>
  </si>
  <si>
    <t>1d6 + SB (1d6 + SB)</t>
  </si>
  <si>
    <t>钝击伤害</t>
  </si>
  <si>
    <t>中型钝器</t>
  </si>
  <si>
    <t>重型钝器</t>
  </si>
  <si>
    <t>大型平面盾牌</t>
  </si>
  <si>
    <t>钝击伤害；+2 AC</t>
  </si>
  <si>
    <t>超轻型锐器</t>
  </si>
  <si>
    <t>1d6 + AB (1d6 + AB)</t>
  </si>
  <si>
    <t>锐器伤害</t>
  </si>
  <si>
    <t>轻型锐器</t>
  </si>
  <si>
    <t>1d8 + AB (1d8 + AB)</t>
  </si>
  <si>
    <t>中型锐器</t>
  </si>
  <si>
    <t>重型锐器</t>
  </si>
  <si>
    <t>1d12 + SB</t>
  </si>
  <si>
    <t>长柄锐器</t>
  </si>
  <si>
    <t>大型带刺盾牌</t>
  </si>
  <si>
    <t>锐器伤害；+2 AC</t>
  </si>
  <si>
    <t>总槽位数</t>
  </si>
  <si>
    <t>轻击</t>
  </si>
  <si>
    <t>1 + SB</t>
  </si>
  <si>
    <t>重击</t>
  </si>
  <si>
    <t>2 + SB</t>
  </si>
  <si>
    <t>钝击伤害；击中的目标被击倒，如果他们 AGI 检定失败</t>
  </si>
  <si>
    <t>其他效果</t>
  </si>
  <si>
    <t>音频干扰头盔</t>
  </si>
  <si>
    <t>装备者对基于声音的模因效应免疫</t>
  </si>
  <si>
    <t>遮光头盔</t>
  </si>
  <si>
    <t>装备者对光伤害有抵抗；PER-10</t>
  </si>
  <si>
    <t>加固头盔</t>
  </si>
  <si>
    <t>PER-15</t>
  </si>
  <si>
    <t>防暴头盔</t>
  </si>
  <si>
    <t>隔音头盔</t>
  </si>
  <si>
    <t>装备者对声音伤害有抵抗；PER-10</t>
  </si>
  <si>
    <t>视觉干扰头盔</t>
  </si>
  <si>
    <t>装备者对基于视觉的模因效应免疫</t>
  </si>
  <si>
    <t>防弹背心</t>
  </si>
  <si>
    <t>装备者对枪械伤害有抵抗</t>
  </si>
  <si>
    <t>刃甲背心</t>
  </si>
  <si>
    <t>装备者对锐器伤害有抵抗</t>
  </si>
  <si>
    <t>阻燃背心</t>
  </si>
  <si>
    <t>装备者对热伤害有抵抗</t>
  </si>
  <si>
    <t>重型背心</t>
  </si>
  <si>
    <t>速度-15 ft</t>
  </si>
  <si>
    <t>轻型背心</t>
  </si>
  <si>
    <t>装备者对钝击伤害有抵抗</t>
  </si>
  <si>
    <t>多威胁背心</t>
  </si>
  <si>
    <t>速度-10 ft</t>
  </si>
  <si>
    <t>橡胶垫背心</t>
  </si>
  <si>
    <t>装备者对电伤害有抵抗</t>
  </si>
  <si>
    <t>保暖背心</t>
  </si>
  <si>
    <t>装备者对寒冻伤害有抵抗</t>
  </si>
  <si>
    <t>防爆套装</t>
  </si>
  <si>
    <t>装备者对爆炸伤害有抵抗</t>
  </si>
  <si>
    <t>阻燃套装</t>
  </si>
  <si>
    <t>装备者对热伤害免疫</t>
  </si>
  <si>
    <t>危险品防护服</t>
  </si>
  <si>
    <t>装备者对化学伤害免疫</t>
  </si>
  <si>
    <t>橡胶垫套装</t>
  </si>
  <si>
    <t>装备者对电伤害免疫</t>
  </si>
  <si>
    <t>保暖套装</t>
  </si>
  <si>
    <t>装备者对寒冻伤害免疫</t>
  </si>
  <si>
    <t>潜水服</t>
  </si>
  <si>
    <t>装备者在游泳时能使用全部的速度</t>
  </si>
  <si>
    <t>记忆删除剂×1</t>
  </si>
  <si>
    <t>用于恢复意志和消除模因效应。更多相关信息请参阅记忆删除部分。</t>
  </si>
  <si>
    <t>记忆删除剂×2</t>
  </si>
  <si>
    <t>记忆删除剂×3</t>
  </si>
  <si>
    <t>背包</t>
  </si>
  <si>
    <t>可用来增加玩家可以保留的工具总数，通常容纳5或7个工具。然而，所有这些工具都必须能够装在背包里。</t>
  </si>
  <si>
    <t>烧杯</t>
  </si>
  <si>
    <t>用于涉及化学品的科学检定，或存储化学品以备以后使用。它们经常出现在实验室里。</t>
  </si>
  <si>
    <t>眼罩</t>
  </si>
  <si>
    <t>可以在适当的情况下使人目盲，比如当他们面对具有视觉模因效应的实体时。</t>
  </si>
  <si>
    <t>相机</t>
  </si>
  <si>
    <t>可以用来记录情况，也可以看到一些肉眼无法观察到的异常现象。有些异常现象只在视频记录中可见。</t>
  </si>
  <si>
    <t>军刀</t>
  </si>
  <si>
    <t>可用于各种制作检定，如切削木头到某个程度。它也是一种武器。</t>
  </si>
  <si>
    <t>电脑</t>
  </si>
  <si>
    <t>这可以用来获取关于异常、人员、基金会的运作以及各种公司和同行组织的信息。它可以很容易地被用来推进任务的叙述或使队伍更容易地完成任务。</t>
  </si>
  <si>
    <t>深潜装备</t>
  </si>
  <si>
    <t>这些是让深海潜水更容易的装备，比如氧气罐。</t>
  </si>
  <si>
    <t>耐用的细绳</t>
  </si>
  <si>
    <t>对于抓住目标或将两件事联系在一起非常有用。它基本上是一根弱一点的绳索。</t>
  </si>
  <si>
    <t>耳机</t>
  </si>
  <si>
    <t>人员使用它与指挥部或彼此沟通。它们通常不太显眼，但可能会被从使用者的耳朵里震出来，导致他们与盟友失去联系。</t>
  </si>
  <si>
    <t>耳塞</t>
  </si>
  <si>
    <t>在适当的情况下，它们可以使人耳聋，比如当他们面对具有听觉模因效应的实体时。</t>
  </si>
  <si>
    <t>勘探绳</t>
  </si>
  <si>
    <t>与背带连接、系在穿戴者腰部的绳子，用于把穿戴者从他们来的地方拉回来，或帮助他们在探索某些异常后找到回来的路。</t>
  </si>
  <si>
    <t>灭火器</t>
  </si>
  <si>
    <t>正如人们所期望的，这可以用来扑灭队伍遇到的火灾。它也是一种武器。</t>
  </si>
  <si>
    <t>手电筒</t>
  </si>
  <si>
    <t>只要用一只手拿着，这个可靠的工具就可以在黑暗中保证能见度。光线投射在使用者面前一个15英尺的锥形中。它也可以伤害易受光伤的敌人，并且在实体被它的光束照亮时每回合造成1d6点伤害。</t>
  </si>
  <si>
    <t>泛光灯</t>
  </si>
  <si>
    <t>这种光源在黑暗中使能见度达到25英尺。它不需要被拿着，还可以放置在地上。它也可以伤害易受光伤的敌人。当实体暴露在光下，每回合它会造成1d10的光伤害。</t>
  </si>
  <si>
    <t>手铐</t>
  </si>
  <si>
    <t>可以用于束缚一个可疑的实体，或者把两个实体铐在一起。基金会安全部的最爱。</t>
  </si>
  <si>
    <t>头灯</t>
  </si>
  <si>
    <t>在黑暗中保证15英尺的能见度。就像手电筒一样，光在用户面前以锥形形式出现，并对易受此伤害的实体造成1d6光伤害。它必须被安装到一个头盔上，而不是被持有或放置。</t>
  </si>
  <si>
    <t>门禁卡</t>
  </si>
  <si>
    <t>可以打开某些基金会的门。如果一个实体没有门禁卡，他们打开一个沉重的防盗门的方式只有下列之一：他们可以通过有劣势的力量检定强行打开门；通过有劣势的技术检定以通过该门的电子锁；或者使用某种类型的异常，如scp-005-万能钥匙，作为救命稻草。</t>
  </si>
  <si>
    <t>笔记本电脑</t>
  </si>
  <si>
    <t>它和电脑有同样的用途，但在移动中非常好用，如果你不想在看文件的时候被吞噬的话。</t>
  </si>
  <si>
    <t>撬锁工具</t>
  </si>
  <si>
    <t>用于打开一些锁着的门，假设用户能够成功通过间谍检定。在站点中，这种方法通常只适用于储物柜、卫生间和其他低安全级别区域的门。</t>
  </si>
  <si>
    <t>药物×1</t>
  </si>
  <si>
    <t>具有恢复生命值的能力。具体来说，它们可以治愈目标4d4HP。一个槽最多可容纳三份。</t>
  </si>
  <si>
    <t>药物×2</t>
  </si>
  <si>
    <t>药物×3</t>
  </si>
  <si>
    <t>记忆强化剂×1</t>
  </si>
  <si>
    <t>与记忆删除剂类似，可以用来抵消逆模因的作用。一个槽最多可容纳三份。</t>
  </si>
  <si>
    <t>记忆强化剂×2</t>
  </si>
  <si>
    <t>记忆强化剂×3</t>
  </si>
  <si>
    <t>夜视镜</t>
  </si>
  <si>
    <t>它们能在黑暗中提供25英尺的能见度，但在正常光线下会将视力降低到5英尺。</t>
  </si>
  <si>
    <t>氧气瓶</t>
  </si>
  <si>
    <t>可用于大气中没有足够氧气的情况。每个氧气罐可容纳一小时的氧气。</t>
  </si>
  <si>
    <t>纸</t>
  </si>
  <si>
    <t>一张纸可以用来写下东西，这在面对导致记忆丧失的scp时特别有用。</t>
  </si>
  <si>
    <t>钢笔/铅笔</t>
  </si>
  <si>
    <t>当然，这些也可用于写作。它们可以用于欺诈检定，比如那些涉及伪造的。</t>
  </si>
  <si>
    <t>个人日志</t>
  </si>
  <si>
    <t>这些是SCP工作人员的日志。他们可以帮助玩家更好地了解基金会、站点和scp。玩家角色也可以有自己的个人日志。</t>
  </si>
  <si>
    <t>打印文档</t>
  </si>
  <si>
    <t>可用于获取有关异常情况、人员和设施内部工作的信息。它们可以推动故事情节发展或让玩家了解其他人。</t>
  </si>
  <si>
    <t>录音设备</t>
  </si>
  <si>
    <t>在需要记录某些内容的情况下，这可以用于记录声音。此外，一些scp发出的声音只能在某种录制过程中听到。</t>
  </si>
  <si>
    <t>绳索</t>
  </si>
  <si>
    <t>可用于束缚丧失能力的实体或捕获一个无察觉的实体。它也可以被做成一个套索，让玩家能够攀爬困难的地形。</t>
  </si>
  <si>
    <t>口粮</t>
  </si>
  <si>
    <t>可以在特定情况下恢复1d4的生命值，或者缓解一个等级的疲劳。</t>
  </si>
  <si>
    <t>防毒面具</t>
  </si>
  <si>
    <t>这赋予使用者对化学伤害的免疫，假设有害的化学物质存在于周围的大气中。</t>
  </si>
  <si>
    <t>手术刀</t>
  </si>
  <si>
    <t>可以给予用户在某些医疗检定上的优势，例如当一个实体需要从其身体中取出子弹时。</t>
  </si>
  <si>
    <t>斯克兰顿现实锚</t>
  </si>
  <si>
    <t>这是基金会用来隔绝或阻碍异常效应的装置。通常，它们是大型的、固定的物体，可以在地基上找到，最常见的是在有敏感材料或密封单元的地板上。当一个异常在斯克兰顿现实锚点20英尺内时，它们的异常效应可能无法激活。每当一个异常点试图在现实锚点20英尺内激活一个异常能力或特征时，他们需要投掷一个d100。如果出目超过30，效应将无法激发。</t>
  </si>
  <si>
    <t>镇静剂×1</t>
  </si>
  <si>
    <t>可用于致使具有低HP的实体昏迷。一个槽最多可容纳三份。</t>
  </si>
  <si>
    <t>镇静剂×2</t>
  </si>
  <si>
    <t>镇静剂×3</t>
  </si>
  <si>
    <t>简单的伪装</t>
  </si>
  <si>
    <t>角色可以使用伪装来冒充他人，这可以使他们在间谍检定中获得优势。</t>
  </si>
  <si>
    <t>热成像镜</t>
  </si>
  <si>
    <t>在实体有热信号的情况下，给予实体的感知检定上的优势。</t>
  </si>
  <si>
    <t>对讲机</t>
  </si>
  <si>
    <t>这是一种与他人保持联系的可靠方式，尽管它们很显眼。站点人员经常使用它们，特别是当其他形式的通讯不可用时。</t>
  </si>
  <si>
    <t>Beast</t>
  </si>
  <si>
    <t>在进行近战攻击前，你可以选择在成功时造成5点额外伤害，但代价是在掷骰出目增加15点。当然，这降低了命中的可能性。如果你的掷骰结果大于100，攻击就会大失败。</t>
  </si>
  <si>
    <t>Perceptive</t>
  </si>
  <si>
    <t>即使在目盲、耳聋或完全黑暗的情况下，你也能在10英尺范围内看到和听到东西。当一个实体隐藏在这个范围内时，你的感知和调查检定具有优势</t>
  </si>
  <si>
    <t>Interference</t>
  </si>
  <si>
    <t>每回合一次，当一个实体成功攻击你周围5英尺内的另一个实体时(不包括你自己)，你可以尝试拦截该攻击，减少该实体所受的伤害1d6</t>
  </si>
  <si>
    <t>Protector</t>
  </si>
  <si>
    <t>每回合一次，当一个实体成功攻击你5英尺内的另一个实体时(不包括你自己)，你可以尝试阻碍该攻击，对其攻击骰增加劣势</t>
  </si>
  <si>
    <t>格斗家4</t>
  </si>
  <si>
    <t>Enraged</t>
  </si>
  <si>
    <t>花费一个动作，你可以调用这个能力，使60秒内你所有成功的近战攻击变为大成功攻击。60秒后，这个效果在你的回合开始时结束。每次长休后你获得两次使用此能力的机会</t>
  </si>
  <si>
    <t>格斗家5</t>
  </si>
  <si>
    <t>Fortress</t>
  </si>
  <si>
    <t>花费一个动作，你可以调用这个能力，使60秒内你的防御等级（AC）上升4。60秒后，这个效果在你的回合开始时结束。每次长休后你获得两次使用此能力的机会</t>
  </si>
  <si>
    <t>Diver</t>
  </si>
  <si>
    <t>当你坠落后撞到地面时，你可以骰4d8减少你的坠落伤害。每次长休后，你获得与你的等级相同次数的使用该能力的机会</t>
  </si>
  <si>
    <t>Pathfinder</t>
  </si>
  <si>
    <t>当你进行感知或调查检定来探寻非欧几里德环境的本质时，你具有优势。你还在寻找丢失的盟友时具有检定优势</t>
  </si>
  <si>
    <t>Revenge</t>
  </si>
  <si>
    <t>每战斗轮一次，当一个实体成功地攻击防御时的你时，你可以在你被击中后立即对他们进行自由反击。此攻击有优势，成功时增加1d4的伤害。在等级6时，这个值增加到1d6</t>
  </si>
  <si>
    <t>Steadfast</t>
  </si>
  <si>
    <t>每战斗轮一次，当一个实体成功攻击防御时的你时，你可以骰1d6，并减少你所受的伤害。6级时，这个值增加到1d8</t>
  </si>
  <si>
    <t>探险家4</t>
  </si>
  <si>
    <t>Nimble</t>
  </si>
  <si>
    <t>花费一个动作，你可以调用这个能力，使60秒内你的敏捷检定和间谍检定具有优势。60秒后，这个效果在你的回合开始时结束。每次长休后你获得两次使用此能力的机会</t>
  </si>
  <si>
    <t>探险家5</t>
  </si>
  <si>
    <t>Sprinter</t>
  </si>
  <si>
    <t>花费一个动作，你可以调用这个能力，使60秒内你的速度加倍。60秒后，这个效果在你的回合开始时结束。每次长休后你获得两次使用此能力的机会</t>
  </si>
  <si>
    <t>Aim</t>
  </si>
  <si>
    <t>你可以瞄准目标身体的指定部位而不受任何惩罚。这通常意味着你会造成更多伤害，并且你可能会以某种方式阻碍目标。每次长休后，你获得三次使用该能力的机会</t>
  </si>
  <si>
    <t>Spray</t>
  </si>
  <si>
    <t>当你使用枪械进行大成功攻击时，你可以选择放弃额外的伤害来换取攻击的正常伤害最多击中2个目标。每次休息后，你获得与你的等级相同次数的使用该能力的机会</t>
  </si>
  <si>
    <t>Close Range</t>
  </si>
  <si>
    <t>当你使用这个能力时，你在对5英尺内目标的枪械攻击不再具有劣势。每次长休后，你获得两次使用该能力的机会</t>
  </si>
  <si>
    <t>Venom</t>
  </si>
  <si>
    <t>花费一个动作，你可以为你的枪械装上基金会的特制弹药。这枚弹药在下一次攻击被使用，可以造成任何类型的伤害，包括异常伤害。每次长休后你获得两次使用此能力的机会</t>
  </si>
  <si>
    <t>射手4</t>
  </si>
  <si>
    <t>Dead Shot</t>
  </si>
  <si>
    <t>花费一个动作，你可以调用这个能力，使30秒内你所有成功的枪械攻击变为大成功攻击。30秒后，这个效果在你的回合开始时结束。每次长休后你获得两次使用此能力的机会</t>
  </si>
  <si>
    <t>射手5</t>
  </si>
  <si>
    <t>Eagle Eye</t>
  </si>
  <si>
    <t>花费一个动作，你可以调用这个能力，使60秒内你的调查和感知检定具有优势。60秒后，这个效果在你的回合开始时结束。每次长休后你获得两次使用此能力的机会</t>
  </si>
  <si>
    <t>Sacrifice</t>
  </si>
  <si>
    <t>每次你对另一个实体进行一次成功的医疗检定，你可以选择骰1d8。如果你这样做了，你将失去这些生命值，并将它们转移到接受医疗检定的目标身上。当你达到4级时，这个值增加到1d12</t>
  </si>
  <si>
    <t>Sorcerer</t>
  </si>
  <si>
    <t>花费一个动作，你可以使用魔法符文对你20英尺内最多2个目标造成2d8的异常伤害。你必须通过神秘学检定才能攻击，而不是枪械或近战检定。每次你使用这个能力，即便攻击未命中，你也将获得一个等级的疲劳。当你达到等级6时，伤害增加到3d8</t>
  </si>
  <si>
    <t>Confusion</t>
  </si>
  <si>
    <t>花费一个动作，你可以使用魔法符文迫使一个目标进行意志检定。如果他失败了，他会迷失方向18秒。18秒后，影响在该实体的回合开始时结束。每次休息后你获得两次使用此能力的机会</t>
  </si>
  <si>
    <t>Hypnotist</t>
  </si>
  <si>
    <t>花费一个动作，你可以使用魔法符文迫使一个目标进行意志检定。如果他们失败了，他们将失去行动能力6秒。6秒后，影响在该实体的回合开始时结束。每次休息后你获得两次使用此能力的机会</t>
  </si>
  <si>
    <t>神秘学家4</t>
  </si>
  <si>
    <t>Beyond</t>
  </si>
  <si>
    <t>花费一个动作，你可以为武器注入魔术能量，将其所有伤害转化为异常伤害，持续60秒。60秒后，该效果在你的回合开始时结束。每次休息后你获得一次使用此能力的机会</t>
  </si>
  <si>
    <t>神秘学家5</t>
  </si>
  <si>
    <t>Shield</t>
  </si>
  <si>
    <t>花费一个动作，你可以向一个实体注入魔法能量。在60秒内，该实体免疫异常伤害，并抵抗所有其他类型的伤害。60秒后，该效果在你的回合开始时结束。每次休息后你获得一次使用此能力的机会</t>
  </si>
  <si>
    <t>Encouragement</t>
  </si>
  <si>
    <t>当你帮助盟友掷骰或进行协助动作时，你可以骰魅力，而不是你的协助目标正在骰的检定。每次长休后，你获得与你的等级相同次数的使用该能力的机会</t>
  </si>
  <si>
    <t>Sergeant</t>
  </si>
  <si>
    <t>在战斗中，你可以指挥一个盟友发动攻击。每个战斗轮你有一次在你的回合中这么做的机会。这个命令不算作你的动作之一，攻击也不算作盟友的动作之一</t>
  </si>
  <si>
    <t>Comrade</t>
  </si>
  <si>
    <t>花费一个动作，你可以对易受影响的实体进行魅力检定。如果你成功了，这个实体必须进行具有劣势的意志检定。如果失败，它会被你魅惑60秒。60秒后，该效果在该实体的回合开始时结束。此操作只能对一个实体使用一次。每次长休后你获得两次使用此能力的机会</t>
  </si>
  <si>
    <t>Monster</t>
  </si>
  <si>
    <t>花费一个动作，你可以对易受影响的实体进行恐吓检定。如果你成功了，这个实体必须进行具有劣势的意志检定。如果失败了，它会对你陷入惊惧60秒。60秒后，该效果在该实体的回合开始时结束。此操作只能对一个实体使用一次。每次长休后你获得两次使用此能力的机会</t>
  </si>
  <si>
    <t>表演家4</t>
  </si>
  <si>
    <t>Spokesman</t>
  </si>
  <si>
    <t>花费一个动作，你可以调用这个能力，做一个简短的演讲，召集最多四个盟友。这些盟友都将在下一次检定或攻击中获得双重优势。每次长休后你获得两次使用此能力的机会</t>
  </si>
  <si>
    <t>表演家5</t>
  </si>
  <si>
    <t>Rally</t>
  </si>
  <si>
    <t>花费一个动作，你可以调用这个能力，做一个简短的演讲，召集最多四个盟友。如果这些盟友拥有以下状态效果，他们将被治愈：目盲，被魅惑，耳聋，被支配，惊惧，丧失行动能力，中毒。每次长休后你获得两次使用此能力的机会。使用此能力不会移除任何你自己的状态效果</t>
  </si>
  <si>
    <t>Armorer</t>
  </si>
  <si>
    <t>在短休或长休期间，你可以花时间强化一件盔甲。你可以使穿戴者的防御等级增加1，或者使其抵抗钝击、化学、寒冻、电、爆炸、枪械、热、光、锐器或声音伤害中的一种(假设现在没有抵抗作用)。你不能对同一件护甲多次这样做</t>
  </si>
  <si>
    <t>Blacksmith</t>
  </si>
  <si>
    <t>在短休或长休期间，你可以花时间强化一件武器。你可以赋予它-5/+1命中调整，这取决于所使用的战斗系统(d100或d20)；或者给予它额外的1d4伤害。你不能对同一件武器多次这样做</t>
  </si>
  <si>
    <t>Hardened</t>
  </si>
  <si>
    <t>在你的回合，你可以结束一个正在困扰你的状态效果，只要它是以下效果之一：目盲，被魅惑，耳聋，被支配，惊惧，丧失行动能力，中毒。当你这么做的时候，你将获得一个等级的疲劳</t>
  </si>
  <si>
    <t>Toolmaker</t>
  </si>
  <si>
    <t>在短休或长休期间，你可以花时间强化一个工具。根据工具的性质，你可以增加它的影响范围，它的一些特性，或者以让用户在使用它的任何检查时获得优势的方式增强它。您不能对同一工具多次执行此操作。只要监督者允许，你可以对工具做的事情比你可以对武器或护甲做的事情更加多样化</t>
  </si>
  <si>
    <t>技术员4</t>
  </si>
  <si>
    <t>Handyman</t>
  </si>
  <si>
    <t>花费一个动作，你可以调用这个能力，让你在所有的制作，机械，科学和技术检定上获得优势，持续60秒。60秒后，此效果在你的回合开始时结束。每次长休后你获得两次使用此能力的机会</t>
  </si>
  <si>
    <t>技术员5</t>
  </si>
  <si>
    <t>Well-Rounded</t>
  </si>
  <si>
    <t>花费一个动作，你可以调用这个能力，提高你的速度20英尺和防御等级4点，持续60秒。60秒后，此效果在你的回合开始时结束。每次长休后你获得一次使用此能力的机会</t>
  </si>
  <si>
    <t>专精1</t>
  </si>
  <si>
    <t>专精2</t>
  </si>
  <si>
    <t>sum</t>
  </si>
  <si>
    <t>导入指令（复制后在QQ发给骰娘即可）</t>
  </si>
  <si>
    <t>注：如果电脑无法直接复制请先粘贴到文本文档中，再复制文本文档中的内容</t>
  </si>
  <si>
    <t>工具查询</t>
  </si>
  <si>
    <t>工具名↓</t>
  </si>
  <si>
    <t>作用</t>
  </si>
  <si>
    <t>额外职业奖励查询</t>
  </si>
  <si>
    <t>子职↓</t>
  </si>
  <si>
    <t>可选能力</t>
  </si>
  <si>
    <t>效果</t>
  </si>
  <si>
    <t>自定义区</t>
  </si>
  <si>
    <t>自定义职业</t>
  </si>
  <si>
    <t>自定义子职</t>
  </si>
  <si>
    <t>自定义工具</t>
  </si>
  <si>
    <t>自定义护甲</t>
  </si>
  <si>
    <t/>
  </si>
  <si>
    <t>自定义武器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</si>
</sst>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=0]&quot;&quot;;General"/>
  </numFmts>
  <fonts count="40">
    <font>
      <sz val="11"/>
      <color theme="1"/>
      <name val="等线"/>
      <charset val="134"/>
      <scheme val="minor"/>
    </font>
    <font>
      <sz val="16"/>
      <color theme="1"/>
      <name val="方正粗黑宋简体"/>
      <charset val="134"/>
    </font>
    <font>
      <sz val="11"/>
      <color theme="1"/>
      <name val="黑体"/>
      <charset val="134"/>
    </font>
    <font>
      <sz val="11"/>
      <color theme="2" tint="-0.75"/>
      <name val="黑体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393939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1"/>
      <color theme="2" tint="-0.749992370372631"/>
      <name val="微软雅黑"/>
      <charset val="134"/>
    </font>
    <font>
      <sz val="11"/>
      <color theme="2" tint="-0.499984740745262"/>
      <name val="微软雅黑"/>
      <charset val="134"/>
    </font>
    <font>
      <sz val="11"/>
      <color theme="0" tint="-0.499984740745262"/>
      <name val="微软雅黑"/>
      <charset val="134"/>
    </font>
    <font>
      <sz val="10"/>
      <color theme="2" tint="-0.749992370372631"/>
      <name val="微软雅黑"/>
      <charset val="134"/>
    </font>
    <font>
      <sz val="9"/>
      <color theme="2" tint="-0.749992370372631"/>
      <name val="微软雅黑"/>
      <charset val="134"/>
    </font>
    <font>
      <sz val="9"/>
      <color rgb="FF393939"/>
      <name val="微软雅黑"/>
      <charset val="134"/>
    </font>
    <font>
      <sz val="9"/>
      <name val="微软雅黑"/>
      <charset val="134"/>
    </font>
    <font>
      <sz val="11"/>
      <color theme="1" tint="0.349986266670736"/>
      <name val="微软雅黑"/>
      <charset val="134"/>
    </font>
    <font>
      <sz val="8"/>
      <color theme="2" tint="-0.749992370372631"/>
      <name val="微软雅黑"/>
      <charset val="134"/>
    </font>
    <font>
      <sz val="10"/>
      <color theme="2" tint="-0.499984740745262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819CD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DD9E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9EB3E2"/>
        <bgColor indexed="64"/>
      </patternFill>
    </fill>
    <fill>
      <patternFill patternType="solid">
        <fgColor rgb="FFB0C3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488FD0"/>
        <bgColor indexed="64"/>
      </patternFill>
    </fill>
    <fill>
      <patternFill patternType="solid">
        <fgColor rgb="FF63A0D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8" tint="0.399975585192419"/>
      </bottom>
      <diagonal/>
    </border>
    <border>
      <left style="thin">
        <color theme="4" tint="-0.499984740745262"/>
      </left>
      <right style="medium">
        <color theme="8" tint="0.399975585192419"/>
      </right>
      <top style="medium">
        <color theme="4" tint="-0.499984740745262"/>
      </top>
      <bottom style="medium">
        <color theme="8" tint="0.399975585192419"/>
      </bottom>
      <diagonal/>
    </border>
    <border>
      <left style="medium">
        <color theme="8" tint="0.399975585192419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8" tint="0.399975585192419"/>
      </right>
      <top/>
      <bottom/>
      <diagonal/>
    </border>
    <border>
      <left style="medium">
        <color theme="8" tint="0.399975585192419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8" tint="0.399975585192419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8" tint="0.399975585192419"/>
      </right>
      <top style="medium">
        <color theme="8" tint="0.399975585192419"/>
      </top>
      <bottom style="medium">
        <color theme="4" tint="-0.499984740745262"/>
      </bottom>
      <diagonal/>
    </border>
    <border>
      <left style="medium">
        <color theme="8" tint="0.399975585192419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5"/>
      </left>
      <right/>
      <top style="medium">
        <color theme="4" tint="-0.5"/>
      </top>
      <bottom/>
      <diagonal/>
    </border>
    <border>
      <left/>
      <right/>
      <top style="medium">
        <color theme="4" tint="-0.5"/>
      </top>
      <bottom/>
      <diagonal/>
    </border>
    <border>
      <left style="medium">
        <color theme="4" tint="-0.5"/>
      </left>
      <right/>
      <top/>
      <bottom style="medium">
        <color theme="8" tint="0.399975585192419"/>
      </bottom>
      <diagonal/>
    </border>
    <border>
      <left/>
      <right style="medium">
        <color theme="8" tint="0.399975585192419"/>
      </right>
      <top/>
      <bottom style="medium">
        <color theme="8" tint="0.399975585192419"/>
      </bottom>
      <diagonal/>
    </border>
    <border>
      <left style="medium">
        <color theme="8" tint="0.399975585192419"/>
      </left>
      <right/>
      <top/>
      <bottom/>
      <diagonal/>
    </border>
    <border>
      <left/>
      <right/>
      <top/>
      <bottom style="medium">
        <color theme="8" tint="0.399975585192419"/>
      </bottom>
      <diagonal/>
    </border>
    <border>
      <left style="medium">
        <color theme="4" tint="-0.5"/>
      </left>
      <right/>
      <top style="medium">
        <color theme="8" tint="0.399975585192419"/>
      </top>
      <bottom style="medium">
        <color theme="8" tint="0.399975585192419"/>
      </bottom>
      <diagonal/>
    </border>
    <border>
      <left/>
      <right/>
      <top style="medium">
        <color theme="8" tint="0.399975585192419"/>
      </top>
      <bottom style="medium">
        <color theme="8" tint="0.399975585192419"/>
      </bottom>
      <diagonal/>
    </border>
    <border>
      <left/>
      <right style="medium">
        <color theme="8" tint="0.399975585192419"/>
      </right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theme="4" tint="-0.5"/>
      </left>
      <right/>
      <top/>
      <bottom/>
      <diagonal/>
    </border>
    <border>
      <left style="thin">
        <color theme="3" tint="0.799981688894314"/>
      </left>
      <right/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rgb="FFB0C3E9"/>
      </left>
      <right style="thin">
        <color theme="3" tint="0.799981688894314"/>
      </right>
      <top style="medium">
        <color theme="8" tint="0.399975585192419"/>
      </top>
      <bottom style="medium">
        <color theme="8" tint="0.399975585192419"/>
      </bottom>
      <diagonal/>
    </border>
    <border>
      <left style="thin">
        <color theme="3" tint="0.799981688894314"/>
      </left>
      <right style="medium">
        <color rgb="FFB0C3E9"/>
      </right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theme="4" tint="-0.5"/>
      </left>
      <right/>
      <top/>
      <bottom style="medium">
        <color theme="4" tint="-0.5"/>
      </bottom>
      <diagonal/>
    </border>
    <border>
      <left/>
      <right style="thin">
        <color theme="3" tint="0.799981688894314"/>
      </right>
      <top/>
      <bottom style="medium">
        <color theme="4" tint="-0.5"/>
      </bottom>
      <diagonal/>
    </border>
    <border>
      <left/>
      <right/>
      <top/>
      <bottom style="medium">
        <color theme="4" tint="-0.5"/>
      </bottom>
      <diagonal/>
    </border>
    <border>
      <left style="thin">
        <color theme="3" tint="0.799981688894314"/>
      </left>
      <right/>
      <top/>
      <bottom style="medium">
        <color theme="4" tint="-0.5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5"/>
      </left>
      <right/>
      <top style="medium">
        <color theme="4" tint="-0.499984740745262"/>
      </top>
      <bottom style="medium">
        <color theme="8" tint="0.399975585192419"/>
      </bottom>
      <diagonal/>
    </border>
    <border>
      <left/>
      <right/>
      <top style="medium">
        <color theme="4" tint="-0.499984740745262"/>
      </top>
      <bottom style="medium">
        <color theme="8" tint="0.399975585192419"/>
      </bottom>
      <diagonal/>
    </border>
    <border>
      <left/>
      <right style="medium">
        <color theme="8" tint="0.399975585192419"/>
      </right>
      <top style="medium">
        <color theme="4" tint="-0.499984740745262"/>
      </top>
      <bottom style="medium">
        <color theme="8" tint="0.399975585192419"/>
      </bottom>
      <diagonal/>
    </border>
    <border>
      <left style="medium">
        <color theme="8" tint="0.399975585192419"/>
      </left>
      <right/>
      <top style="medium">
        <color theme="4" tint="-0.499984740745262"/>
      </top>
      <bottom style="medium">
        <color theme="8" tint="0.399975585192419"/>
      </bottom>
      <diagonal/>
    </border>
    <border>
      <left/>
      <right style="thin">
        <color theme="3" tint="0.799981688894314"/>
      </right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theme="8" tint="0.399975585192419"/>
      </left>
      <right/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theme="4" tint="-0.5"/>
      </left>
      <right/>
      <top style="medium">
        <color theme="8" tint="0.399975585192419"/>
      </top>
      <bottom/>
      <diagonal/>
    </border>
    <border>
      <left/>
      <right/>
      <top style="medium">
        <color theme="8" tint="0.399975585192419"/>
      </top>
      <bottom/>
      <diagonal/>
    </border>
    <border>
      <left style="thin">
        <color theme="3" tint="0.799981688894314"/>
      </left>
      <right/>
      <top style="medium">
        <color theme="8" tint="0.399975585192419"/>
      </top>
      <bottom/>
      <diagonal/>
    </border>
    <border>
      <left style="medium">
        <color theme="4" tint="-0.5"/>
      </left>
      <right/>
      <top style="medium">
        <color theme="8" tint="0.399975585192419"/>
      </top>
      <bottom style="medium">
        <color theme="4" tint="-0.5"/>
      </bottom>
      <diagonal/>
    </border>
    <border>
      <left/>
      <right/>
      <top style="medium">
        <color theme="8" tint="0.399975585192419"/>
      </top>
      <bottom style="medium">
        <color theme="4" tint="-0.5"/>
      </bottom>
      <diagonal/>
    </border>
    <border>
      <left/>
      <right style="medium">
        <color theme="8" tint="0.399975585192419"/>
      </right>
      <top style="medium">
        <color theme="8" tint="0.399975585192419"/>
      </top>
      <bottom style="medium">
        <color theme="4" tint="-0.5"/>
      </bottom>
      <diagonal/>
    </border>
    <border>
      <left style="medium">
        <color theme="4" tint="-0.5"/>
      </left>
      <right/>
      <top style="medium">
        <color theme="4" tint="-0.5"/>
      </top>
      <bottom style="medium">
        <color rgb="FF0070C0"/>
      </bottom>
      <diagonal/>
    </border>
    <border>
      <left/>
      <right/>
      <top style="medium">
        <color theme="4" tint="-0.5"/>
      </top>
      <bottom style="medium">
        <color rgb="FF0070C0"/>
      </bottom>
      <diagonal/>
    </border>
    <border>
      <left style="medium">
        <color theme="4" tint="-0.5"/>
      </left>
      <right style="thin">
        <color theme="8" tint="0.599963377788629"/>
      </right>
      <top/>
      <bottom style="thin">
        <color theme="8" tint="0.599963377788629"/>
      </bottom>
      <diagonal/>
    </border>
    <border>
      <left style="thin">
        <color theme="8" tint="0.599963377788629"/>
      </left>
      <right style="thin">
        <color theme="8" tint="0.599963377788629"/>
      </right>
      <top/>
      <bottom style="thin">
        <color theme="8" tint="0.599963377788629"/>
      </bottom>
      <diagonal/>
    </border>
    <border>
      <left style="thin">
        <color theme="8" tint="0.599963377788629"/>
      </left>
      <right/>
      <top/>
      <bottom/>
      <diagonal/>
    </border>
    <border>
      <left style="medium">
        <color theme="4" tint="-0.5"/>
      </left>
      <right style="thin">
        <color theme="8" tint="0.599963377788629"/>
      </right>
      <top style="thin">
        <color theme="8" tint="0.599963377788629"/>
      </top>
      <bottom style="thin">
        <color theme="8" tint="0.599963377788629"/>
      </bottom>
      <diagonal/>
    </border>
    <border>
      <left style="thin">
        <color theme="8" tint="0.599963377788629"/>
      </left>
      <right style="thin">
        <color theme="8" tint="0.599963377788629"/>
      </right>
      <top style="thin">
        <color theme="8" tint="0.599963377788629"/>
      </top>
      <bottom style="thin">
        <color theme="8" tint="0.599963377788629"/>
      </bottom>
      <diagonal/>
    </border>
    <border>
      <left style="thin">
        <color theme="8" tint="0.599963377788629"/>
      </left>
      <right/>
      <top style="thin">
        <color theme="8" tint="0.599963377788629"/>
      </top>
      <bottom style="thin">
        <color theme="8" tint="0.599963377788629"/>
      </bottom>
      <diagonal/>
    </border>
    <border>
      <left style="thin">
        <color rgb="FFB0C3E6"/>
      </left>
      <right/>
      <top style="thin">
        <color rgb="FFB0C3E6"/>
      </top>
      <bottom/>
      <diagonal/>
    </border>
    <border>
      <left/>
      <right style="thin">
        <color rgb="FFCDD9EF"/>
      </right>
      <top style="thin">
        <color rgb="FFB0C3E6"/>
      </top>
      <bottom/>
      <diagonal/>
    </border>
    <border>
      <left style="thin">
        <color rgb="FFB0C3E6"/>
      </left>
      <right/>
      <top style="thin">
        <color rgb="FFB0C3E6"/>
      </top>
      <bottom style="thin">
        <color rgb="FFB0C3E6"/>
      </bottom>
      <diagonal/>
    </border>
    <border>
      <left/>
      <right style="thin">
        <color rgb="FFCDD9EF"/>
      </right>
      <top style="thin">
        <color rgb="FFB0C3E6"/>
      </top>
      <bottom style="thin">
        <color rgb="FFB0C3E6"/>
      </bottom>
      <diagonal/>
    </border>
    <border>
      <left style="medium">
        <color theme="4" tint="-0.5"/>
      </left>
      <right style="thin">
        <color theme="8" tint="0.599963377788629"/>
      </right>
      <top style="thin">
        <color theme="8" tint="0.599963377788629"/>
      </top>
      <bottom style="medium">
        <color theme="4" tint="-0.5"/>
      </bottom>
      <diagonal/>
    </border>
    <border>
      <left style="thin">
        <color theme="8" tint="0.599963377788629"/>
      </left>
      <right style="thin">
        <color theme="8" tint="0.599963377788629"/>
      </right>
      <top style="thin">
        <color theme="8" tint="0.599963377788629"/>
      </top>
      <bottom style="medium">
        <color theme="4" tint="-0.5"/>
      </bottom>
      <diagonal/>
    </border>
    <border>
      <left style="thin">
        <color theme="8" tint="0.599963377788629"/>
      </left>
      <right/>
      <top/>
      <bottom style="medium">
        <color theme="4" tint="-0.5"/>
      </bottom>
      <diagonal/>
    </border>
    <border>
      <left style="medium">
        <color theme="4" tint="-0.5"/>
      </left>
      <right/>
      <top style="medium">
        <color theme="4" tint="-0.5"/>
      </top>
      <bottom style="medium">
        <color theme="4" tint="-0.5"/>
      </bottom>
      <diagonal/>
    </border>
    <border>
      <left/>
      <right/>
      <top style="medium">
        <color theme="4" tint="-0.5"/>
      </top>
      <bottom style="medium">
        <color theme="4" tint="-0.5"/>
      </bottom>
      <diagonal/>
    </border>
    <border>
      <left style="medium">
        <color theme="4" tint="-0.499984740745262"/>
      </left>
      <right style="thin">
        <color theme="8" tint="0.599963377788629"/>
      </right>
      <top/>
      <bottom style="thin">
        <color theme="8" tint="0.599963377788629"/>
      </bottom>
      <diagonal/>
    </border>
    <border>
      <left style="medium">
        <color theme="4" tint="-0.499984740745262"/>
      </left>
      <right style="thin">
        <color theme="8" tint="0.599963377788629"/>
      </right>
      <top style="thin">
        <color theme="8" tint="0.599963377788629"/>
      </top>
      <bottom style="thin">
        <color theme="8" tint="0.599963377788629"/>
      </bottom>
      <diagonal/>
    </border>
    <border>
      <left style="medium">
        <color theme="4" tint="-0.499984740745262"/>
      </left>
      <right style="thin">
        <color theme="8" tint="0.599963377788629"/>
      </right>
      <top style="thin">
        <color theme="8" tint="0.599963377788629"/>
      </top>
      <bottom style="medium">
        <color theme="4" tint="-0.499984740745262"/>
      </bottom>
      <diagonal/>
    </border>
    <border>
      <left style="thin">
        <color theme="8" tint="0.599963377788629"/>
      </left>
      <right style="thin">
        <color theme="8" tint="0.599963377788629"/>
      </right>
      <top style="thin">
        <color theme="8" tint="0.599963377788629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8" tint="0.799981688894314"/>
      </bottom>
      <diagonal/>
    </border>
    <border>
      <left/>
      <right/>
      <top style="medium">
        <color theme="4" tint="-0.499984740745262"/>
      </top>
      <bottom style="medium">
        <color theme="8" tint="0.799981688894314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8" tint="0.599963377788629"/>
      </right>
      <top style="medium">
        <color theme="4" tint="-0.499984740745262"/>
      </top>
      <bottom style="thin">
        <color theme="8" tint="0.599963377788629"/>
      </bottom>
      <diagonal/>
    </border>
    <border>
      <left style="thin">
        <color theme="8" tint="0.599963377788629"/>
      </left>
      <right style="thin">
        <color theme="8" tint="0.599963377788629"/>
      </right>
      <top style="medium">
        <color theme="4" tint="-0.499984740745262"/>
      </top>
      <bottom style="thin">
        <color theme="8" tint="0.599963377788629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5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8" tint="0.399975585192419"/>
      </left>
      <right style="thin">
        <color theme="4" tint="-0.499984740745262"/>
      </right>
      <top style="medium">
        <color theme="4" tint="-0.499984740745262"/>
      </top>
      <bottom style="medium">
        <color theme="8" tint="0.399975585192419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8" tint="0.399975585192419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8" tint="0.399975585192419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/>
      <top style="thin">
        <color theme="4" tint="-0.5"/>
      </top>
      <bottom style="thin">
        <color theme="4" tint="-0.5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8" tint="0.399975585192419"/>
      </left>
      <right style="thin">
        <color theme="4" tint="-0.499984740745262"/>
      </right>
      <top style="medium">
        <color theme="8" tint="0.399975585192419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8" tint="0.399975585192419"/>
      </top>
      <bottom style="medium">
        <color theme="4" tint="-0.499984740745262"/>
      </bottom>
      <diagonal/>
    </border>
    <border>
      <left style="medium">
        <color theme="8" tint="0.399975585192419"/>
      </left>
      <right/>
      <top/>
      <bottom style="medium">
        <color theme="8" tint="0.399975585192419"/>
      </bottom>
      <diagonal/>
    </border>
    <border>
      <left style="medium">
        <color theme="8" tint="0.399975585192419"/>
      </left>
      <right/>
      <top style="medium">
        <color theme="8" tint="0.399975585192419"/>
      </top>
      <bottom/>
      <diagonal/>
    </border>
    <border>
      <left style="thin">
        <color theme="3" tint="0.799981688894314"/>
      </left>
      <right/>
      <top style="medium">
        <color theme="8" tint="0.399975585192419"/>
      </top>
      <bottom style="medium">
        <color theme="4" tint="-0.5"/>
      </bottom>
      <diagonal/>
    </border>
    <border>
      <left/>
      <right style="thin">
        <color theme="3" tint="0.799981688894314"/>
      </right>
      <top style="medium">
        <color theme="8" tint="0.399975585192419"/>
      </top>
      <bottom style="medium">
        <color theme="4" tint="-0.5"/>
      </bottom>
      <diagonal/>
    </border>
    <border>
      <left/>
      <right style="thin">
        <color theme="3" tint="0.799981688894314"/>
      </right>
      <top style="medium">
        <color theme="8" tint="0.399975585192419"/>
      </top>
      <bottom/>
      <diagonal/>
    </border>
    <border>
      <left style="thin">
        <color theme="3" tint="0.799981688894314"/>
      </left>
      <right/>
      <top style="medium">
        <color theme="8" tint="0.399975585192419"/>
      </top>
      <bottom style="thin">
        <color theme="4" tint="-0.499984740745262"/>
      </bottom>
      <diagonal/>
    </border>
    <border>
      <left/>
      <right/>
      <top style="medium">
        <color theme="8" tint="0.399975585192419"/>
      </top>
      <bottom style="thin">
        <color theme="4" tint="-0.499984740745262"/>
      </bottom>
      <diagonal/>
    </border>
    <border>
      <left/>
      <right style="thin">
        <color theme="3" tint="0.799981688894314"/>
      </right>
      <top style="medium">
        <color theme="8" tint="0.399975585192419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theme="4" tint="-0.5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5"/>
      </bottom>
      <diagonal/>
    </border>
    <border>
      <left/>
      <right/>
      <top/>
      <bottom style="thin">
        <color theme="8" tint="0.599963377788629"/>
      </bottom>
      <diagonal/>
    </border>
    <border>
      <left style="thin">
        <color theme="8" tint="0.599963377788629"/>
      </left>
      <right/>
      <top/>
      <bottom style="thin">
        <color theme="8" tint="0.599963377788629"/>
      </bottom>
      <diagonal/>
    </border>
    <border>
      <left/>
      <right style="thin">
        <color rgb="FFB0C3E6"/>
      </right>
      <top style="thin">
        <color rgb="FFB0C3E6"/>
      </top>
      <bottom/>
      <diagonal/>
    </border>
    <border>
      <left/>
      <right style="thin">
        <color theme="8" tint="0.599963377788629"/>
      </right>
      <top style="thin">
        <color theme="8" tint="0.599963377788629"/>
      </top>
      <bottom style="thin">
        <color theme="8" tint="0.599963377788629"/>
      </bottom>
      <diagonal/>
    </border>
    <border>
      <left/>
      <right/>
      <top style="thin">
        <color theme="8" tint="0.599963377788629"/>
      </top>
      <bottom style="thin">
        <color theme="8" tint="0.599963377788629"/>
      </bottom>
      <diagonal/>
    </border>
    <border>
      <left/>
      <right style="thin">
        <color rgb="FFB0C3E6"/>
      </right>
      <top style="thin">
        <color rgb="FFB0C3E6"/>
      </top>
      <bottom style="thin">
        <color rgb="FFB0C3E6"/>
      </bottom>
      <diagonal/>
    </border>
    <border>
      <left/>
      <right style="thin">
        <color theme="8" tint="0.599963377788629"/>
      </right>
      <top style="thin">
        <color theme="8" tint="0.599963377788629"/>
      </top>
      <bottom/>
      <diagonal/>
    </border>
    <border>
      <left style="thin">
        <color theme="8" tint="0.599963377788629"/>
      </left>
      <right/>
      <top style="thin">
        <color rgb="FFB0C3E6"/>
      </top>
      <bottom style="medium">
        <color theme="4" tint="-0.5"/>
      </bottom>
      <diagonal/>
    </border>
    <border>
      <left/>
      <right style="thin">
        <color theme="8" tint="0.599963377788629"/>
      </right>
      <top style="thin">
        <color rgb="FFB0C3E6"/>
      </top>
      <bottom style="medium">
        <color theme="4" tint="-0.5"/>
      </bottom>
      <diagonal/>
    </border>
    <border>
      <left style="thin">
        <color theme="8" tint="0.599963377788629"/>
      </left>
      <right/>
      <top style="thin">
        <color theme="8" tint="0.599963377788629"/>
      </top>
      <bottom style="medium">
        <color theme="4" tint="-0.5"/>
      </bottom>
      <diagonal/>
    </border>
    <border>
      <left/>
      <right/>
      <top style="thin">
        <color theme="8" tint="0.599963377788629"/>
      </top>
      <bottom style="medium">
        <color theme="4" tint="-0.5"/>
      </bottom>
      <diagonal/>
    </border>
    <border>
      <left/>
      <right style="medium">
        <color theme="4" tint="-0.5"/>
      </right>
      <top style="medium">
        <color theme="4" tint="-0.5"/>
      </top>
      <bottom style="medium">
        <color theme="4" tint="-0.5"/>
      </bottom>
      <diagonal/>
    </border>
    <border>
      <left/>
      <right style="thin">
        <color theme="8" tint="0.599963377788629"/>
      </right>
      <top/>
      <bottom style="thin">
        <color theme="8" tint="0.599963377788629"/>
      </bottom>
      <diagonal/>
    </border>
    <border>
      <left/>
      <right style="thin">
        <color theme="8" tint="0.599963377788629"/>
      </right>
      <top style="thin">
        <color theme="8" tint="0.599963377788629"/>
      </top>
      <bottom style="medium">
        <color theme="4" tint="-0.5"/>
      </bottom>
      <diagonal/>
    </border>
    <border>
      <left style="thin">
        <color theme="4" tint="-0.499984740745262"/>
      </left>
      <right style="medium">
        <color theme="4" tint="-0.5"/>
      </right>
      <top style="medium">
        <color theme="4" tint="-0.499984740745262"/>
      </top>
      <bottom style="medium">
        <color theme="4" tint="-0.5"/>
      </bottom>
      <diagonal/>
    </border>
    <border>
      <left/>
      <right style="medium">
        <color theme="4" tint="-0.5"/>
      </right>
      <top/>
      <bottom/>
      <diagonal/>
    </border>
    <border>
      <left/>
      <right style="medium">
        <color theme="4" tint="-0.5"/>
      </right>
      <top style="thin">
        <color theme="4" tint="-0.5"/>
      </top>
      <bottom style="thin">
        <color theme="4" tint="-0.5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5"/>
      </right>
      <top style="medium">
        <color theme="4" tint="-0.5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8" tint="0.399975585192419"/>
      </left>
      <right style="medium">
        <color theme="4" tint="-0.5"/>
      </right>
      <top/>
      <bottom style="medium">
        <color theme="8" tint="0.399975585192419"/>
      </bottom>
      <diagonal/>
    </border>
    <border>
      <left/>
      <right style="medium">
        <color theme="4" tint="-0.5"/>
      </right>
      <top/>
      <bottom style="medium">
        <color theme="8" tint="0.399975585192419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medium">
        <color theme="4" tint="-0.5"/>
      </right>
      <top style="medium">
        <color theme="8" tint="0.399975585192419"/>
      </top>
      <bottom style="medium">
        <color theme="8" tint="0.399975585192419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3" tint="0.799981688894314"/>
      </left>
      <right style="medium">
        <color theme="4" tint="-0.5"/>
      </right>
      <top style="medium">
        <color theme="8" tint="0.399975585192419"/>
      </top>
      <bottom style="medium">
        <color theme="8" tint="0.399975585192419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5"/>
      </right>
      <top style="medium">
        <color theme="8" tint="0.399975585192419"/>
      </top>
      <bottom/>
      <diagonal/>
    </border>
    <border>
      <left/>
      <right style="medium">
        <color theme="4" tint="-0.5"/>
      </right>
      <top style="medium">
        <color theme="8" tint="0.399975585192419"/>
      </top>
      <bottom style="medium">
        <color theme="4" tint="-0.5"/>
      </bottom>
      <diagonal/>
    </border>
    <border>
      <left style="medium">
        <color theme="4" tint="-0.5"/>
      </left>
      <right style="thin">
        <color theme="4" tint="-0.5"/>
      </right>
      <top style="medium">
        <color theme="4" tint="-0.5"/>
      </top>
      <bottom/>
      <diagonal/>
    </border>
    <border>
      <left/>
      <right style="medium">
        <color theme="4" tint="-0.5"/>
      </right>
      <top style="medium">
        <color theme="4" tint="-0.5"/>
      </top>
      <bottom style="thin">
        <color theme="4" tint="-0.5"/>
      </bottom>
      <diagonal/>
    </border>
    <border>
      <left/>
      <right/>
      <top style="medium">
        <color theme="4" tint="-0.5"/>
      </top>
      <bottom style="thin">
        <color theme="4" tint="-0.5"/>
      </bottom>
      <diagonal/>
    </border>
    <border>
      <left style="medium">
        <color theme="4" tint="-0.5"/>
      </left>
      <right style="thin">
        <color theme="4" tint="-0.5"/>
      </right>
      <top/>
      <bottom/>
      <diagonal/>
    </border>
    <border>
      <left/>
      <right style="medium">
        <color theme="4" tint="-0.5"/>
      </right>
      <top style="thin">
        <color theme="4" tint="-0.5"/>
      </top>
      <bottom/>
      <diagonal/>
    </border>
    <border>
      <left/>
      <right/>
      <top style="thin">
        <color theme="4" tint="-0.5"/>
      </top>
      <bottom/>
      <diagonal/>
    </border>
    <border>
      <left/>
      <right style="medium">
        <color theme="4" tint="-0.5"/>
      </right>
      <top style="medium">
        <color theme="4" tint="-0.499984740745262"/>
      </top>
      <bottom style="medium">
        <color theme="8" tint="0.399975585192419"/>
      </bottom>
      <diagonal/>
    </border>
    <border>
      <left style="medium">
        <color theme="4" tint="-0.5"/>
      </left>
      <right style="thin">
        <color theme="4" tint="-0.5"/>
      </right>
      <top/>
      <bottom style="medium">
        <color theme="4" tint="-0.5"/>
      </bottom>
      <diagonal/>
    </border>
    <border>
      <left/>
      <right style="medium">
        <color theme="4" tint="-0.5"/>
      </right>
      <top style="thin">
        <color theme="4" tint="-0.5"/>
      </top>
      <bottom style="medium">
        <color theme="4" tint="-0.5"/>
      </bottom>
      <diagonal/>
    </border>
    <border>
      <left/>
      <right/>
      <top style="thin">
        <color theme="4" tint="-0.5"/>
      </top>
      <bottom style="medium">
        <color theme="4" tint="-0.5"/>
      </bottom>
      <diagonal/>
    </border>
    <border>
      <left style="thin">
        <color theme="4" tint="-0.5"/>
      </left>
      <right/>
      <top style="medium">
        <color theme="4" tint="-0.5"/>
      </top>
      <bottom/>
      <diagonal/>
    </border>
    <border>
      <left style="thin">
        <color theme="4" tint="-0.5"/>
      </left>
      <right/>
      <top style="thin">
        <color theme="4" tint="-0.5"/>
      </top>
      <bottom style="thin">
        <color theme="4" tint="-0.5"/>
      </bottom>
      <diagonal/>
    </border>
    <border>
      <left style="thin">
        <color theme="4" tint="-0.5"/>
      </left>
      <right/>
      <top/>
      <bottom style="thin">
        <color theme="4" tint="-0.5"/>
      </bottom>
      <diagonal/>
    </border>
    <border>
      <left/>
      <right/>
      <top/>
      <bottom style="thin">
        <color theme="4" tint="-0.5"/>
      </bottom>
      <diagonal/>
    </border>
    <border>
      <left style="thin">
        <color theme="4" tint="-0.5"/>
      </left>
      <right/>
      <top/>
      <bottom style="medium">
        <color theme="4" tint="-0.5"/>
      </bottom>
      <diagonal/>
    </border>
    <border>
      <left/>
      <right style="medium">
        <color theme="4" tint="-0.5"/>
      </right>
      <top style="medium">
        <color theme="8" tint="0.399975585192419"/>
      </top>
      <bottom style="thin">
        <color theme="4" tint="-0.499984740745262"/>
      </bottom>
      <diagonal/>
    </border>
    <border>
      <left/>
      <right style="medium">
        <color theme="4" tint="-0.5"/>
      </right>
      <top style="thin">
        <color theme="4" tint="-0.499984740745262"/>
      </top>
      <bottom style="medium">
        <color theme="4" tint="-0.5"/>
      </bottom>
      <diagonal/>
    </border>
    <border>
      <left/>
      <right style="medium">
        <color theme="4" tint="-0.5"/>
      </right>
      <top style="medium">
        <color theme="4" tint="-0.5"/>
      </top>
      <bottom style="medium">
        <color rgb="FF0070C0"/>
      </bottom>
      <diagonal/>
    </border>
    <border>
      <left style="medium">
        <color theme="4" tint="-0.5"/>
      </left>
      <right/>
      <top style="medium">
        <color theme="4" tint="-0.5"/>
      </top>
      <bottom style="thin">
        <color rgb="FFCDD9EF"/>
      </bottom>
      <diagonal/>
    </border>
    <border>
      <left/>
      <right style="medium">
        <color theme="4" tint="-0.5"/>
      </right>
      <top/>
      <bottom style="thin">
        <color theme="8" tint="0.599963377788629"/>
      </bottom>
      <diagonal/>
    </border>
    <border>
      <left/>
      <right style="medium">
        <color theme="4" tint="-0.5"/>
      </right>
      <top style="thin">
        <color theme="8" tint="0.599963377788629"/>
      </top>
      <bottom style="thin">
        <color theme="8" tint="0.599963377788629"/>
      </bottom>
      <diagonal/>
    </border>
    <border>
      <left style="medium">
        <color rgb="FF2F75B5"/>
      </left>
      <right style="thin">
        <color theme="8" tint="0.599963377788629"/>
      </right>
      <top style="medium">
        <color theme="4" tint="-0.5"/>
      </top>
      <bottom style="thin">
        <color rgb="FFB0C3E6"/>
      </bottom>
      <diagonal/>
    </border>
    <border>
      <left/>
      <right style="medium">
        <color theme="4" tint="-0.5"/>
      </right>
      <top style="thin">
        <color theme="8" tint="0.599963377788629"/>
      </top>
      <bottom style="medium">
        <color theme="4" tint="-0.5"/>
      </bottom>
      <diagonal/>
    </border>
    <border>
      <left style="medium">
        <color rgb="FF2F75B5"/>
      </left>
      <right/>
      <top/>
      <bottom style="medium">
        <color theme="4" tint="-0.5"/>
      </bottom>
      <diagonal/>
    </border>
    <border>
      <left style="thin">
        <color theme="8" tint="0.599963377788629"/>
      </left>
      <right/>
      <top style="thin">
        <color rgb="FFB0C3E9"/>
      </top>
      <bottom style="thin">
        <color rgb="FFB0C3E9"/>
      </bottom>
      <diagonal/>
    </border>
    <border>
      <left/>
      <right/>
      <top style="thin">
        <color rgb="FFB0C3E9"/>
      </top>
      <bottom style="thin">
        <color rgb="FFB0C3E9"/>
      </bottom>
      <diagonal/>
    </border>
    <border>
      <left style="thin">
        <color rgb="FFB0C3E9"/>
      </left>
      <right/>
      <top style="thin">
        <color rgb="FFB0C3E9"/>
      </top>
      <bottom style="thin">
        <color rgb="FFB0C3E9"/>
      </bottom>
      <diagonal/>
    </border>
    <border>
      <left style="thin">
        <color theme="8" tint="0.599963377788629"/>
      </left>
      <right/>
      <top style="medium">
        <color theme="4" tint="-0.499984740745262"/>
      </top>
      <bottom style="thin">
        <color theme="8" tint="0.599963377788629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/>
      <diagonal/>
    </border>
    <border>
      <left style="thin">
        <color theme="8" tint="0.599963377788629"/>
      </left>
      <right style="thin">
        <color theme="8" tint="0.599963377788629"/>
      </right>
      <top style="thin">
        <color theme="8" tint="0.599963377788629"/>
      </top>
      <bottom style="thin">
        <color rgb="FFB0C3E9"/>
      </bottom>
      <diagonal/>
    </border>
    <border>
      <left style="thin">
        <color theme="8" tint="0.599963377788629"/>
      </left>
      <right/>
      <top style="thin">
        <color theme="8" tint="0.599963377788629"/>
      </top>
      <bottom style="thin">
        <color rgb="FFB0C3E9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8" tint="0.799981688894314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rgb="FF1F4E78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5"/>
      </right>
      <top/>
      <bottom style="medium">
        <color theme="4" tint="-0.499984740745262"/>
      </bottom>
      <diagonal/>
    </border>
    <border>
      <left style="thin">
        <color theme="4" tint="-0.5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rgb="FFB0C3E9"/>
      </right>
      <top/>
      <bottom style="medium">
        <color theme="4" tint="-0.5"/>
      </bottom>
      <diagonal/>
    </border>
    <border>
      <left/>
      <right/>
      <top style="medium">
        <color theme="4" tint="-0.5"/>
      </top>
      <bottom style="thin">
        <color rgb="FFB0C3E6"/>
      </bottom>
      <diagonal/>
    </border>
    <border>
      <left style="thin">
        <color rgb="FFB0C3E6"/>
      </left>
      <right/>
      <top style="medium">
        <color theme="4" tint="-0.5"/>
      </top>
      <bottom style="thin">
        <color rgb="FFB0C3E6"/>
      </bottom>
      <diagonal/>
    </border>
    <border>
      <left style="thin">
        <color rgb="FFB0C3E6"/>
      </left>
      <right/>
      <top/>
      <bottom style="medium">
        <color theme="4" tint="-0.5"/>
      </bottom>
      <diagonal/>
    </border>
    <border>
      <left style="thin">
        <color theme="8" tint="0.599963377788629"/>
      </left>
      <right style="thin">
        <color theme="8" tint="0.599963377788629"/>
      </right>
      <top style="medium">
        <color theme="4" tint="-0.5"/>
      </top>
      <bottom style="thin">
        <color rgb="FFB0C3E6"/>
      </bottom>
      <diagonal/>
    </border>
    <border>
      <left style="thin">
        <color theme="8" tint="0.599963377788629"/>
      </left>
      <right style="thin">
        <color rgb="FFB0C3E9"/>
      </right>
      <top style="medium">
        <color theme="4" tint="-0.5"/>
      </top>
      <bottom style="thin">
        <color rgb="FFB0C3E9"/>
      </bottom>
      <diagonal/>
    </border>
    <border>
      <left/>
      <right/>
      <top style="medium">
        <color theme="4" tint="-0.5"/>
      </top>
      <bottom style="thin">
        <color rgb="FFB0C3E9"/>
      </bottom>
      <diagonal/>
    </border>
    <border>
      <left/>
      <right style="thin">
        <color rgb="FFB0C3E9"/>
      </right>
      <top style="medium">
        <color theme="4" tint="-0.5"/>
      </top>
      <bottom style="thin">
        <color rgb="FFB0C3E9"/>
      </bottom>
      <diagonal/>
    </border>
    <border>
      <left/>
      <right style="thin">
        <color theme="8" tint="0.599963377788629"/>
      </right>
      <top style="medium">
        <color theme="4" tint="-0.5"/>
      </top>
      <bottom style="thin">
        <color rgb="FFB0C3E9"/>
      </bottom>
      <diagonal/>
    </border>
    <border>
      <left style="thin">
        <color theme="8" tint="0.599963377788629"/>
      </left>
      <right style="thin">
        <color theme="8" tint="0.599963377788629"/>
      </right>
      <top style="medium">
        <color theme="4" tint="-0.5"/>
      </top>
      <bottom style="thin">
        <color rgb="FFB0C3E9"/>
      </bottom>
      <diagonal/>
    </border>
    <border>
      <left style="thin">
        <color theme="8" tint="0.599963377788629"/>
      </left>
      <right/>
      <top style="medium">
        <color theme="4" tint="-0.5"/>
      </top>
      <bottom style="thin">
        <color rgb="FFB0C3E9"/>
      </bottom>
      <diagonal/>
    </border>
    <border>
      <left/>
      <right style="thin">
        <color theme="8" tint="0.599963377788629"/>
      </right>
      <top/>
      <bottom style="medium">
        <color theme="4" tint="-0.5"/>
      </bottom>
      <diagonal/>
    </border>
    <border>
      <left style="thin">
        <color theme="8" tint="0.599963377788629"/>
      </left>
      <right style="thin">
        <color theme="8" tint="0.599963377788629"/>
      </right>
      <top/>
      <bottom style="medium">
        <color theme="4" tint="-0.5"/>
      </bottom>
      <diagonal/>
    </border>
    <border>
      <left style="thin">
        <color theme="8" tint="0.599963377788629"/>
      </left>
      <right style="thin">
        <color rgb="FFB0C3E9"/>
      </right>
      <top/>
      <bottom style="medium">
        <color theme="4" tint="-0.5"/>
      </bottom>
      <diagonal/>
    </border>
    <border>
      <left style="medium">
        <color theme="4" tint="-0.5"/>
      </left>
      <right style="thin">
        <color rgb="FFB0C3E9"/>
      </right>
      <top style="medium">
        <color theme="4" tint="-0.5"/>
      </top>
      <bottom style="thin">
        <color theme="8" tint="0.599963377788629"/>
      </bottom>
      <diagonal/>
    </border>
    <border>
      <left style="medium">
        <color theme="4" tint="-0.5"/>
      </left>
      <right style="thin">
        <color rgb="FFB0C3E9"/>
      </right>
      <top style="thin">
        <color theme="8" tint="0.599963377788629"/>
      </top>
      <bottom style="thin">
        <color theme="8" tint="0.599963377788629"/>
      </bottom>
      <diagonal/>
    </border>
    <border>
      <left style="medium">
        <color theme="4" tint="-0.5"/>
      </left>
      <right style="thin">
        <color rgb="FFB0C3E9"/>
      </right>
      <top style="thin">
        <color theme="8" tint="0.599963377788629"/>
      </top>
      <bottom style="thin">
        <color rgb="FFB0C3E9"/>
      </bottom>
      <diagonal/>
    </border>
    <border>
      <left/>
      <right/>
      <top/>
      <bottom style="thin">
        <color rgb="FFB0C3E9"/>
      </bottom>
      <diagonal/>
    </border>
    <border>
      <left style="medium">
        <color theme="4" tint="-0.5"/>
      </left>
      <right style="thin">
        <color rgb="FFB0C3E9"/>
      </right>
      <top/>
      <bottom style="thin">
        <color theme="8" tint="0.599963377788629"/>
      </bottom>
      <diagonal/>
    </border>
    <border>
      <left/>
      <right/>
      <top style="thin">
        <color rgb="FFB0C3E9"/>
      </top>
      <bottom/>
      <diagonal/>
    </border>
    <border>
      <left style="medium">
        <color theme="4" tint="-0.5"/>
      </left>
      <right style="thin">
        <color rgb="FFB0C3E9"/>
      </right>
      <top style="thin">
        <color theme="8" tint="0.599963377788629"/>
      </top>
      <bottom style="medium">
        <color theme="4" tint="-0.5"/>
      </bottom>
      <diagonal/>
    </border>
    <border>
      <left style="thin">
        <color theme="8" tint="0.599963377788629"/>
      </left>
      <right style="thin">
        <color rgb="FFB0C3E9"/>
      </right>
      <top/>
      <bottom style="thin">
        <color theme="8" tint="0.599963377788629"/>
      </bottom>
      <diagonal/>
    </border>
    <border>
      <left style="thin">
        <color theme="8" tint="0.599963377788629"/>
      </left>
      <right style="thin">
        <color rgb="FFB0C3E9"/>
      </right>
      <top style="thin">
        <color theme="8" tint="0.599963377788629"/>
      </top>
      <bottom style="thin">
        <color theme="8" tint="0.599963377788629"/>
      </bottom>
      <diagonal/>
    </border>
    <border>
      <left style="medium">
        <color theme="4" tint="-0.5"/>
      </left>
      <right/>
      <top style="thin">
        <color rgb="FFB0C3E9"/>
      </top>
      <bottom/>
      <diagonal/>
    </border>
    <border>
      <left style="thin">
        <color rgb="FFB0C3E9"/>
      </left>
      <right/>
      <top style="thin">
        <color rgb="FFB0C3E9"/>
      </top>
      <bottom/>
      <diagonal/>
    </border>
    <border>
      <left style="thin">
        <color theme="8" tint="0.599963377788629"/>
      </left>
      <right style="thin">
        <color rgb="FFB0C3E9"/>
      </right>
      <top style="thin">
        <color theme="8" tint="0.599963377788629"/>
      </top>
      <bottom/>
      <diagonal/>
    </border>
    <border>
      <left style="thin">
        <color rgb="FFB0C3E9"/>
      </left>
      <right style="thin">
        <color rgb="FFB0C3E9"/>
      </right>
      <top style="thin">
        <color rgb="FFB0C3E9"/>
      </top>
      <bottom style="thin">
        <color theme="8" tint="0.599963377788629"/>
      </bottom>
      <diagonal/>
    </border>
    <border>
      <left/>
      <right style="thin">
        <color rgb="FFB0C3E9"/>
      </right>
      <top style="thin">
        <color rgb="FFB0C3E9"/>
      </top>
      <bottom style="thin">
        <color rgb="FFB0C3E9"/>
      </bottom>
      <diagonal/>
    </border>
    <border>
      <left style="thin">
        <color rgb="FFB0C3E9"/>
      </left>
      <right style="thin">
        <color rgb="FFB0C3E9"/>
      </right>
      <top style="thin">
        <color theme="8" tint="0.599963377788629"/>
      </top>
      <bottom style="thin">
        <color theme="8" tint="0.599963377788629"/>
      </bottom>
      <diagonal/>
    </border>
    <border>
      <left/>
      <right style="thin">
        <color rgb="FFB0C3E9"/>
      </right>
      <top/>
      <bottom style="thin">
        <color rgb="FFB0C3E9"/>
      </bottom>
      <diagonal/>
    </border>
    <border>
      <left style="thin">
        <color rgb="FFB0C3E9"/>
      </left>
      <right style="thin">
        <color theme="8" tint="0.599963377788629"/>
      </right>
      <top style="thin">
        <color theme="8" tint="0.599963377788629"/>
      </top>
      <bottom style="thin">
        <color theme="8" tint="0.599963377788629"/>
      </bottom>
      <diagonal/>
    </border>
    <border>
      <left style="thin">
        <color theme="8" tint="0.599963377788629"/>
      </left>
      <right style="thin">
        <color rgb="FFB0C3E9"/>
      </right>
      <top/>
      <bottom/>
      <diagonal/>
    </border>
    <border>
      <left style="thin">
        <color theme="8" tint="0.599963377788629"/>
      </left>
      <right style="thin">
        <color rgb="FFB0C3E9"/>
      </right>
      <top/>
      <bottom style="thin">
        <color rgb="FFB0C3E9"/>
      </bottom>
      <diagonal/>
    </border>
    <border>
      <left style="thin">
        <color rgb="FFB0C3E9"/>
      </left>
      <right style="thin">
        <color theme="8" tint="0.599963377788629"/>
      </right>
      <top style="thin">
        <color theme="8" tint="0.599963377788629"/>
      </top>
      <bottom style="thin">
        <color rgb="FFB0C3E9"/>
      </bottom>
      <diagonal/>
    </border>
    <border>
      <left style="thin">
        <color theme="8" tint="0.599963377788629"/>
      </left>
      <right style="thin">
        <color theme="8" tint="0.599963377788629"/>
      </right>
      <top/>
      <bottom style="medium">
        <color theme="4" tint="-0.499984740745262"/>
      </bottom>
      <diagonal/>
    </border>
    <border>
      <left style="thin">
        <color theme="8" tint="0.599963377788629"/>
      </left>
      <right style="medium">
        <color theme="4" tint="-0.5"/>
      </right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5"/>
      </right>
      <top/>
      <bottom style="thin">
        <color theme="4" tint="-0.5"/>
      </bottom>
      <diagonal/>
    </border>
    <border>
      <left/>
      <right style="medium">
        <color theme="4" tint="-0.5"/>
      </right>
      <top/>
      <bottom style="medium">
        <color theme="4" tint="-0.5"/>
      </bottom>
      <diagonal/>
    </border>
    <border>
      <left/>
      <right style="thin">
        <color rgb="FFB0C3E6"/>
      </right>
      <top style="medium">
        <color theme="4" tint="-0.5"/>
      </top>
      <bottom style="thin">
        <color rgb="FFB0C3E6"/>
      </bottom>
      <diagonal/>
    </border>
    <border>
      <left/>
      <right/>
      <top style="medium">
        <color theme="4" tint="-0.5"/>
      </top>
      <bottom style="thin">
        <color rgb="FFCDD9EF"/>
      </bottom>
      <diagonal/>
    </border>
    <border>
      <left/>
      <right style="medium">
        <color theme="4" tint="-0.5"/>
      </right>
      <top style="medium">
        <color theme="4" tint="-0.5"/>
      </top>
      <bottom style="thin">
        <color rgb="FFCDD9EF"/>
      </bottom>
      <diagonal/>
    </border>
    <border>
      <left/>
      <right style="thin">
        <color rgb="FFB0C3E6"/>
      </right>
      <top/>
      <bottom style="medium">
        <color theme="4" tint="-0.5"/>
      </bottom>
      <diagonal/>
    </border>
    <border>
      <left style="thin">
        <color rgb="FFB0C3E9"/>
      </left>
      <right/>
      <top style="medium">
        <color theme="4" tint="-0.5"/>
      </top>
      <bottom style="thin">
        <color rgb="FFB0C3E9"/>
      </bottom>
      <diagonal/>
    </border>
    <border>
      <left style="thin">
        <color rgb="FFB0C3E9"/>
      </left>
      <right style="thin">
        <color rgb="FFB0C3E9"/>
      </right>
      <top style="medium">
        <color theme="4" tint="-0.5"/>
      </top>
      <bottom style="thin">
        <color rgb="FFB0C3E9"/>
      </bottom>
      <diagonal/>
    </border>
    <border>
      <left style="thin">
        <color theme="8" tint="0.599963377788629"/>
      </left>
      <right style="medium">
        <color theme="4" tint="-0.5"/>
      </right>
      <top style="medium">
        <color theme="4" tint="-0.5"/>
      </top>
      <bottom style="thin">
        <color rgb="FFB0C3E6"/>
      </bottom>
      <diagonal/>
    </border>
    <border>
      <left style="thin">
        <color rgb="FFB0C3E9"/>
      </left>
      <right style="thin">
        <color theme="8" tint="0.599963377788629"/>
      </right>
      <top/>
      <bottom style="medium">
        <color theme="4" tint="-0.5"/>
      </bottom>
      <diagonal/>
    </border>
    <border>
      <left style="thin">
        <color rgb="FFB0C3E9"/>
      </left>
      <right style="thin">
        <color rgb="FFB0C3E9"/>
      </right>
      <top/>
      <bottom style="medium">
        <color theme="4" tint="-0.5"/>
      </bottom>
      <diagonal/>
    </border>
    <border>
      <left/>
      <right style="medium">
        <color theme="4" tint="-0.5"/>
      </right>
      <top style="thin">
        <color rgb="FFB0C3E9"/>
      </top>
      <bottom style="thin">
        <color rgb="FFB0C3E9"/>
      </bottom>
      <diagonal/>
    </border>
    <border>
      <left/>
      <right style="medium">
        <color theme="4" tint="-0.5"/>
      </right>
      <top/>
      <bottom style="thin">
        <color rgb="FFB0C3E9"/>
      </bottom>
      <diagonal/>
    </border>
    <border>
      <left/>
      <right style="medium">
        <color theme="4" tint="-0.5"/>
      </right>
      <top style="thin">
        <color rgb="FFB0C3E9"/>
      </top>
      <bottom/>
      <diagonal/>
    </border>
    <border>
      <left/>
      <right style="thin">
        <color rgb="FFB0C3E9"/>
      </right>
      <top style="thin">
        <color rgb="FFB0C3E9"/>
      </top>
      <bottom/>
      <diagonal/>
    </border>
    <border>
      <left/>
      <right/>
      <top style="thin">
        <color rgb="FFB0C3E6"/>
      </top>
      <bottom/>
      <diagonal/>
    </border>
    <border>
      <left/>
      <right/>
      <top style="thin">
        <color rgb="FFB0C3E6"/>
      </top>
      <bottom style="thin">
        <color rgb="FFB0C3E6"/>
      </bottom>
      <diagonal/>
    </border>
    <border>
      <left style="thin">
        <color theme="8" tint="0.599963377788629"/>
      </left>
      <right/>
      <top/>
      <bottom style="medium">
        <color theme="4" tint="-0.499984740745262"/>
      </bottom>
      <diagonal/>
    </border>
    <border>
      <left style="thin">
        <color rgb="FFB0C3E6"/>
      </left>
      <right style="medium">
        <color theme="4" tint="-0.5"/>
      </right>
      <top style="thin">
        <color rgb="FFB0C3E6"/>
      </top>
      <bottom/>
      <diagonal/>
    </border>
    <border>
      <left/>
      <right style="medium">
        <color theme="4" tint="-0.5"/>
      </right>
      <top style="thin">
        <color rgb="FFB0C3E6"/>
      </top>
      <bottom/>
      <diagonal/>
    </border>
    <border>
      <left/>
      <right style="medium">
        <color theme="4" tint="-0.5"/>
      </right>
      <top style="thin">
        <color rgb="FFB0C3E6"/>
      </top>
      <bottom style="thin">
        <color rgb="FFB0C3E6"/>
      </bottom>
      <diagonal/>
    </border>
    <border>
      <left/>
      <right style="medium">
        <color theme="4" tint="-0.5"/>
      </right>
      <top/>
      <bottom style="medium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2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246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47" applyNumberFormat="0" applyFill="0" applyAlignment="0" applyProtection="0">
      <alignment vertical="center"/>
    </xf>
    <xf numFmtId="0" fontId="32" fillId="0" borderId="24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0" borderId="24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27" borderId="249" applyNumberFormat="0" applyAlignment="0" applyProtection="0">
      <alignment vertical="center"/>
    </xf>
    <xf numFmtId="0" fontId="34" fillId="27" borderId="245" applyNumberFormat="0" applyAlignment="0" applyProtection="0">
      <alignment vertical="center"/>
    </xf>
    <xf numFmtId="0" fontId="35" fillId="28" borderId="250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6" fillId="0" borderId="251" applyNumberFormat="0" applyFill="0" applyAlignment="0" applyProtection="0">
      <alignment vertical="center"/>
    </xf>
    <xf numFmtId="0" fontId="37" fillId="0" borderId="252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</cellStyleXfs>
  <cellXfs count="50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left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11" xfId="0" applyFont="1" applyFill="1" applyBorder="1" applyAlignment="1" applyProtection="1">
      <alignment horizontal="left" vertical="center"/>
    </xf>
    <xf numFmtId="0" fontId="0" fillId="0" borderId="12" xfId="0" applyBorder="1" applyProtection="1">
      <alignment vertical="center"/>
    </xf>
    <xf numFmtId="0" fontId="1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2" borderId="3" xfId="0" applyFill="1" applyBorder="1" applyProtection="1">
      <alignment vertical="center"/>
      <protection locked="0"/>
    </xf>
    <xf numFmtId="0" fontId="0" fillId="2" borderId="3" xfId="0" applyFill="1" applyBorder="1" applyProtection="1">
      <alignment vertical="center"/>
    </xf>
    <xf numFmtId="0" fontId="2" fillId="0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3" xfId="0" applyFill="1" applyBorder="1" applyProtection="1">
      <alignment vertical="center"/>
      <protection locked="0"/>
    </xf>
    <xf numFmtId="0" fontId="0" fillId="3" borderId="3" xfId="0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</xf>
    <xf numFmtId="0" fontId="2" fillId="0" borderId="12" xfId="0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76" fontId="0" fillId="4" borderId="0" xfId="0" applyNumberFormat="1" applyFont="1" applyFill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5" fillId="0" borderId="0" xfId="0" applyNumberFormat="1" applyFont="1" applyAlignment="1" applyProtection="1">
      <alignment horizontal="center" vertical="center"/>
    </xf>
    <xf numFmtId="176" fontId="5" fillId="0" borderId="0" xfId="0" applyNumberFormat="1" applyFont="1" applyBorder="1" applyAlignment="1" applyProtection="1">
      <alignment horizontal="center" vertical="center"/>
    </xf>
    <xf numFmtId="176" fontId="6" fillId="0" borderId="0" xfId="0" applyNumberFormat="1" applyFont="1" applyBorder="1" applyAlignment="1" applyProtection="1">
      <alignment horizontal="center" vertical="center"/>
    </xf>
    <xf numFmtId="176" fontId="7" fillId="5" borderId="14" xfId="0" applyNumberFormat="1" applyFont="1" applyFill="1" applyBorder="1" applyAlignment="1" applyProtection="1">
      <alignment horizontal="center" vertical="center"/>
    </xf>
    <xf numFmtId="176" fontId="7" fillId="5" borderId="15" xfId="0" applyNumberFormat="1" applyFont="1" applyFill="1" applyBorder="1" applyAlignment="1" applyProtection="1">
      <alignment horizontal="center" vertical="center"/>
    </xf>
    <xf numFmtId="176" fontId="8" fillId="0" borderId="16" xfId="0" applyNumberFormat="1" applyFont="1" applyFill="1" applyBorder="1" applyAlignment="1" applyProtection="1">
      <alignment horizontal="center" vertical="center"/>
    </xf>
    <xf numFmtId="176" fontId="8" fillId="0" borderId="17" xfId="0" applyNumberFormat="1" applyFont="1" applyFill="1" applyBorder="1" applyAlignment="1" applyProtection="1">
      <alignment horizontal="center" vertical="center"/>
    </xf>
    <xf numFmtId="176" fontId="9" fillId="0" borderId="18" xfId="0" applyNumberFormat="1" applyFont="1" applyFill="1" applyBorder="1" applyAlignment="1" applyProtection="1">
      <alignment horizontal="center" vertical="center"/>
      <protection locked="0"/>
    </xf>
    <xf numFmtId="176" fontId="9" fillId="0" borderId="19" xfId="0" applyNumberFormat="1" applyFont="1" applyFill="1" applyBorder="1" applyAlignment="1" applyProtection="1">
      <alignment horizontal="center" vertical="center"/>
      <protection locked="0"/>
    </xf>
    <xf numFmtId="176" fontId="8" fillId="6" borderId="20" xfId="0" applyNumberFormat="1" applyFont="1" applyFill="1" applyBorder="1" applyAlignment="1" applyProtection="1">
      <alignment horizontal="center" vertical="center"/>
    </xf>
    <xf numFmtId="176" fontId="8" fillId="6" borderId="21" xfId="0" applyNumberFormat="1" applyFont="1" applyFill="1" applyBorder="1" applyAlignment="1" applyProtection="1">
      <alignment horizontal="center" vertical="center"/>
    </xf>
    <xf numFmtId="176" fontId="9" fillId="6" borderId="22" xfId="0" applyNumberFormat="1" applyFont="1" applyFill="1" applyBorder="1" applyAlignment="1" applyProtection="1">
      <alignment horizontal="center" vertical="center"/>
      <protection locked="0"/>
    </xf>
    <xf numFmtId="176" fontId="9" fillId="6" borderId="23" xfId="0" applyNumberFormat="1" applyFont="1" applyFill="1" applyBorder="1" applyAlignment="1" applyProtection="1">
      <alignment horizontal="center" vertical="center"/>
      <protection locked="0"/>
    </xf>
    <xf numFmtId="176" fontId="8" fillId="0" borderId="24" xfId="0" applyNumberFormat="1" applyFont="1" applyFill="1" applyBorder="1" applyAlignment="1" applyProtection="1">
      <alignment horizontal="center" vertical="center"/>
    </xf>
    <xf numFmtId="176" fontId="8" fillId="0" borderId="25" xfId="0" applyNumberFormat="1" applyFont="1" applyFill="1" applyBorder="1" applyAlignment="1" applyProtection="1">
      <alignment horizontal="center" vertical="center"/>
    </xf>
    <xf numFmtId="176" fontId="9" fillId="0" borderId="26" xfId="0" applyNumberFormat="1" applyFont="1" applyFill="1" applyBorder="1" applyAlignment="1" applyProtection="1">
      <alignment horizontal="center" vertical="center"/>
      <protection locked="0"/>
    </xf>
    <xf numFmtId="176" fontId="9" fillId="0" borderId="27" xfId="0" applyNumberFormat="1" applyFont="1" applyFill="1" applyBorder="1" applyAlignment="1" applyProtection="1">
      <alignment horizontal="center" vertical="center"/>
      <protection locked="0"/>
    </xf>
    <xf numFmtId="176" fontId="6" fillId="0" borderId="0" xfId="0" applyNumberFormat="1" applyFont="1" applyFill="1" applyBorder="1" applyAlignment="1" applyProtection="1">
      <alignment horizontal="center" vertical="center"/>
    </xf>
    <xf numFmtId="176" fontId="7" fillId="5" borderId="28" xfId="0" applyNumberFormat="1" applyFont="1" applyFill="1" applyBorder="1" applyAlignment="1" applyProtection="1">
      <alignment horizontal="center" vertical="center"/>
    </xf>
    <xf numFmtId="176" fontId="7" fillId="5" borderId="29" xfId="0" applyNumberFormat="1" applyFont="1" applyFill="1" applyBorder="1" applyAlignment="1" applyProtection="1">
      <alignment horizontal="center" vertical="center"/>
    </xf>
    <xf numFmtId="176" fontId="10" fillId="7" borderId="30" xfId="0" applyNumberFormat="1" applyFont="1" applyFill="1" applyBorder="1" applyAlignment="1" applyProtection="1">
      <alignment horizontal="center" vertical="center"/>
    </xf>
    <xf numFmtId="176" fontId="10" fillId="7" borderId="31" xfId="0" applyNumberFormat="1" applyFont="1" applyFill="1" applyBorder="1" applyAlignment="1" applyProtection="1">
      <alignment horizontal="center" vertical="center"/>
    </xf>
    <xf numFmtId="176" fontId="10" fillId="8" borderId="0" xfId="0" applyNumberFormat="1" applyFont="1" applyFill="1" applyBorder="1" applyAlignment="1" applyProtection="1">
      <alignment horizontal="center" vertical="center"/>
    </xf>
    <xf numFmtId="176" fontId="10" fillId="7" borderId="32" xfId="0" applyNumberFormat="1" applyFont="1" applyFill="1" applyBorder="1" applyAlignment="1" applyProtection="1">
      <alignment horizontal="center" vertical="center"/>
    </xf>
    <xf numFmtId="176" fontId="10" fillId="7" borderId="33" xfId="0" applyNumberFormat="1" applyFont="1" applyFill="1" applyBorder="1" applyAlignment="1" applyProtection="1">
      <alignment horizontal="center" vertical="center"/>
    </xf>
    <xf numFmtId="176" fontId="10" fillId="9" borderId="34" xfId="0" applyNumberFormat="1" applyFont="1" applyFill="1" applyBorder="1" applyAlignment="1" applyProtection="1">
      <alignment horizontal="center" vertical="center"/>
    </xf>
    <xf numFmtId="176" fontId="10" fillId="9" borderId="35" xfId="0" applyNumberFormat="1" applyFont="1" applyFill="1" applyBorder="1" applyAlignment="1" applyProtection="1">
      <alignment horizontal="center" vertical="center"/>
    </xf>
    <xf numFmtId="176" fontId="10" fillId="9" borderId="36" xfId="0" applyNumberFormat="1" applyFont="1" applyFill="1" applyBorder="1" applyAlignment="1" applyProtection="1">
      <alignment horizontal="center" vertical="center"/>
    </xf>
    <xf numFmtId="176" fontId="10" fillId="10" borderId="35" xfId="0" applyNumberFormat="1" applyFont="1" applyFill="1" applyBorder="1" applyAlignment="1" applyProtection="1">
      <alignment horizontal="center" vertical="center"/>
    </xf>
    <xf numFmtId="176" fontId="6" fillId="6" borderId="37" xfId="0" applyNumberFormat="1" applyFont="1" applyFill="1" applyBorder="1" applyAlignment="1" applyProtection="1">
      <alignment horizontal="center" vertical="center"/>
      <protection locked="0"/>
    </xf>
    <xf numFmtId="176" fontId="6" fillId="6" borderId="0" xfId="0" applyNumberFormat="1" applyFont="1" applyFill="1" applyBorder="1" applyAlignment="1" applyProtection="1">
      <alignment horizontal="center" vertical="center"/>
      <protection locked="0"/>
    </xf>
    <xf numFmtId="176" fontId="6" fillId="0" borderId="38" xfId="0" applyNumberFormat="1" applyFont="1" applyFill="1" applyBorder="1" applyAlignment="1" applyProtection="1">
      <alignment horizontal="center" vertical="center"/>
    </xf>
    <xf numFmtId="176" fontId="6" fillId="0" borderId="39" xfId="0" applyNumberFormat="1" applyFont="1" applyFill="1" applyBorder="1" applyAlignment="1" applyProtection="1">
      <alignment horizontal="center" vertical="center"/>
    </xf>
    <xf numFmtId="176" fontId="6" fillId="6" borderId="40" xfId="0" applyNumberFormat="1" applyFont="1" applyFill="1" applyBorder="1" applyAlignment="1" applyProtection="1">
      <alignment horizontal="center" vertical="center"/>
      <protection locked="0"/>
    </xf>
    <xf numFmtId="176" fontId="6" fillId="6" borderId="35" xfId="0" applyNumberFormat="1" applyFont="1" applyFill="1" applyBorder="1" applyAlignment="1" applyProtection="1">
      <alignment horizontal="center" vertical="center"/>
      <protection locked="0"/>
    </xf>
    <xf numFmtId="176" fontId="10" fillId="10" borderId="34" xfId="0" applyNumberFormat="1" applyFont="1" applyFill="1" applyBorder="1" applyAlignment="1" applyProtection="1">
      <alignment horizontal="center" vertical="center"/>
    </xf>
    <xf numFmtId="176" fontId="6" fillId="0" borderId="41" xfId="0" applyNumberFormat="1" applyFont="1" applyFill="1" applyBorder="1" applyAlignment="1" applyProtection="1">
      <alignment horizontal="center" vertical="center"/>
      <protection locked="0"/>
    </xf>
    <xf numFmtId="176" fontId="6" fillId="0" borderId="42" xfId="0" applyNumberFormat="1" applyFont="1" applyFill="1" applyBorder="1" applyAlignment="1" applyProtection="1">
      <alignment horizontal="center" vertical="center"/>
      <protection locked="0"/>
    </xf>
    <xf numFmtId="176" fontId="6" fillId="6" borderId="43" xfId="0" applyNumberFormat="1" applyFont="1" applyFill="1" applyBorder="1" applyAlignment="1" applyProtection="1">
      <alignment horizontal="center" vertical="center"/>
    </xf>
    <xf numFmtId="176" fontId="6" fillId="0" borderId="4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176" fontId="11" fillId="0" borderId="45" xfId="0" applyNumberFormat="1" applyFont="1" applyFill="1" applyBorder="1" applyAlignment="1" applyProtection="1">
      <alignment horizontal="right" vertical="center"/>
    </xf>
    <xf numFmtId="176" fontId="10" fillId="10" borderId="46" xfId="0" applyNumberFormat="1" applyFont="1" applyFill="1" applyBorder="1" applyAlignment="1" applyProtection="1">
      <alignment horizontal="center" vertical="center"/>
    </xf>
    <xf numFmtId="176" fontId="10" fillId="10" borderId="47" xfId="0" applyNumberFormat="1" applyFont="1" applyFill="1" applyBorder="1" applyAlignment="1" applyProtection="1">
      <alignment horizontal="center" vertical="center"/>
    </xf>
    <xf numFmtId="176" fontId="10" fillId="10" borderId="48" xfId="0" applyNumberFormat="1" applyFont="1" applyFill="1" applyBorder="1" applyAlignment="1" applyProtection="1">
      <alignment horizontal="center" vertical="center"/>
    </xf>
    <xf numFmtId="176" fontId="10" fillId="9" borderId="49" xfId="0" applyNumberFormat="1" applyFont="1" applyFill="1" applyBorder="1" applyAlignment="1" applyProtection="1">
      <alignment horizontal="center" vertical="center"/>
    </xf>
    <xf numFmtId="176" fontId="10" fillId="9" borderId="47" xfId="0" applyNumberFormat="1" applyFont="1" applyFill="1" applyBorder="1" applyAlignment="1" applyProtection="1">
      <alignment horizontal="center" vertical="center"/>
    </xf>
    <xf numFmtId="176" fontId="6" fillId="6" borderId="34" xfId="0" applyNumberFormat="1" applyFont="1" applyFill="1" applyBorder="1" applyAlignment="1" applyProtection="1">
      <alignment horizontal="center" vertical="center"/>
    </xf>
    <xf numFmtId="176" fontId="6" fillId="6" borderId="35" xfId="0" applyNumberFormat="1" applyFont="1" applyFill="1" applyBorder="1" applyAlignment="1" applyProtection="1">
      <alignment horizontal="center" vertical="center"/>
    </xf>
    <xf numFmtId="176" fontId="6" fillId="6" borderId="50" xfId="0" applyNumberFormat="1" applyFont="1" applyFill="1" applyBorder="1" applyAlignment="1" applyProtection="1">
      <alignment horizontal="center" vertical="center"/>
    </xf>
    <xf numFmtId="176" fontId="6" fillId="0" borderId="35" xfId="0" applyNumberFormat="1" applyFont="1" applyFill="1" applyBorder="1" applyAlignment="1" applyProtection="1">
      <alignment horizontal="center" vertical="center"/>
    </xf>
    <xf numFmtId="176" fontId="10" fillId="9" borderId="30" xfId="0" applyNumberFormat="1" applyFont="1" applyFill="1" applyBorder="1" applyAlignment="1" applyProtection="1">
      <alignment horizontal="center" vertical="center"/>
    </xf>
    <xf numFmtId="176" fontId="10" fillId="9" borderId="33" xfId="0" applyNumberFormat="1" applyFont="1" applyFill="1" applyBorder="1" applyAlignment="1" applyProtection="1">
      <alignment horizontal="center" vertical="center"/>
    </xf>
    <xf numFmtId="176" fontId="10" fillId="10" borderId="51" xfId="0" applyNumberFormat="1" applyFont="1" applyFill="1" applyBorder="1" applyAlignment="1" applyProtection="1">
      <alignment horizontal="center" vertical="center"/>
    </xf>
    <xf numFmtId="176" fontId="6" fillId="0" borderId="34" xfId="0" applyNumberFormat="1" applyFont="1" applyFill="1" applyBorder="1" applyAlignment="1" applyProtection="1">
      <alignment horizontal="center" vertical="center"/>
    </xf>
    <xf numFmtId="176" fontId="6" fillId="0" borderId="50" xfId="0" applyNumberFormat="1" applyFont="1" applyFill="1" applyBorder="1" applyAlignment="1" applyProtection="1">
      <alignment horizontal="center" vertical="center"/>
    </xf>
    <xf numFmtId="176" fontId="10" fillId="9" borderId="51" xfId="0" applyNumberFormat="1" applyFont="1" applyFill="1" applyBorder="1" applyAlignment="1" applyProtection="1">
      <alignment horizontal="center" vertical="center"/>
    </xf>
    <xf numFmtId="176" fontId="9" fillId="0" borderId="52" xfId="0" applyNumberFormat="1" applyFont="1" applyFill="1" applyBorder="1" applyAlignment="1" applyProtection="1">
      <alignment horizontal="center" vertical="center"/>
    </xf>
    <xf numFmtId="176" fontId="9" fillId="0" borderId="53" xfId="0" applyNumberFormat="1" applyFont="1" applyFill="1" applyBorder="1" applyAlignment="1" applyProtection="1">
      <alignment horizontal="center" vertical="center"/>
    </xf>
    <xf numFmtId="176" fontId="6" fillId="6" borderId="54" xfId="0" applyNumberFormat="1" applyFont="1" applyFill="1" applyBorder="1" applyAlignment="1" applyProtection="1">
      <alignment horizontal="center" vertical="center"/>
    </xf>
    <xf numFmtId="176" fontId="6" fillId="6" borderId="53" xfId="0" applyNumberFormat="1" applyFont="1" applyFill="1" applyBorder="1" applyAlignment="1" applyProtection="1">
      <alignment horizontal="center" vertical="center"/>
    </xf>
    <xf numFmtId="176" fontId="10" fillId="9" borderId="55" xfId="0" applyNumberFormat="1" applyFont="1" applyFill="1" applyBorder="1" applyAlignment="1" applyProtection="1">
      <alignment horizontal="center" vertical="center"/>
    </xf>
    <xf numFmtId="176" fontId="10" fillId="9" borderId="56" xfId="0" applyNumberFormat="1" applyFont="1" applyFill="1" applyBorder="1" applyAlignment="1" applyProtection="1">
      <alignment horizontal="center" vertical="center"/>
    </xf>
    <xf numFmtId="176" fontId="10" fillId="9" borderId="57" xfId="0" applyNumberFormat="1" applyFont="1" applyFill="1" applyBorder="1" applyAlignment="1" applyProtection="1">
      <alignment horizontal="center" vertical="center"/>
    </xf>
    <xf numFmtId="176" fontId="12" fillId="0" borderId="0" xfId="0" applyNumberFormat="1" applyFont="1" applyFill="1" applyBorder="1" applyAlignment="1" applyProtection="1">
      <alignment horizontal="right" vertical="center"/>
    </xf>
    <xf numFmtId="176" fontId="12" fillId="0" borderId="0" xfId="0" applyNumberFormat="1" applyFont="1" applyFill="1" applyBorder="1" applyAlignment="1" applyProtection="1">
      <alignment horizontal="left" vertical="center"/>
    </xf>
    <xf numFmtId="176" fontId="7" fillId="11" borderId="58" xfId="0" applyNumberFormat="1" applyFont="1" applyFill="1" applyBorder="1" applyAlignment="1" applyProtection="1">
      <alignment horizontal="center" vertical="center"/>
    </xf>
    <xf numFmtId="176" fontId="7" fillId="11" borderId="59" xfId="0" applyNumberFormat="1" applyFont="1" applyFill="1" applyBorder="1" applyAlignment="1" applyProtection="1">
      <alignment horizontal="center" vertical="center"/>
    </xf>
    <xf numFmtId="176" fontId="13" fillId="7" borderId="60" xfId="0" applyNumberFormat="1" applyFont="1" applyFill="1" applyBorder="1" applyAlignment="1" applyProtection="1">
      <alignment horizontal="center" vertical="center"/>
    </xf>
    <xf numFmtId="176" fontId="13" fillId="7" borderId="61" xfId="0" applyNumberFormat="1" applyFont="1" applyFill="1" applyBorder="1" applyAlignment="1" applyProtection="1">
      <alignment horizontal="center" vertical="center"/>
    </xf>
    <xf numFmtId="176" fontId="13" fillId="12" borderId="62" xfId="0" applyNumberFormat="1" applyFont="1" applyFill="1" applyBorder="1" applyAlignment="1" applyProtection="1">
      <alignment horizontal="center" vertical="center"/>
    </xf>
    <xf numFmtId="176" fontId="13" fillId="12" borderId="0" xfId="0" applyNumberFormat="1" applyFont="1" applyFill="1" applyAlignment="1" applyProtection="1">
      <alignment horizontal="center" vertical="center"/>
    </xf>
    <xf numFmtId="176" fontId="6" fillId="6" borderId="63" xfId="0" applyNumberFormat="1" applyFont="1" applyFill="1" applyBorder="1" applyAlignment="1" applyProtection="1">
      <alignment horizontal="center" vertical="center"/>
    </xf>
    <xf numFmtId="176" fontId="6" fillId="6" borderId="64" xfId="0" applyNumberFormat="1" applyFont="1" applyFill="1" applyBorder="1" applyAlignment="1" applyProtection="1">
      <alignment horizontal="center" vertical="center"/>
    </xf>
    <xf numFmtId="176" fontId="6" fillId="6" borderId="65" xfId="0" applyNumberFormat="1" applyFont="1" applyFill="1" applyBorder="1" applyAlignment="1" applyProtection="1">
      <alignment horizontal="center" vertical="center"/>
    </xf>
    <xf numFmtId="176" fontId="6" fillId="6" borderId="66" xfId="0" applyNumberFormat="1" applyFont="1" applyFill="1" applyBorder="1" applyAlignment="1" applyProtection="1">
      <alignment horizontal="center" vertical="center"/>
      <protection locked="0"/>
    </xf>
    <xf numFmtId="176" fontId="6" fillId="6" borderId="67" xfId="0" applyNumberFormat="1" applyFont="1" applyFill="1" applyBorder="1" applyAlignment="1" applyProtection="1">
      <alignment horizontal="center" vertical="center"/>
      <protection locked="0"/>
    </xf>
    <xf numFmtId="176" fontId="6" fillId="0" borderId="63" xfId="0" applyNumberFormat="1" applyFont="1" applyFill="1" applyBorder="1" applyAlignment="1" applyProtection="1">
      <alignment horizontal="center" vertical="center"/>
    </xf>
    <xf numFmtId="176" fontId="6" fillId="0" borderId="64" xfId="0" applyNumberFormat="1" applyFont="1" applyFill="1" applyBorder="1" applyAlignment="1" applyProtection="1">
      <alignment horizontal="center" vertical="center"/>
    </xf>
    <xf numFmtId="176" fontId="6" fillId="0" borderId="65" xfId="0" applyNumberFormat="1" applyFont="1" applyFill="1" applyBorder="1" applyAlignment="1" applyProtection="1">
      <alignment horizontal="center" vertical="center"/>
    </xf>
    <xf numFmtId="176" fontId="6" fillId="0" borderId="68" xfId="0" applyNumberFormat="1" applyFont="1" applyFill="1" applyBorder="1" applyAlignment="1" applyProtection="1">
      <alignment horizontal="center" vertical="center"/>
      <protection locked="0"/>
    </xf>
    <xf numFmtId="176" fontId="6" fillId="0" borderId="69" xfId="0" applyNumberFormat="1" applyFont="1" applyFill="1" applyBorder="1" applyAlignment="1" applyProtection="1">
      <alignment horizontal="center" vertical="center"/>
      <protection locked="0"/>
    </xf>
    <xf numFmtId="176" fontId="6" fillId="6" borderId="70" xfId="0" applyNumberFormat="1" applyFont="1" applyFill="1" applyBorder="1" applyAlignment="1" applyProtection="1">
      <alignment horizontal="center" vertical="center"/>
    </xf>
    <xf numFmtId="176" fontId="6" fillId="6" borderId="71" xfId="0" applyNumberFormat="1" applyFont="1" applyFill="1" applyBorder="1" applyAlignment="1" applyProtection="1">
      <alignment horizontal="center" vertical="center"/>
    </xf>
    <xf numFmtId="176" fontId="6" fillId="6" borderId="72" xfId="0" applyNumberFormat="1" applyFont="1" applyFill="1" applyBorder="1" applyAlignment="1" applyProtection="1">
      <alignment horizontal="center" vertical="center"/>
      <protection locked="0"/>
    </xf>
    <xf numFmtId="176" fontId="6" fillId="6" borderId="43" xfId="0" applyNumberFormat="1" applyFont="1" applyFill="1" applyBorder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</xf>
    <xf numFmtId="176" fontId="12" fillId="0" borderId="0" xfId="0" applyNumberFormat="1" applyFont="1" applyAlignment="1" applyProtection="1">
      <alignment horizontal="right" vertical="center"/>
    </xf>
    <xf numFmtId="176" fontId="12" fillId="0" borderId="0" xfId="0" applyNumberFormat="1" applyFont="1" applyAlignment="1" applyProtection="1">
      <alignment horizontal="left" vertical="center"/>
    </xf>
    <xf numFmtId="176" fontId="7" fillId="5" borderId="73" xfId="0" applyNumberFormat="1" applyFont="1" applyFill="1" applyBorder="1" applyAlignment="1" applyProtection="1">
      <alignment horizontal="center" vertical="center"/>
    </xf>
    <xf numFmtId="176" fontId="7" fillId="5" borderId="74" xfId="0" applyNumberFormat="1" applyFont="1" applyFill="1" applyBorder="1" applyAlignment="1" applyProtection="1">
      <alignment horizontal="center" vertical="center"/>
    </xf>
    <xf numFmtId="176" fontId="14" fillId="7" borderId="60" xfId="0" applyNumberFormat="1" applyFont="1" applyFill="1" applyBorder="1" applyAlignment="1" applyProtection="1">
      <alignment horizontal="center" vertical="center"/>
    </xf>
    <xf numFmtId="176" fontId="14" fillId="7" borderId="61" xfId="0" applyNumberFormat="1" applyFont="1" applyFill="1" applyBorder="1" applyAlignment="1" applyProtection="1">
      <alignment horizontal="center" vertical="center"/>
    </xf>
    <xf numFmtId="176" fontId="14" fillId="12" borderId="61" xfId="0" applyNumberFormat="1" applyFont="1" applyFill="1" applyBorder="1" applyAlignment="1" applyProtection="1">
      <alignment horizontal="center" vertical="center"/>
    </xf>
    <xf numFmtId="176" fontId="15" fillId="6" borderId="63" xfId="0" applyNumberFormat="1" applyFont="1" applyFill="1" applyBorder="1" applyAlignment="1" applyProtection="1">
      <alignment horizontal="center" vertical="center"/>
      <protection locked="0"/>
    </xf>
    <xf numFmtId="176" fontId="15" fillId="6" borderId="64" xfId="0" applyNumberFormat="1" applyFont="1" applyFill="1" applyBorder="1" applyAlignment="1" applyProtection="1">
      <alignment horizontal="center" vertical="center"/>
      <protection locked="0"/>
    </xf>
    <xf numFmtId="176" fontId="15" fillId="6" borderId="64" xfId="0" applyNumberFormat="1" applyFont="1" applyFill="1" applyBorder="1" applyAlignment="1" applyProtection="1">
      <alignment horizontal="center" vertical="center"/>
    </xf>
    <xf numFmtId="176" fontId="15" fillId="0" borderId="63" xfId="0" applyNumberFormat="1" applyFont="1" applyBorder="1" applyAlignment="1" applyProtection="1">
      <alignment horizontal="center" vertical="center"/>
      <protection locked="0"/>
    </xf>
    <xf numFmtId="176" fontId="15" fillId="0" borderId="64" xfId="0" applyNumberFormat="1" applyFont="1" applyBorder="1" applyAlignment="1" applyProtection="1">
      <alignment horizontal="center" vertical="center"/>
      <protection locked="0"/>
    </xf>
    <xf numFmtId="176" fontId="15" fillId="0" borderId="64" xfId="0" applyNumberFormat="1" applyFont="1" applyBorder="1" applyAlignment="1" applyProtection="1">
      <alignment horizontal="center" vertical="center"/>
    </xf>
    <xf numFmtId="176" fontId="15" fillId="0" borderId="70" xfId="0" applyNumberFormat="1" applyFont="1" applyBorder="1" applyAlignment="1" applyProtection="1">
      <alignment horizontal="center" vertical="center"/>
      <protection locked="0"/>
    </xf>
    <xf numFmtId="176" fontId="15" fillId="0" borderId="71" xfId="0" applyNumberFormat="1" applyFont="1" applyBorder="1" applyAlignment="1" applyProtection="1">
      <alignment horizontal="center" vertical="center"/>
      <protection locked="0"/>
    </xf>
    <xf numFmtId="176" fontId="15" fillId="0" borderId="71" xfId="0" applyNumberFormat="1" applyFont="1" applyBorder="1" applyAlignment="1" applyProtection="1">
      <alignment horizontal="center" vertical="center"/>
    </xf>
    <xf numFmtId="176" fontId="15" fillId="0" borderId="0" xfId="0" applyNumberFormat="1" applyFont="1" applyBorder="1" applyAlignment="1" applyProtection="1">
      <alignment horizontal="center" vertical="center"/>
    </xf>
    <xf numFmtId="176" fontId="14" fillId="7" borderId="75" xfId="0" applyNumberFormat="1" applyFont="1" applyFill="1" applyBorder="1" applyAlignment="1" applyProtection="1">
      <alignment horizontal="center" vertical="center"/>
    </xf>
    <xf numFmtId="176" fontId="15" fillId="6" borderId="76" xfId="0" applyNumberFormat="1" applyFont="1" applyFill="1" applyBorder="1" applyAlignment="1" applyProtection="1">
      <alignment horizontal="center" vertical="center"/>
      <protection locked="0"/>
    </xf>
    <xf numFmtId="176" fontId="15" fillId="0" borderId="77" xfId="0" applyNumberFormat="1" applyFont="1" applyBorder="1" applyAlignment="1" applyProtection="1">
      <alignment horizontal="center" vertical="center"/>
      <protection locked="0"/>
    </xf>
    <xf numFmtId="176" fontId="15" fillId="0" borderId="78" xfId="0" applyNumberFormat="1" applyFont="1" applyBorder="1" applyAlignment="1" applyProtection="1">
      <alignment horizontal="center" vertical="center"/>
      <protection locked="0"/>
    </xf>
    <xf numFmtId="176" fontId="15" fillId="0" borderId="78" xfId="0" applyNumberFormat="1" applyFont="1" applyBorder="1" applyAlignment="1" applyProtection="1">
      <alignment horizontal="center" vertical="center"/>
    </xf>
    <xf numFmtId="176" fontId="7" fillId="5" borderId="79" xfId="0" applyNumberFormat="1" applyFont="1" applyFill="1" applyBorder="1" applyAlignment="1" applyProtection="1">
      <alignment horizontal="center" vertical="center"/>
    </xf>
    <xf numFmtId="176" fontId="7" fillId="5" borderId="45" xfId="0" applyNumberFormat="1" applyFont="1" applyFill="1" applyBorder="1" applyAlignment="1" applyProtection="1">
      <alignment horizontal="center" vertical="center"/>
    </xf>
    <xf numFmtId="176" fontId="16" fillId="0" borderId="80" xfId="0" applyNumberFormat="1" applyFont="1" applyFill="1" applyBorder="1" applyAlignment="1" applyProtection="1">
      <alignment horizontal="left" vertical="top" wrapText="1"/>
      <protection locked="0"/>
    </xf>
    <xf numFmtId="176" fontId="16" fillId="0" borderId="81" xfId="0" applyNumberFormat="1" applyFont="1" applyFill="1" applyBorder="1" applyAlignment="1" applyProtection="1">
      <alignment horizontal="left" vertical="top" wrapText="1"/>
      <protection locked="0"/>
    </xf>
    <xf numFmtId="176" fontId="16" fillId="0" borderId="82" xfId="0" applyNumberFormat="1" applyFont="1" applyFill="1" applyBorder="1" applyAlignment="1" applyProtection="1">
      <alignment horizontal="left" vertical="top" wrapText="1"/>
      <protection locked="0"/>
    </xf>
    <xf numFmtId="176" fontId="16" fillId="0" borderId="0" xfId="0" applyNumberFormat="1" applyFont="1" applyFill="1" applyBorder="1" applyAlignment="1" applyProtection="1">
      <alignment horizontal="left" vertical="top" wrapText="1"/>
      <protection locked="0"/>
    </xf>
    <xf numFmtId="176" fontId="10" fillId="13" borderId="83" xfId="0" applyNumberFormat="1" applyFont="1" applyFill="1" applyBorder="1" applyAlignment="1" applyProtection="1">
      <alignment horizontal="center" vertical="center"/>
    </xf>
    <xf numFmtId="176" fontId="10" fillId="13" borderId="84" xfId="0" applyNumberFormat="1" applyFont="1" applyFill="1" applyBorder="1" applyAlignment="1" applyProtection="1">
      <alignment horizontal="center" vertical="center"/>
    </xf>
    <xf numFmtId="176" fontId="5" fillId="0" borderId="82" xfId="0" applyNumberFormat="1" applyFont="1" applyFill="1" applyBorder="1" applyAlignment="1" applyProtection="1">
      <alignment horizontal="left" vertical="top" wrapText="1"/>
      <protection locked="0"/>
    </xf>
    <xf numFmtId="176" fontId="5" fillId="0" borderId="0" xfId="0" applyNumberFormat="1" applyFont="1" applyFill="1" applyBorder="1" applyAlignment="1" applyProtection="1">
      <alignment horizontal="left" vertical="top" wrapText="1"/>
      <protection locked="0"/>
    </xf>
    <xf numFmtId="176" fontId="5" fillId="0" borderId="85" xfId="0" applyNumberFormat="1" applyFont="1" applyFill="1" applyBorder="1" applyAlignment="1" applyProtection="1">
      <alignment horizontal="left" vertical="top" wrapText="1"/>
      <protection locked="0"/>
    </xf>
    <xf numFmtId="176" fontId="5" fillId="0" borderId="86" xfId="0" applyNumberFormat="1" applyFont="1" applyFill="1" applyBorder="1" applyAlignment="1" applyProtection="1">
      <alignment horizontal="left" vertical="top" wrapText="1"/>
      <protection locked="0"/>
    </xf>
    <xf numFmtId="176" fontId="17" fillId="6" borderId="87" xfId="0" applyNumberFormat="1" applyFont="1" applyFill="1" applyBorder="1" applyAlignment="1" applyProtection="1">
      <alignment horizontal="center" vertical="center"/>
      <protection locked="0"/>
    </xf>
    <xf numFmtId="176" fontId="17" fillId="6" borderId="88" xfId="0" applyNumberFormat="1" applyFont="1" applyFill="1" applyBorder="1" applyAlignment="1" applyProtection="1">
      <alignment horizontal="center" vertical="center"/>
      <protection locked="0"/>
    </xf>
    <xf numFmtId="176" fontId="7" fillId="5" borderId="89" xfId="0" applyNumberFormat="1" applyFont="1" applyFill="1" applyBorder="1" applyAlignment="1" applyProtection="1">
      <alignment horizontal="center" vertical="center"/>
    </xf>
    <xf numFmtId="176" fontId="9" fillId="0" borderId="90" xfId="0" applyNumberFormat="1" applyFont="1" applyFill="1" applyBorder="1" applyAlignment="1" applyProtection="1">
      <alignment horizontal="center" vertical="center"/>
      <protection locked="0"/>
    </xf>
    <xf numFmtId="176" fontId="8" fillId="6" borderId="91" xfId="0" applyNumberFormat="1" applyFont="1" applyFill="1" applyBorder="1" applyAlignment="1" applyProtection="1">
      <alignment horizontal="center" vertical="center"/>
    </xf>
    <xf numFmtId="176" fontId="8" fillId="6" borderId="92" xfId="0" applyNumberFormat="1" applyFont="1" applyFill="1" applyBorder="1" applyAlignment="1" applyProtection="1">
      <alignment horizontal="center" vertical="center"/>
    </xf>
    <xf numFmtId="176" fontId="8" fillId="6" borderId="17" xfId="0" applyNumberFormat="1" applyFont="1" applyFill="1" applyBorder="1" applyAlignment="1" applyProtection="1">
      <alignment horizontal="center" vertical="center"/>
    </xf>
    <xf numFmtId="176" fontId="9" fillId="6" borderId="0" xfId="0" applyNumberFormat="1" applyFont="1" applyFill="1" applyAlignment="1" applyProtection="1">
      <alignment horizontal="center" vertical="center"/>
      <protection locked="0"/>
    </xf>
    <xf numFmtId="176" fontId="9" fillId="6" borderId="93" xfId="0" applyNumberFormat="1" applyFont="1" applyFill="1" applyBorder="1" applyAlignment="1" applyProtection="1">
      <alignment horizontal="center" vertical="center"/>
      <protection locked="0"/>
    </xf>
    <xf numFmtId="176" fontId="8" fillId="0" borderId="94" xfId="0" applyNumberFormat="1" applyFont="1" applyFill="1" applyBorder="1" applyAlignment="1" applyProtection="1">
      <alignment horizontal="center" vertical="center"/>
    </xf>
    <xf numFmtId="176" fontId="8" fillId="0" borderId="95" xfId="0" applyNumberFormat="1" applyFont="1" applyFill="1" applyBorder="1" applyAlignment="1" applyProtection="1">
      <alignment horizontal="center" vertical="center"/>
    </xf>
    <xf numFmtId="176" fontId="8" fillId="0" borderId="21" xfId="0" applyNumberFormat="1" applyFont="1" applyFill="1" applyBorder="1" applyAlignment="1" applyProtection="1">
      <alignment horizontal="center" vertical="center"/>
    </xf>
    <xf numFmtId="176" fontId="9" fillId="0" borderId="96" xfId="0" applyNumberFormat="1" applyFont="1" applyFill="1" applyBorder="1" applyAlignment="1" applyProtection="1">
      <alignment horizontal="center" vertical="center"/>
      <protection locked="0"/>
    </xf>
    <xf numFmtId="176" fontId="9" fillId="0" borderId="97" xfId="0" applyNumberFormat="1" applyFont="1" applyFill="1" applyBorder="1" applyAlignment="1" applyProtection="1">
      <alignment horizontal="center" vertical="center"/>
      <protection locked="0"/>
    </xf>
    <xf numFmtId="176" fontId="9" fillId="0" borderId="98" xfId="0" applyNumberFormat="1" applyFont="1" applyFill="1" applyBorder="1" applyAlignment="1" applyProtection="1">
      <alignment horizontal="center" vertical="center"/>
      <protection locked="0"/>
    </xf>
    <xf numFmtId="176" fontId="9" fillId="0" borderId="99" xfId="0" applyNumberFormat="1" applyFont="1" applyFill="1" applyBorder="1" applyAlignment="1" applyProtection="1">
      <alignment horizontal="center" vertical="center"/>
      <protection locked="0"/>
    </xf>
    <xf numFmtId="176" fontId="8" fillId="6" borderId="100" xfId="0" applyNumberFormat="1" applyFont="1" applyFill="1" applyBorder="1" applyAlignment="1" applyProtection="1">
      <alignment horizontal="center" vertical="center"/>
    </xf>
    <xf numFmtId="176" fontId="8" fillId="6" borderId="101" xfId="0" applyNumberFormat="1" applyFont="1" applyFill="1" applyBorder="1" applyAlignment="1" applyProtection="1">
      <alignment horizontal="center" vertical="center"/>
    </xf>
    <xf numFmtId="176" fontId="8" fillId="6" borderId="25" xfId="0" applyNumberFormat="1" applyFont="1" applyFill="1" applyBorder="1" applyAlignment="1" applyProtection="1">
      <alignment horizontal="center" vertical="center"/>
    </xf>
    <xf numFmtId="176" fontId="6" fillId="0" borderId="29" xfId="0" applyNumberFormat="1" applyFont="1" applyFill="1" applyBorder="1" applyAlignment="1" applyProtection="1">
      <alignment horizontal="center" vertical="center"/>
    </xf>
    <xf numFmtId="176" fontId="10" fillId="12" borderId="102" xfId="0" applyNumberFormat="1" applyFont="1" applyFill="1" applyBorder="1" applyAlignment="1" applyProtection="1">
      <alignment horizontal="center" vertical="center"/>
    </xf>
    <xf numFmtId="176" fontId="10" fillId="12" borderId="33" xfId="0" applyNumberFormat="1" applyFont="1" applyFill="1" applyBorder="1" applyAlignment="1" applyProtection="1">
      <alignment horizontal="center" vertical="center"/>
    </xf>
    <xf numFmtId="176" fontId="10" fillId="7" borderId="102" xfId="0" applyNumberFormat="1" applyFont="1" applyFill="1" applyBorder="1" applyAlignment="1" applyProtection="1">
      <alignment horizontal="center" vertical="center"/>
    </xf>
    <xf numFmtId="176" fontId="6" fillId="6" borderId="50" xfId="0" applyNumberFormat="1" applyFont="1" applyFill="1" applyBorder="1" applyAlignment="1" applyProtection="1">
      <alignment horizontal="center" vertical="center"/>
      <protection locked="0"/>
    </xf>
    <xf numFmtId="176" fontId="6" fillId="6" borderId="38" xfId="0" applyNumberFormat="1" applyFont="1" applyFill="1" applyBorder="1" applyAlignment="1" applyProtection="1">
      <alignment horizontal="center" vertical="center"/>
      <protection locked="0"/>
    </xf>
    <xf numFmtId="176" fontId="10" fillId="9" borderId="103" xfId="0" applyNumberFormat="1" applyFont="1" applyFill="1" applyBorder="1" applyAlignment="1" applyProtection="1">
      <alignment horizontal="center" vertical="center"/>
    </xf>
    <xf numFmtId="176" fontId="10" fillId="9" borderId="53" xfId="0" applyNumberFormat="1" applyFont="1" applyFill="1" applyBorder="1" applyAlignment="1" applyProtection="1">
      <alignment horizontal="center" vertical="center"/>
    </xf>
    <xf numFmtId="176" fontId="6" fillId="0" borderId="43" xfId="0" applyNumberFormat="1" applyFont="1" applyFill="1" applyBorder="1" applyAlignment="1" applyProtection="1">
      <alignment horizontal="center" vertical="center"/>
      <protection locked="0"/>
    </xf>
    <xf numFmtId="176" fontId="6" fillId="6" borderId="104" xfId="0" applyNumberFormat="1" applyFont="1" applyFill="1" applyBorder="1" applyAlignment="1" applyProtection="1">
      <alignment horizontal="center" vertical="center"/>
    </xf>
    <xf numFmtId="176" fontId="6" fillId="6" borderId="105" xfId="0" applyNumberFormat="1" applyFont="1" applyFill="1" applyBorder="1" applyAlignment="1" applyProtection="1">
      <alignment horizontal="center" vertical="center"/>
    </xf>
    <xf numFmtId="176" fontId="6" fillId="0" borderId="104" xfId="0" applyNumberFormat="1" applyFont="1" applyFill="1" applyBorder="1" applyAlignment="1" applyProtection="1">
      <alignment horizontal="center" vertical="center"/>
      <protection locked="0"/>
    </xf>
    <xf numFmtId="176" fontId="6" fillId="0" borderId="105" xfId="0" applyNumberFormat="1" applyFont="1" applyFill="1" applyBorder="1" applyAlignment="1" applyProtection="1">
      <alignment horizontal="center" vertical="center"/>
      <protection locked="0"/>
    </xf>
    <xf numFmtId="176" fontId="11" fillId="0" borderId="45" xfId="0" applyNumberFormat="1" applyFont="1" applyFill="1" applyBorder="1" applyAlignment="1" applyProtection="1">
      <alignment horizontal="left" vertical="center"/>
    </xf>
    <xf numFmtId="176" fontId="10" fillId="9" borderId="48" xfId="0" applyNumberFormat="1" applyFont="1" applyFill="1" applyBorder="1" applyAlignment="1" applyProtection="1">
      <alignment horizontal="center" vertical="center"/>
    </xf>
    <xf numFmtId="176" fontId="6" fillId="6" borderId="38" xfId="0" applyNumberFormat="1" applyFont="1" applyFill="1" applyBorder="1" applyAlignment="1" applyProtection="1">
      <alignment horizontal="center" vertical="center"/>
    </xf>
    <xf numFmtId="176" fontId="10" fillId="10" borderId="36" xfId="0" applyNumberFormat="1" applyFont="1" applyFill="1" applyBorder="1" applyAlignment="1" applyProtection="1">
      <alignment horizontal="center" vertical="center"/>
    </xf>
    <xf numFmtId="176" fontId="13" fillId="9" borderId="51" xfId="0" applyNumberFormat="1" applyFont="1" applyFill="1" applyBorder="1" applyAlignment="1" applyProtection="1">
      <alignment horizontal="center" vertical="center"/>
    </xf>
    <xf numFmtId="176" fontId="13" fillId="9" borderId="35" xfId="0" applyNumberFormat="1" applyFont="1" applyFill="1" applyBorder="1" applyAlignment="1" applyProtection="1">
      <alignment horizontal="center" vertical="center"/>
    </xf>
    <xf numFmtId="176" fontId="13" fillId="9" borderId="36" xfId="0" applyNumberFormat="1" applyFont="1" applyFill="1" applyBorder="1" applyAlignment="1" applyProtection="1">
      <alignment horizontal="center" vertical="center"/>
    </xf>
    <xf numFmtId="176" fontId="6" fillId="6" borderId="106" xfId="0" applyNumberFormat="1" applyFont="1" applyFill="1" applyBorder="1" applyAlignment="1" applyProtection="1">
      <alignment horizontal="center" vertical="center"/>
    </xf>
    <xf numFmtId="176" fontId="6" fillId="0" borderId="107" xfId="0" applyNumberFormat="1" applyFont="1" applyFill="1" applyBorder="1" applyAlignment="1" applyProtection="1">
      <alignment horizontal="center" vertical="center"/>
    </xf>
    <xf numFmtId="176" fontId="6" fillId="0" borderId="108" xfId="0" applyNumberFormat="1" applyFont="1" applyFill="1" applyBorder="1" applyAlignment="1" applyProtection="1">
      <alignment horizontal="center" vertical="center"/>
    </xf>
    <xf numFmtId="176" fontId="6" fillId="0" borderId="109" xfId="0" applyNumberFormat="1" applyFont="1" applyFill="1" applyBorder="1" applyAlignment="1" applyProtection="1">
      <alignment horizontal="center" vertical="center"/>
    </xf>
    <xf numFmtId="176" fontId="6" fillId="6" borderId="107" xfId="0" applyNumberFormat="1" applyFont="1" applyFill="1" applyBorder="1" applyAlignment="1" applyProtection="1">
      <alignment horizontal="center" vertical="center"/>
    </xf>
    <xf numFmtId="176" fontId="6" fillId="6" borderId="108" xfId="0" applyNumberFormat="1" applyFont="1" applyFill="1" applyBorder="1" applyAlignment="1" applyProtection="1">
      <alignment horizontal="center" vertical="center"/>
    </xf>
    <xf numFmtId="176" fontId="6" fillId="0" borderId="110" xfId="0" applyNumberFormat="1" applyFont="1" applyFill="1" applyBorder="1" applyAlignment="1" applyProtection="1">
      <alignment horizontal="center" vertical="center"/>
      <protection locked="0"/>
    </xf>
    <xf numFmtId="176" fontId="6" fillId="0" borderId="111" xfId="0" applyNumberFormat="1" applyFont="1" applyFill="1" applyBorder="1" applyAlignment="1" applyProtection="1">
      <alignment horizontal="center" vertical="center"/>
      <protection locked="0"/>
    </xf>
    <xf numFmtId="176" fontId="13" fillId="7" borderId="0" xfId="0" applyNumberFormat="1" applyFont="1" applyFill="1" applyBorder="1" applyAlignment="1" applyProtection="1">
      <alignment horizontal="center" vertical="center"/>
    </xf>
    <xf numFmtId="176" fontId="13" fillId="7" borderId="112" xfId="0" applyNumberFormat="1" applyFont="1" applyFill="1" applyBorder="1" applyAlignment="1" applyProtection="1">
      <alignment horizontal="center" vertical="center"/>
    </xf>
    <xf numFmtId="176" fontId="13" fillId="12" borderId="113" xfId="0" applyNumberFormat="1" applyFont="1" applyFill="1" applyBorder="1" applyAlignment="1" applyProtection="1">
      <alignment horizontal="center" vertical="center"/>
    </xf>
    <xf numFmtId="176" fontId="13" fillId="12" borderId="112" xfId="0" applyNumberFormat="1" applyFont="1" applyFill="1" applyBorder="1" applyAlignment="1" applyProtection="1">
      <alignment horizontal="center" vertical="center"/>
    </xf>
    <xf numFmtId="176" fontId="6" fillId="6" borderId="114" xfId="0" applyNumberFormat="1" applyFont="1" applyFill="1" applyBorder="1" applyAlignment="1" applyProtection="1">
      <alignment horizontal="center" vertical="center"/>
      <protection locked="0"/>
    </xf>
    <xf numFmtId="176" fontId="6" fillId="6" borderId="114" xfId="0" applyNumberFormat="1" applyFont="1" applyFill="1" applyBorder="1" applyAlignment="1" applyProtection="1">
      <alignment horizontal="center" vertical="center"/>
    </xf>
    <xf numFmtId="176" fontId="6" fillId="6" borderId="115" xfId="0" applyNumberFormat="1" applyFont="1" applyFill="1" applyBorder="1" applyAlignment="1" applyProtection="1">
      <alignment horizontal="center" vertical="center"/>
    </xf>
    <xf numFmtId="176" fontId="6" fillId="6" borderId="65" xfId="0" applyNumberFormat="1" applyFont="1" applyFill="1" applyBorder="1" applyAlignment="1" applyProtection="1">
      <alignment horizontal="left" vertical="center"/>
    </xf>
    <xf numFmtId="176" fontId="6" fillId="6" borderId="116" xfId="0" applyNumberFormat="1" applyFont="1" applyFill="1" applyBorder="1" applyAlignment="1" applyProtection="1">
      <alignment horizontal="left" vertical="center"/>
    </xf>
    <xf numFmtId="176" fontId="6" fillId="0" borderId="117" xfId="0" applyNumberFormat="1" applyFont="1" applyFill="1" applyBorder="1" applyAlignment="1" applyProtection="1">
      <alignment horizontal="center" vertical="center"/>
      <protection locked="0"/>
    </xf>
    <xf numFmtId="176" fontId="6" fillId="0" borderId="114" xfId="0" applyNumberFormat="1" applyFont="1" applyFill="1" applyBorder="1" applyAlignment="1" applyProtection="1">
      <alignment horizontal="center" vertical="center"/>
    </xf>
    <xf numFmtId="176" fontId="6" fillId="0" borderId="118" xfId="0" applyNumberFormat="1" applyFont="1" applyFill="1" applyBorder="1" applyAlignment="1" applyProtection="1">
      <alignment horizontal="center" vertical="center"/>
    </xf>
    <xf numFmtId="176" fontId="6" fillId="0" borderId="65" xfId="0" applyNumberFormat="1" applyFont="1" applyFill="1" applyBorder="1" applyAlignment="1" applyProtection="1">
      <alignment horizontal="left" vertical="center"/>
    </xf>
    <xf numFmtId="176" fontId="6" fillId="0" borderId="116" xfId="0" applyNumberFormat="1" applyFont="1" applyFill="1" applyBorder="1" applyAlignment="1" applyProtection="1">
      <alignment horizontal="left" vertical="center"/>
    </xf>
    <xf numFmtId="176" fontId="6" fillId="6" borderId="119" xfId="0" applyNumberFormat="1" applyFont="1" applyFill="1" applyBorder="1" applyAlignment="1" applyProtection="1">
      <alignment horizontal="center" vertical="center"/>
    </xf>
    <xf numFmtId="176" fontId="6" fillId="6" borderId="120" xfId="0" applyNumberFormat="1" applyFont="1" applyFill="1" applyBorder="1" applyAlignment="1" applyProtection="1">
      <alignment horizontal="center" vertical="center"/>
    </xf>
    <xf numFmtId="176" fontId="6" fillId="6" borderId="121" xfId="0" applyNumberFormat="1" applyFont="1" applyFill="1" applyBorder="1" applyAlignment="1" applyProtection="1">
      <alignment horizontal="left" vertical="center"/>
    </xf>
    <xf numFmtId="176" fontId="6" fillId="6" borderId="122" xfId="0" applyNumberFormat="1" applyFont="1" applyFill="1" applyBorder="1" applyAlignment="1" applyProtection="1">
      <alignment horizontal="left" vertical="center"/>
    </xf>
    <xf numFmtId="176" fontId="7" fillId="5" borderId="123" xfId="0" applyNumberFormat="1" applyFont="1" applyFill="1" applyBorder="1" applyAlignment="1" applyProtection="1">
      <alignment horizontal="center" vertical="center"/>
    </xf>
    <xf numFmtId="176" fontId="18" fillId="7" borderId="113" xfId="0" applyNumberFormat="1" applyFont="1" applyFill="1" applyBorder="1" applyAlignment="1" applyProtection="1">
      <alignment horizontal="center" vertical="center" wrapText="1"/>
    </xf>
    <xf numFmtId="176" fontId="18" fillId="7" borderId="112" xfId="0" applyNumberFormat="1" applyFont="1" applyFill="1" applyBorder="1" applyAlignment="1" applyProtection="1">
      <alignment horizontal="center" vertical="center" wrapText="1"/>
    </xf>
    <xf numFmtId="176" fontId="14" fillId="12" borderId="113" xfId="0" applyNumberFormat="1" applyFont="1" applyFill="1" applyBorder="1" applyAlignment="1" applyProtection="1">
      <alignment horizontal="center" vertical="center"/>
    </xf>
    <xf numFmtId="176" fontId="14" fillId="12" borderId="112" xfId="0" applyNumberFormat="1" applyFont="1" applyFill="1" applyBorder="1" applyAlignment="1" applyProtection="1">
      <alignment horizontal="center" vertical="center"/>
    </xf>
    <xf numFmtId="176" fontId="14" fillId="12" borderId="124" xfId="0" applyNumberFormat="1" applyFont="1" applyFill="1" applyBorder="1" applyAlignment="1" applyProtection="1">
      <alignment horizontal="center" vertical="center"/>
    </xf>
    <xf numFmtId="176" fontId="15" fillId="6" borderId="65" xfId="0" applyNumberFormat="1" applyFont="1" applyFill="1" applyBorder="1" applyAlignment="1" applyProtection="1">
      <alignment horizontal="center" vertical="center"/>
    </xf>
    <xf numFmtId="176" fontId="15" fillId="6" borderId="115" xfId="0" applyNumberFormat="1" applyFont="1" applyFill="1" applyBorder="1" applyAlignment="1" applyProtection="1">
      <alignment horizontal="center" vertical="center"/>
    </xf>
    <xf numFmtId="176" fontId="15" fillId="6" borderId="116" xfId="0" applyNumberFormat="1" applyFont="1" applyFill="1" applyBorder="1" applyAlignment="1" applyProtection="1">
      <alignment horizontal="center" vertical="center"/>
    </xf>
    <xf numFmtId="176" fontId="15" fillId="0" borderId="65" xfId="0" applyNumberFormat="1" applyFont="1" applyBorder="1" applyAlignment="1" applyProtection="1">
      <alignment horizontal="center" vertical="center"/>
    </xf>
    <xf numFmtId="176" fontId="15" fillId="0" borderId="115" xfId="0" applyNumberFormat="1" applyFont="1" applyBorder="1" applyAlignment="1" applyProtection="1">
      <alignment horizontal="center" vertical="center"/>
    </xf>
    <xf numFmtId="176" fontId="15" fillId="0" borderId="116" xfId="0" applyNumberFormat="1" applyFont="1" applyBorder="1" applyAlignment="1" applyProtection="1">
      <alignment horizontal="center" vertical="center"/>
    </xf>
    <xf numFmtId="176" fontId="15" fillId="0" borderId="121" xfId="0" applyNumberFormat="1" applyFont="1" applyBorder="1" applyAlignment="1" applyProtection="1">
      <alignment horizontal="center" vertical="center"/>
    </xf>
    <xf numFmtId="176" fontId="15" fillId="0" borderId="125" xfId="0" applyNumberFormat="1" applyFont="1" applyBorder="1" applyAlignment="1" applyProtection="1">
      <alignment horizontal="center" vertical="center"/>
    </xf>
    <xf numFmtId="176" fontId="15" fillId="0" borderId="122" xfId="0" applyNumberFormat="1" applyFont="1" applyBorder="1" applyAlignment="1" applyProtection="1">
      <alignment horizontal="center" vertical="center"/>
    </xf>
    <xf numFmtId="176" fontId="19" fillId="0" borderId="0" xfId="0" applyNumberFormat="1" applyFont="1" applyBorder="1" applyAlignment="1" applyProtection="1">
      <alignment horizontal="right" vertical="center"/>
    </xf>
    <xf numFmtId="176" fontId="15" fillId="0" borderId="72" xfId="0" applyNumberFormat="1" applyFont="1" applyBorder="1" applyAlignment="1" applyProtection="1">
      <alignment horizontal="center" vertical="center"/>
    </xf>
    <xf numFmtId="176" fontId="15" fillId="0" borderId="43" xfId="0" applyNumberFormat="1" applyFont="1" applyBorder="1" applyAlignment="1" applyProtection="1">
      <alignment horizontal="center" vertical="center"/>
    </xf>
    <xf numFmtId="176" fontId="7" fillId="5" borderId="81" xfId="0" applyNumberFormat="1" applyFont="1" applyFill="1" applyBorder="1" applyAlignment="1" applyProtection="1">
      <alignment horizontal="center" vertical="center"/>
    </xf>
    <xf numFmtId="176" fontId="17" fillId="6" borderId="62" xfId="0" applyNumberFormat="1" applyFont="1" applyFill="1" applyBorder="1" applyAlignment="1" applyProtection="1">
      <alignment horizontal="center" vertical="center"/>
      <protection locked="0"/>
    </xf>
    <xf numFmtId="176" fontId="17" fillId="6" borderId="0" xfId="0" applyNumberFormat="1" applyFont="1" applyFill="1" applyBorder="1" applyAlignment="1" applyProtection="1">
      <alignment horizontal="center" vertical="center"/>
      <protection locked="0"/>
    </xf>
    <xf numFmtId="176" fontId="7" fillId="5" borderId="126" xfId="0" applyNumberFormat="1" applyFont="1" applyFill="1" applyBorder="1" applyAlignment="1" applyProtection="1">
      <alignment horizontal="center" vertical="center"/>
    </xf>
    <xf numFmtId="176" fontId="7" fillId="14" borderId="79" xfId="0" applyNumberFormat="1" applyFont="1" applyFill="1" applyBorder="1" applyAlignment="1" applyProtection="1">
      <alignment horizontal="center" vertical="center"/>
    </xf>
    <xf numFmtId="176" fontId="7" fillId="14" borderId="45" xfId="0" applyNumberFormat="1" applyFont="1" applyFill="1" applyBorder="1" applyAlignment="1" applyProtection="1">
      <alignment horizontal="center" vertical="center"/>
    </xf>
    <xf numFmtId="176" fontId="9" fillId="6" borderId="127" xfId="0" applyNumberFormat="1" applyFont="1" applyFill="1" applyBorder="1" applyAlignment="1" applyProtection="1">
      <alignment horizontal="center" vertical="center"/>
      <protection locked="0"/>
    </xf>
    <xf numFmtId="176" fontId="9" fillId="15" borderId="82" xfId="0" applyNumberFormat="1" applyFont="1" applyFill="1" applyBorder="1" applyAlignment="1" applyProtection="1">
      <alignment horizontal="center" vertical="center"/>
    </xf>
    <xf numFmtId="176" fontId="9" fillId="15" borderId="0" xfId="0" applyNumberFormat="1" applyFont="1" applyFill="1" applyBorder="1" applyAlignment="1" applyProtection="1">
      <alignment horizontal="center" vertical="center"/>
    </xf>
    <xf numFmtId="176" fontId="9" fillId="0" borderId="128" xfId="0" applyNumberFormat="1" applyFont="1" applyFill="1" applyBorder="1" applyAlignment="1" applyProtection="1">
      <alignment horizontal="center" vertical="center"/>
      <protection locked="0"/>
    </xf>
    <xf numFmtId="176" fontId="7" fillId="16" borderId="79" xfId="0" applyNumberFormat="1" applyFont="1" applyFill="1" applyBorder="1" applyAlignment="1" applyProtection="1">
      <alignment horizontal="center" vertical="center"/>
    </xf>
    <xf numFmtId="176" fontId="7" fillId="16" borderId="45" xfId="0" applyNumberFormat="1" applyFont="1" applyFill="1" applyBorder="1" applyAlignment="1" applyProtection="1">
      <alignment horizontal="center" vertical="center"/>
    </xf>
    <xf numFmtId="176" fontId="9" fillId="0" borderId="79" xfId="0" applyNumberFormat="1" applyFont="1" applyFill="1" applyBorder="1" applyAlignment="1" applyProtection="1">
      <alignment horizontal="right" vertical="center"/>
      <protection locked="0"/>
    </xf>
    <xf numFmtId="176" fontId="9" fillId="0" borderId="129" xfId="0" applyNumberFormat="1" applyFont="1" applyFill="1" applyBorder="1" applyAlignment="1" applyProtection="1">
      <alignment horizontal="right" vertical="center"/>
      <protection locked="0"/>
    </xf>
    <xf numFmtId="176" fontId="6" fillId="0" borderId="45" xfId="0" applyNumberFormat="1" applyFont="1" applyFill="1" applyBorder="1" applyAlignment="1" applyProtection="1">
      <alignment horizontal="left" vertical="center"/>
    </xf>
    <xf numFmtId="176" fontId="7" fillId="5" borderId="130" xfId="0" applyNumberFormat="1" applyFont="1" applyFill="1" applyBorder="1" applyAlignment="1" applyProtection="1">
      <alignment horizontal="center" vertical="center"/>
    </xf>
    <xf numFmtId="176" fontId="5" fillId="0" borderId="0" xfId="0" applyNumberFormat="1" applyFont="1" applyFill="1" applyAlignment="1" applyProtection="1">
      <alignment horizontal="center" vertical="center"/>
    </xf>
    <xf numFmtId="176" fontId="7" fillId="5" borderId="131" xfId="0" applyNumberFormat="1" applyFont="1" applyFill="1" applyBorder="1" applyAlignment="1" applyProtection="1">
      <alignment horizontal="center" vertical="center"/>
    </xf>
    <xf numFmtId="176" fontId="7" fillId="5" borderId="19" xfId="0" applyNumberFormat="1" applyFont="1" applyFill="1" applyBorder="1" applyAlignment="1" applyProtection="1">
      <alignment horizontal="center" vertical="center"/>
    </xf>
    <xf numFmtId="176" fontId="10" fillId="12" borderId="132" xfId="0" applyNumberFormat="1" applyFont="1" applyFill="1" applyBorder="1" applyAlignment="1" applyProtection="1">
      <alignment horizontal="center" vertical="center"/>
    </xf>
    <xf numFmtId="176" fontId="10" fillId="12" borderId="133" xfId="0" applyNumberFormat="1" applyFont="1" applyFill="1" applyBorder="1" applyAlignment="1" applyProtection="1">
      <alignment horizontal="center" vertical="center"/>
    </xf>
    <xf numFmtId="176" fontId="7" fillId="17" borderId="82" xfId="0" applyNumberFormat="1" applyFont="1" applyFill="1" applyBorder="1" applyAlignment="1" applyProtection="1">
      <alignment horizontal="center" vertical="center"/>
    </xf>
    <xf numFmtId="176" fontId="7" fillId="17" borderId="134" xfId="0" applyNumberFormat="1" applyFont="1" applyFill="1" applyBorder="1" applyAlignment="1" applyProtection="1">
      <alignment horizontal="center" vertical="center"/>
    </xf>
    <xf numFmtId="176" fontId="10" fillId="8" borderId="135" xfId="0" applyNumberFormat="1" applyFont="1" applyFill="1" applyBorder="1" applyAlignment="1" applyProtection="1">
      <alignment horizontal="center" vertical="center"/>
    </xf>
    <xf numFmtId="176" fontId="10" fillId="10" borderId="136" xfId="0" applyNumberFormat="1" applyFont="1" applyFill="1" applyBorder="1" applyAlignment="1" applyProtection="1">
      <alignment horizontal="center" vertical="center"/>
    </xf>
    <xf numFmtId="176" fontId="7" fillId="17" borderId="0" xfId="0" applyNumberFormat="1" applyFont="1" applyFill="1" applyAlignment="1" applyProtection="1">
      <alignment horizontal="center" vertical="center"/>
    </xf>
    <xf numFmtId="176" fontId="10" fillId="13" borderId="137" xfId="0" applyNumberFormat="1" applyFont="1" applyFill="1" applyBorder="1" applyAlignment="1" applyProtection="1">
      <alignment horizontal="center" vertical="center"/>
    </xf>
    <xf numFmtId="176" fontId="6" fillId="0" borderId="138" xfId="0" applyNumberFormat="1" applyFont="1" applyFill="1" applyBorder="1" applyAlignment="1" applyProtection="1">
      <alignment horizontal="center" vertical="center"/>
    </xf>
    <xf numFmtId="176" fontId="6" fillId="0" borderId="136" xfId="0" applyNumberFormat="1" applyFont="1" applyFill="1" applyBorder="1" applyAlignment="1" applyProtection="1">
      <alignment horizontal="center" vertical="center"/>
    </xf>
    <xf numFmtId="176" fontId="7" fillId="5" borderId="139" xfId="0" applyNumberFormat="1" applyFont="1" applyFill="1" applyBorder="1" applyAlignment="1" applyProtection="1">
      <alignment horizontal="center" vertical="center"/>
    </xf>
    <xf numFmtId="176" fontId="7" fillId="5" borderId="98" xfId="0" applyNumberFormat="1" applyFont="1" applyFill="1" applyBorder="1" applyAlignment="1" applyProtection="1">
      <alignment horizontal="center" vertical="center"/>
    </xf>
    <xf numFmtId="176" fontId="10" fillId="9" borderId="14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center" vertical="center"/>
    </xf>
    <xf numFmtId="176" fontId="12" fillId="0" borderId="0" xfId="0" applyNumberFormat="1" applyFont="1" applyBorder="1" applyAlignment="1" applyProtection="1">
      <alignment horizontal="right" vertical="center"/>
    </xf>
    <xf numFmtId="176" fontId="6" fillId="6" borderId="141" xfId="0" applyNumberFormat="1" applyFont="1" applyFill="1" applyBorder="1" applyAlignment="1" applyProtection="1">
      <alignment horizontal="center" vertical="center"/>
      <protection locked="0"/>
    </xf>
    <xf numFmtId="176" fontId="7" fillId="14" borderId="142" xfId="0" applyNumberFormat="1" applyFont="1" applyFill="1" applyBorder="1" applyAlignment="1" applyProtection="1">
      <alignment horizontal="center" vertical="center" textRotation="255"/>
    </xf>
    <xf numFmtId="176" fontId="20" fillId="0" borderId="143" xfId="0" applyNumberFormat="1" applyFont="1" applyFill="1" applyBorder="1" applyAlignment="1" applyProtection="1">
      <alignment horizontal="left" vertical="center"/>
    </xf>
    <xf numFmtId="176" fontId="20" fillId="0" borderId="144" xfId="0" applyNumberFormat="1" applyFont="1" applyFill="1" applyBorder="1" applyAlignment="1" applyProtection="1">
      <alignment horizontal="left" vertical="center"/>
    </xf>
    <xf numFmtId="176" fontId="7" fillId="14" borderId="145" xfId="0" applyNumberFormat="1" applyFont="1" applyFill="1" applyBorder="1" applyAlignment="1" applyProtection="1">
      <alignment horizontal="center" vertical="center" textRotation="255"/>
    </xf>
    <xf numFmtId="176" fontId="20" fillId="6" borderId="127" xfId="0" applyNumberFormat="1" applyFont="1" applyFill="1" applyBorder="1" applyAlignment="1" applyProtection="1">
      <alignment horizontal="left" vertical="center"/>
    </xf>
    <xf numFmtId="176" fontId="20" fillId="6" borderId="0" xfId="0" applyNumberFormat="1" applyFont="1" applyFill="1" applyBorder="1" applyAlignment="1" applyProtection="1">
      <alignment horizontal="left" vertical="center"/>
    </xf>
    <xf numFmtId="176" fontId="20" fillId="0" borderId="146" xfId="0" applyNumberFormat="1" applyFont="1" applyFill="1" applyBorder="1" applyAlignment="1" applyProtection="1">
      <alignment horizontal="left" vertical="center"/>
    </xf>
    <xf numFmtId="176" fontId="20" fillId="0" borderId="147" xfId="0" applyNumberFormat="1" applyFont="1" applyFill="1" applyBorder="1" applyAlignment="1" applyProtection="1">
      <alignment horizontal="left" vertical="center"/>
    </xf>
    <xf numFmtId="176" fontId="10" fillId="9" borderId="148" xfId="0" applyNumberFormat="1" applyFont="1" applyFill="1" applyBorder="1" applyAlignment="1" applyProtection="1">
      <alignment horizontal="center" vertical="center"/>
    </xf>
    <xf numFmtId="176" fontId="7" fillId="14" borderId="149" xfId="0" applyNumberFormat="1" applyFont="1" applyFill="1" applyBorder="1" applyAlignment="1" applyProtection="1">
      <alignment horizontal="center" vertical="center" textRotation="255"/>
    </xf>
    <xf numFmtId="176" fontId="20" fillId="6" borderId="150" xfId="0" applyNumberFormat="1" applyFont="1" applyFill="1" applyBorder="1" applyAlignment="1" applyProtection="1">
      <alignment horizontal="left" vertical="center"/>
    </xf>
    <xf numFmtId="176" fontId="20" fillId="6" borderId="151" xfId="0" applyNumberFormat="1" applyFont="1" applyFill="1" applyBorder="1" applyAlignment="1" applyProtection="1">
      <alignment horizontal="left" vertical="center"/>
    </xf>
    <xf numFmtId="176" fontId="7" fillId="14" borderId="28" xfId="0" applyNumberFormat="1" applyFont="1" applyFill="1" applyBorder="1" applyAlignment="1" applyProtection="1">
      <alignment horizontal="center" vertical="center" textRotation="255"/>
    </xf>
    <xf numFmtId="176" fontId="20" fillId="0" borderId="152" xfId="0" applyNumberFormat="1" applyFont="1" applyFill="1" applyBorder="1" applyAlignment="1" applyProtection="1">
      <alignment horizontal="left" vertical="center"/>
    </xf>
    <xf numFmtId="176" fontId="20" fillId="0" borderId="29" xfId="0" applyNumberFormat="1" applyFont="1" applyFill="1" applyBorder="1" applyAlignment="1" applyProtection="1">
      <alignment horizontal="left" vertical="center"/>
    </xf>
    <xf numFmtId="176" fontId="6" fillId="6" borderId="136" xfId="0" applyNumberFormat="1" applyFont="1" applyFill="1" applyBorder="1" applyAlignment="1" applyProtection="1">
      <alignment horizontal="center" vertical="center"/>
    </xf>
    <xf numFmtId="176" fontId="7" fillId="14" borderId="37" xfId="0" applyNumberFormat="1" applyFont="1" applyFill="1" applyBorder="1" applyAlignment="1" applyProtection="1">
      <alignment horizontal="center" vertical="center" textRotation="255"/>
    </xf>
    <xf numFmtId="176" fontId="20" fillId="6" borderId="153" xfId="0" applyNumberFormat="1" applyFont="1" applyFill="1" applyBorder="1" applyAlignment="1" applyProtection="1">
      <alignment horizontal="left" vertical="center"/>
    </xf>
    <xf numFmtId="176" fontId="20" fillId="6" borderId="96" xfId="0" applyNumberFormat="1" applyFont="1" applyFill="1" applyBorder="1" applyAlignment="1" applyProtection="1">
      <alignment horizontal="left" vertical="center"/>
    </xf>
    <xf numFmtId="176" fontId="10" fillId="9" borderId="136" xfId="0" applyNumberFormat="1" applyFont="1" applyFill="1" applyBorder="1" applyAlignment="1" applyProtection="1">
      <alignment horizontal="center" vertical="center"/>
    </xf>
    <xf numFmtId="176" fontId="20" fillId="0" borderId="154" xfId="0" applyNumberFormat="1" applyFont="1" applyFill="1" applyBorder="1" applyAlignment="1" applyProtection="1">
      <alignment horizontal="left" vertical="center"/>
    </xf>
    <xf numFmtId="176" fontId="20" fillId="0" borderId="155" xfId="0" applyNumberFormat="1" applyFont="1" applyFill="1" applyBorder="1" applyAlignment="1" applyProtection="1">
      <alignment horizontal="left" vertical="center"/>
    </xf>
    <xf numFmtId="176" fontId="7" fillId="14" borderId="41" xfId="0" applyNumberFormat="1" applyFont="1" applyFill="1" applyBorder="1" applyAlignment="1" applyProtection="1">
      <alignment horizontal="center" vertical="center" textRotation="255"/>
    </xf>
    <xf numFmtId="176" fontId="20" fillId="6" borderId="156" xfId="0" applyNumberFormat="1" applyFont="1" applyFill="1" applyBorder="1" applyAlignment="1" applyProtection="1">
      <alignment horizontal="left" vertical="center"/>
    </xf>
    <xf numFmtId="176" fontId="20" fillId="6" borderId="43" xfId="0" applyNumberFormat="1" applyFont="1" applyFill="1" applyBorder="1" applyAlignment="1" applyProtection="1">
      <alignment horizontal="left" vertical="center"/>
    </xf>
    <xf numFmtId="176" fontId="6" fillId="6" borderId="157" xfId="0" applyNumberFormat="1" applyFont="1" applyFill="1" applyBorder="1" applyAlignment="1" applyProtection="1">
      <alignment horizontal="center" vertical="center"/>
    </xf>
    <xf numFmtId="176" fontId="6" fillId="0" borderId="158" xfId="0" applyNumberFormat="1" applyFont="1" applyFill="1" applyBorder="1" applyAlignment="1" applyProtection="1">
      <alignment horizontal="center" vertical="center"/>
      <protection locked="0"/>
    </xf>
    <xf numFmtId="176" fontId="5" fillId="0" borderId="41" xfId="0" applyNumberFormat="1" applyFont="1" applyFill="1" applyBorder="1" applyAlignment="1" applyProtection="1">
      <alignment horizontal="center" vertical="center"/>
      <protection locked="0"/>
    </xf>
    <xf numFmtId="176" fontId="5" fillId="0" borderId="43" xfId="0" applyNumberFormat="1" applyFont="1" applyFill="1" applyBorder="1" applyAlignment="1" applyProtection="1">
      <alignment horizontal="center" vertical="center"/>
      <protection locked="0"/>
    </xf>
    <xf numFmtId="176" fontId="7" fillId="11" borderId="159" xfId="0" applyNumberFormat="1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176" fontId="10" fillId="7" borderId="160" xfId="0" applyNumberFormat="1" applyFont="1" applyFill="1" applyBorder="1" applyAlignment="1" applyProtection="1">
      <alignment horizontal="center" vertical="center"/>
    </xf>
    <xf numFmtId="176" fontId="13" fillId="12" borderId="161" xfId="0" applyNumberFormat="1" applyFont="1" applyFill="1" applyBorder="1" applyAlignment="1" applyProtection="1">
      <alignment horizontal="center" vertical="center"/>
    </xf>
    <xf numFmtId="0" fontId="6" fillId="6" borderId="41" xfId="0" applyNumberFormat="1" applyFont="1" applyFill="1" applyBorder="1" applyAlignment="1" applyProtection="1">
      <alignment horizontal="center" vertical="center"/>
    </xf>
    <xf numFmtId="176" fontId="6" fillId="6" borderId="162" xfId="0" applyNumberFormat="1" applyFont="1" applyFill="1" applyBorder="1" applyAlignment="1" applyProtection="1">
      <alignment horizontal="left" vertical="center"/>
    </xf>
    <xf numFmtId="176" fontId="6" fillId="0" borderId="162" xfId="0" applyNumberFormat="1" applyFont="1" applyFill="1" applyBorder="1" applyAlignment="1" applyProtection="1">
      <alignment horizontal="left" vertical="center"/>
    </xf>
    <xf numFmtId="176" fontId="7" fillId="17" borderId="28" xfId="0" applyNumberFormat="1" applyFont="1" applyFill="1" applyBorder="1" applyAlignment="1" applyProtection="1">
      <alignment horizontal="center" vertical="center" textRotation="255"/>
    </xf>
    <xf numFmtId="176" fontId="16" fillId="6" borderId="163" xfId="0" applyNumberFormat="1" applyFont="1" applyFill="1" applyBorder="1" applyAlignment="1" applyProtection="1">
      <alignment horizontal="center" vertical="center"/>
      <protection locked="0"/>
    </xf>
    <xf numFmtId="176" fontId="6" fillId="6" borderId="164" xfId="0" applyNumberFormat="1" applyFont="1" applyFill="1" applyBorder="1" applyAlignment="1" applyProtection="1">
      <alignment horizontal="left" vertical="center"/>
    </xf>
    <xf numFmtId="176" fontId="7" fillId="17" borderId="41" xfId="0" applyNumberFormat="1" applyFont="1" applyFill="1" applyBorder="1" applyAlignment="1" applyProtection="1">
      <alignment horizontal="center" vertical="center" textRotation="255"/>
    </xf>
    <xf numFmtId="176" fontId="16" fillId="0" borderId="165" xfId="0" applyNumberFormat="1" applyFont="1" applyFill="1" applyBorder="1" applyAlignment="1" applyProtection="1">
      <alignment horizontal="center" vertical="center"/>
      <protection locked="0"/>
    </xf>
    <xf numFmtId="176" fontId="14" fillId="12" borderId="62" xfId="0" applyNumberFormat="1" applyFont="1" applyFill="1" applyBorder="1" applyAlignment="1" applyProtection="1">
      <alignment horizontal="center" vertical="center"/>
    </xf>
    <xf numFmtId="176" fontId="14" fillId="12" borderId="0" xfId="0" applyNumberFormat="1" applyFont="1" applyFill="1" applyBorder="1" applyAlignment="1" applyProtection="1">
      <alignment horizontal="center" vertical="center"/>
    </xf>
    <xf numFmtId="176" fontId="15" fillId="6" borderId="166" xfId="0" applyNumberFormat="1" applyFont="1" applyFill="1" applyBorder="1" applyAlignment="1" applyProtection="1">
      <alignment horizontal="left" vertical="center"/>
    </xf>
    <xf numFmtId="176" fontId="15" fillId="6" borderId="167" xfId="0" applyNumberFormat="1" applyFont="1" applyFill="1" applyBorder="1" applyAlignment="1" applyProtection="1">
      <alignment horizontal="left" vertical="center"/>
    </xf>
    <xf numFmtId="176" fontId="15" fillId="0" borderId="62" xfId="0" applyNumberFormat="1" applyFont="1" applyBorder="1" applyAlignment="1" applyProtection="1">
      <alignment horizontal="left" vertical="center"/>
    </xf>
    <xf numFmtId="176" fontId="15" fillId="0" borderId="0" xfId="0" applyNumberFormat="1" applyFont="1" applyAlignment="1" applyProtection="1">
      <alignment horizontal="left" vertical="center"/>
    </xf>
    <xf numFmtId="176" fontId="15" fillId="6" borderId="168" xfId="0" applyNumberFormat="1" applyFont="1" applyFill="1" applyBorder="1" applyAlignment="1" applyProtection="1">
      <alignment horizontal="left" vertical="center"/>
    </xf>
    <xf numFmtId="176" fontId="15" fillId="0" borderId="72" xfId="0" applyNumberFormat="1" applyFont="1" applyBorder="1" applyAlignment="1" applyProtection="1">
      <alignment horizontal="left" vertical="center"/>
    </xf>
    <xf numFmtId="176" fontId="15" fillId="0" borderId="43" xfId="0" applyNumberFormat="1" applyFont="1" applyBorder="1" applyAlignment="1" applyProtection="1">
      <alignment horizontal="left" vertical="center"/>
    </xf>
    <xf numFmtId="176" fontId="19" fillId="0" borderId="0" xfId="0" applyNumberFormat="1" applyFont="1" applyBorder="1" applyAlignment="1" applyProtection="1">
      <alignment horizontal="left" vertical="center"/>
    </xf>
    <xf numFmtId="176" fontId="10" fillId="13" borderId="87" xfId="0" applyNumberFormat="1" applyFont="1" applyFill="1" applyBorder="1" applyAlignment="1" applyProtection="1">
      <alignment horizontal="center" vertical="center" wrapText="1"/>
    </xf>
    <xf numFmtId="176" fontId="10" fillId="13" borderId="88" xfId="0" applyNumberFormat="1" applyFont="1" applyFill="1" applyBorder="1" applyAlignment="1" applyProtection="1">
      <alignment horizontal="center" vertical="center" wrapText="1"/>
    </xf>
    <xf numFmtId="176" fontId="10" fillId="13" borderId="169" xfId="0" applyNumberFormat="1" applyFont="1" applyFill="1" applyBorder="1" applyAlignment="1" applyProtection="1">
      <alignment horizontal="center" vertical="center" wrapText="1"/>
    </xf>
    <xf numFmtId="176" fontId="16" fillId="0" borderId="170" xfId="0" applyNumberFormat="1" applyFont="1" applyFill="1" applyBorder="1" applyAlignment="1" applyProtection="1">
      <alignment horizontal="left" vertical="top" wrapText="1"/>
      <protection locked="0"/>
    </xf>
    <xf numFmtId="176" fontId="10" fillId="13" borderId="76" xfId="0" applyNumberFormat="1" applyFont="1" applyFill="1" applyBorder="1" applyAlignment="1" applyProtection="1">
      <alignment horizontal="center" vertical="center" wrapText="1"/>
    </xf>
    <xf numFmtId="176" fontId="10" fillId="13" borderId="64" xfId="0" applyNumberFormat="1" applyFont="1" applyFill="1" applyBorder="1" applyAlignment="1" applyProtection="1">
      <alignment horizontal="center" vertical="center" wrapText="1"/>
    </xf>
    <xf numFmtId="176" fontId="10" fillId="13" borderId="65" xfId="0" applyNumberFormat="1" applyFont="1" applyFill="1" applyBorder="1" applyAlignment="1" applyProtection="1">
      <alignment horizontal="center" vertical="center" wrapText="1"/>
    </xf>
    <xf numFmtId="176" fontId="16" fillId="0" borderId="171" xfId="0" applyNumberFormat="1" applyFont="1" applyFill="1" applyBorder="1" applyAlignment="1" applyProtection="1">
      <alignment horizontal="left" vertical="top" wrapText="1"/>
      <protection locked="0"/>
    </xf>
    <xf numFmtId="176" fontId="10" fillId="13" borderId="172" xfId="0" applyNumberFormat="1" applyFont="1" applyFill="1" applyBorder="1" applyAlignment="1" applyProtection="1">
      <alignment horizontal="center" vertical="center" wrapText="1"/>
    </xf>
    <xf numFmtId="176" fontId="10" fillId="13" borderId="173" xfId="0" applyNumberFormat="1" applyFont="1" applyFill="1" applyBorder="1" applyAlignment="1" applyProtection="1">
      <alignment horizontal="center" vertical="center" wrapText="1"/>
    </xf>
    <xf numFmtId="176" fontId="10" fillId="9" borderId="76" xfId="0" applyNumberFormat="1" applyFont="1" applyFill="1" applyBorder="1" applyAlignment="1" applyProtection="1">
      <alignment horizontal="center" vertical="center"/>
    </xf>
    <xf numFmtId="176" fontId="10" fillId="9" borderId="61" xfId="0" applyNumberFormat="1" applyFont="1" applyFill="1" applyBorder="1" applyAlignment="1" applyProtection="1">
      <alignment horizontal="center" vertical="center"/>
    </xf>
    <xf numFmtId="176" fontId="10" fillId="9" borderId="113" xfId="0" applyNumberFormat="1" applyFont="1" applyFill="1" applyBorder="1" applyAlignment="1" applyProtection="1">
      <alignment horizontal="center" vertical="center"/>
    </xf>
    <xf numFmtId="176" fontId="10" fillId="9" borderId="64" xfId="0" applyNumberFormat="1" applyFont="1" applyFill="1" applyBorder="1" applyAlignment="1" applyProtection="1">
      <alignment horizontal="center" vertical="center"/>
    </xf>
    <xf numFmtId="176" fontId="10" fillId="9" borderId="65" xfId="0" applyNumberFormat="1" applyFont="1" applyFill="1" applyBorder="1" applyAlignment="1" applyProtection="1">
      <alignment horizontal="center" vertical="center"/>
    </xf>
    <xf numFmtId="176" fontId="10" fillId="13" borderId="76" xfId="0" applyNumberFormat="1" applyFont="1" applyFill="1" applyBorder="1" applyAlignment="1" applyProtection="1">
      <alignment horizontal="center" vertical="center"/>
    </xf>
    <xf numFmtId="176" fontId="10" fillId="13" borderId="64" xfId="0" applyNumberFormat="1" applyFont="1" applyFill="1" applyBorder="1" applyAlignment="1" applyProtection="1">
      <alignment horizontal="center" vertical="center"/>
    </xf>
    <xf numFmtId="176" fontId="10" fillId="13" borderId="65" xfId="0" applyNumberFormat="1" applyFont="1" applyFill="1" applyBorder="1" applyAlignment="1" applyProtection="1">
      <alignment horizontal="center" vertical="center"/>
    </xf>
    <xf numFmtId="176" fontId="10" fillId="13" borderId="174" xfId="0" applyNumberFormat="1" applyFont="1" applyFill="1" applyBorder="1" applyAlignment="1" applyProtection="1">
      <alignment horizontal="center" vertical="center"/>
    </xf>
    <xf numFmtId="176" fontId="5" fillId="0" borderId="171" xfId="0" applyNumberFormat="1" applyFont="1" applyFill="1" applyBorder="1" applyAlignment="1" applyProtection="1">
      <alignment horizontal="left" vertical="top" wrapText="1"/>
      <protection locked="0"/>
    </xf>
    <xf numFmtId="176" fontId="5" fillId="0" borderId="175" xfId="0" applyNumberFormat="1" applyFont="1" applyFill="1" applyBorder="1" applyAlignment="1" applyProtection="1">
      <alignment horizontal="left" vertical="top" wrapText="1"/>
      <protection locked="0"/>
    </xf>
    <xf numFmtId="176" fontId="10" fillId="13" borderId="77" xfId="0" applyNumberFormat="1" applyFont="1" applyFill="1" applyBorder="1" applyAlignment="1" applyProtection="1">
      <alignment horizontal="center" vertical="center"/>
    </xf>
    <xf numFmtId="176" fontId="10" fillId="13" borderId="78" xfId="0" applyNumberFormat="1" applyFont="1" applyFill="1" applyBorder="1" applyAlignment="1" applyProtection="1">
      <alignment horizontal="center" vertical="center"/>
    </xf>
    <xf numFmtId="176" fontId="9" fillId="0" borderId="176" xfId="0" applyNumberFormat="1" applyFont="1" applyFill="1" applyBorder="1" applyAlignment="1" applyProtection="1">
      <alignment horizontal="center" vertical="center"/>
    </xf>
    <xf numFmtId="176" fontId="9" fillId="0" borderId="45" xfId="0" applyNumberFormat="1" applyFont="1" applyFill="1" applyBorder="1" applyAlignment="1" applyProtection="1">
      <alignment horizontal="center" vertical="center"/>
    </xf>
    <xf numFmtId="176" fontId="9" fillId="15" borderId="176" xfId="0" applyNumberFormat="1" applyFont="1" applyFill="1" applyBorder="1" applyAlignment="1" applyProtection="1">
      <alignment horizontal="center" vertical="center"/>
      <protection locked="0"/>
    </xf>
    <xf numFmtId="176" fontId="9" fillId="15" borderId="45" xfId="0" applyNumberFormat="1" applyFont="1" applyFill="1" applyBorder="1" applyAlignment="1" applyProtection="1">
      <alignment horizontal="center" vertical="center"/>
      <protection locked="0"/>
    </xf>
    <xf numFmtId="176" fontId="9" fillId="0" borderId="177" xfId="0" applyNumberFormat="1" applyFont="1" applyFill="1" applyBorder="1" applyAlignment="1" applyProtection="1">
      <alignment horizontal="left" vertical="center"/>
    </xf>
    <xf numFmtId="176" fontId="6" fillId="0" borderId="129" xfId="0" applyNumberFormat="1" applyFont="1" applyFill="1" applyBorder="1" applyAlignment="1" applyProtection="1">
      <alignment horizontal="left" vertical="center"/>
    </xf>
    <xf numFmtId="176" fontId="9" fillId="15" borderId="86" xfId="0" applyNumberFormat="1" applyFont="1" applyFill="1" applyBorder="1" applyAlignment="1" applyProtection="1">
      <alignment horizontal="center" vertical="center"/>
      <protection locked="0"/>
    </xf>
    <xf numFmtId="176" fontId="9" fillId="15" borderId="178" xfId="0" applyNumberFormat="1" applyFont="1" applyFill="1" applyBorder="1" applyAlignment="1" applyProtection="1">
      <alignment horizontal="center" vertical="center"/>
      <protection locked="0"/>
    </xf>
    <xf numFmtId="176" fontId="9" fillId="15" borderId="179" xfId="0" applyNumberFormat="1" applyFont="1" applyFill="1" applyBorder="1" applyAlignment="1" applyProtection="1">
      <alignment horizontal="center" vertical="center"/>
      <protection locked="0"/>
    </xf>
    <xf numFmtId="176" fontId="16" fillId="0" borderId="176" xfId="0" applyNumberFormat="1" applyFont="1" applyFill="1" applyBorder="1" applyAlignment="1" applyProtection="1">
      <alignment horizontal="center" vertical="center"/>
      <protection locked="0"/>
    </xf>
    <xf numFmtId="176" fontId="7" fillId="5" borderId="90" xfId="0" applyNumberFormat="1" applyFont="1" applyFill="1" applyBorder="1" applyAlignment="1" applyProtection="1">
      <alignment horizontal="center" vertical="center"/>
    </xf>
    <xf numFmtId="176" fontId="9" fillId="6" borderId="180" xfId="0" applyNumberFormat="1" applyFont="1" applyFill="1" applyBorder="1" applyAlignment="1" applyProtection="1">
      <alignment horizontal="center" vertical="center"/>
    </xf>
    <xf numFmtId="176" fontId="9" fillId="6" borderId="19" xfId="0" applyNumberFormat="1" applyFont="1" applyFill="1" applyBorder="1" applyAlignment="1" applyProtection="1">
      <alignment horizontal="center" vertical="center"/>
    </xf>
    <xf numFmtId="176" fontId="10" fillId="8" borderId="181" xfId="0" applyNumberFormat="1" applyFont="1" applyFill="1" applyBorder="1" applyAlignment="1" applyProtection="1">
      <alignment horizontal="center" vertical="center"/>
    </xf>
    <xf numFmtId="176" fontId="6" fillId="0" borderId="182" xfId="0" applyNumberFormat="1" applyFont="1" applyFill="1" applyBorder="1" applyAlignment="1" applyProtection="1">
      <alignment horizontal="center" vertical="center"/>
    </xf>
    <xf numFmtId="176" fontId="9" fillId="0" borderId="182" xfId="0" applyNumberFormat="1" applyFont="1" applyFill="1" applyBorder="1" applyAlignment="1" applyProtection="1">
      <alignment horizontal="center" vertical="center"/>
      <protection locked="0"/>
    </xf>
    <xf numFmtId="176" fontId="10" fillId="13" borderId="183" xfId="0" applyNumberFormat="1" applyFont="1" applyFill="1" applyBorder="1" applyAlignment="1" applyProtection="1">
      <alignment horizontal="center" vertical="center"/>
    </xf>
    <xf numFmtId="176" fontId="9" fillId="6" borderId="182" xfId="0" applyNumberFormat="1" applyFont="1" applyFill="1" applyBorder="1" applyAlignment="1" applyProtection="1">
      <alignment horizontal="center" vertical="center"/>
      <protection locked="0"/>
    </xf>
    <xf numFmtId="176" fontId="7" fillId="5" borderId="99" xfId="0" applyNumberFormat="1" applyFont="1" applyFill="1" applyBorder="1" applyAlignment="1" applyProtection="1">
      <alignment horizontal="center" vertical="center"/>
    </xf>
    <xf numFmtId="176" fontId="9" fillId="0" borderId="27" xfId="0" applyNumberFormat="1" applyFont="1" applyFill="1" applyBorder="1" applyAlignment="1" applyProtection="1">
      <alignment horizontal="center" vertical="center"/>
    </xf>
    <xf numFmtId="176" fontId="12" fillId="0" borderId="0" xfId="0" applyNumberFormat="1" applyFont="1" applyBorder="1" applyAlignment="1" applyProtection="1">
      <alignment horizontal="left" vertical="center"/>
    </xf>
    <xf numFmtId="176" fontId="5" fillId="0" borderId="184" xfId="0" applyNumberFormat="1" applyFont="1" applyFill="1" applyBorder="1" applyAlignment="1" applyProtection="1">
      <alignment horizontal="center" vertical="center"/>
      <protection locked="0"/>
    </xf>
    <xf numFmtId="0" fontId="6" fillId="6" borderId="43" xfId="0" applyNumberFormat="1" applyFont="1" applyFill="1" applyBorder="1" applyAlignment="1" applyProtection="1">
      <alignment horizontal="center" vertical="center"/>
      <protection locked="0"/>
    </xf>
    <xf numFmtId="0" fontId="6" fillId="6" borderId="184" xfId="0" applyNumberFormat="1" applyFont="1" applyFill="1" applyBorder="1" applyAlignment="1" applyProtection="1">
      <alignment horizontal="center" vertical="center"/>
      <protection locked="0"/>
    </xf>
    <xf numFmtId="176" fontId="10" fillId="7" borderId="185" xfId="0" applyNumberFormat="1" applyFont="1" applyFill="1" applyBorder="1" applyAlignment="1" applyProtection="1">
      <alignment horizontal="center" vertical="center"/>
    </xf>
    <xf numFmtId="176" fontId="10" fillId="12" borderId="186" xfId="0" applyNumberFormat="1" applyFont="1" applyFill="1" applyBorder="1" applyAlignment="1" applyProtection="1">
      <alignment horizontal="center" vertical="center"/>
    </xf>
    <xf numFmtId="176" fontId="10" fillId="12" borderId="185" xfId="0" applyNumberFormat="1" applyFont="1" applyFill="1" applyBorder="1" applyAlignment="1" applyProtection="1">
      <alignment horizontal="center" vertical="center"/>
    </xf>
    <xf numFmtId="0" fontId="6" fillId="6" borderId="43" xfId="0" applyNumberFormat="1" applyFont="1" applyFill="1" applyBorder="1" applyAlignment="1" applyProtection="1">
      <alignment horizontal="center" vertical="center"/>
    </xf>
    <xf numFmtId="0" fontId="6" fillId="0" borderId="187" xfId="0" applyNumberFormat="1" applyFont="1" applyFill="1" applyBorder="1" applyAlignment="1" applyProtection="1">
      <alignment horizontal="center" vertical="center"/>
    </xf>
    <xf numFmtId="0" fontId="6" fillId="0" borderId="43" xfId="0" applyNumberFormat="1" applyFont="1" applyFill="1" applyBorder="1" applyAlignment="1" applyProtection="1">
      <alignment horizontal="center" vertical="center"/>
    </xf>
    <xf numFmtId="176" fontId="16" fillId="6" borderId="188" xfId="0" applyNumberFormat="1" applyFont="1" applyFill="1" applyBorder="1" applyAlignment="1" applyProtection="1">
      <alignment horizontal="center" vertical="center"/>
      <protection locked="0"/>
    </xf>
    <xf numFmtId="176" fontId="16" fillId="6" borderId="189" xfId="0" applyNumberFormat="1" applyFont="1" applyFill="1" applyBorder="1" applyAlignment="1" applyProtection="1">
      <alignment horizontal="center" vertical="center"/>
      <protection locked="0"/>
    </xf>
    <xf numFmtId="176" fontId="16" fillId="0" borderId="190" xfId="0" applyNumberFormat="1" applyFont="1" applyFill="1" applyBorder="1" applyAlignment="1" applyProtection="1">
      <alignment horizontal="center" vertical="center"/>
      <protection locked="0"/>
    </xf>
    <xf numFmtId="176" fontId="16" fillId="0" borderId="191" xfId="0" applyNumberFormat="1" applyFont="1" applyFill="1" applyBorder="1" applyAlignment="1" applyProtection="1">
      <alignment horizontal="center" vertical="center"/>
      <protection locked="0"/>
    </xf>
    <xf numFmtId="176" fontId="16" fillId="6" borderId="192" xfId="0" applyNumberFormat="1" applyFont="1" applyFill="1" applyBorder="1" applyAlignment="1" applyProtection="1">
      <alignment horizontal="center" vertical="center"/>
      <protection locked="0"/>
    </xf>
    <xf numFmtId="176" fontId="16" fillId="6" borderId="193" xfId="0" applyNumberFormat="1" applyFont="1" applyFill="1" applyBorder="1" applyAlignment="1" applyProtection="1">
      <alignment horizontal="center" vertical="center"/>
      <protection locked="0"/>
    </xf>
    <xf numFmtId="176" fontId="16" fillId="6" borderId="194" xfId="0" applyNumberFormat="1" applyFont="1" applyFill="1" applyBorder="1" applyAlignment="1" applyProtection="1">
      <alignment horizontal="center" vertical="center"/>
      <protection locked="0"/>
    </xf>
    <xf numFmtId="176" fontId="16" fillId="0" borderId="43" xfId="0" applyNumberFormat="1" applyFont="1" applyFill="1" applyBorder="1" applyAlignment="1" applyProtection="1">
      <alignment horizontal="center" vertical="center"/>
      <protection locked="0"/>
    </xf>
    <xf numFmtId="176" fontId="16" fillId="0" borderId="184" xfId="0" applyNumberFormat="1" applyFont="1" applyFill="1" applyBorder="1" applyAlignment="1" applyProtection="1">
      <alignment horizontal="center" vertical="center"/>
      <protection locked="0"/>
    </xf>
    <xf numFmtId="176" fontId="16" fillId="6" borderId="195" xfId="0" applyNumberFormat="1" applyFont="1" applyFill="1" applyBorder="1" applyAlignment="1" applyProtection="1">
      <alignment horizontal="center" vertical="center"/>
      <protection locked="0"/>
    </xf>
    <xf numFmtId="176" fontId="16" fillId="6" borderId="196" xfId="0" applyNumberFormat="1" applyFont="1" applyFill="1" applyBorder="1" applyAlignment="1" applyProtection="1">
      <alignment horizontal="center" vertical="center"/>
      <protection locked="0"/>
    </xf>
    <xf numFmtId="176" fontId="16" fillId="6" borderId="197" xfId="0" applyNumberFormat="1" applyFont="1" applyFill="1" applyBorder="1" applyAlignment="1" applyProtection="1">
      <alignment horizontal="center" vertical="center"/>
      <protection locked="0"/>
    </xf>
    <xf numFmtId="176" fontId="10" fillId="13" borderId="198" xfId="0" applyNumberFormat="1" applyFont="1" applyFill="1" applyBorder="1" applyAlignment="1" applyProtection="1">
      <alignment horizontal="center" vertical="center" wrapText="1"/>
    </xf>
    <xf numFmtId="176" fontId="6" fillId="6" borderId="29" xfId="0" applyNumberFormat="1" applyFont="1" applyFill="1" applyBorder="1" applyAlignment="1" applyProtection="1">
      <alignment horizontal="center" vertical="center" wrapText="1"/>
      <protection locked="0"/>
    </xf>
    <xf numFmtId="176" fontId="10" fillId="13" borderId="199" xfId="0" applyNumberFormat="1" applyFont="1" applyFill="1" applyBorder="1" applyAlignment="1" applyProtection="1">
      <alignment horizontal="center" vertical="center" wrapText="1"/>
    </xf>
    <xf numFmtId="176" fontId="6" fillId="6" borderId="0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0" xfId="0" applyNumberFormat="1" applyFont="1" applyFill="1" applyAlignment="1" applyProtection="1">
      <alignment horizontal="center" vertical="center" wrapText="1"/>
      <protection locked="0"/>
    </xf>
    <xf numFmtId="176" fontId="10" fillId="13" borderId="200" xfId="0" applyNumberFormat="1" applyFont="1" applyFill="1" applyBorder="1" applyAlignment="1" applyProtection="1">
      <alignment horizontal="center" vertical="center" wrapText="1"/>
    </xf>
    <xf numFmtId="176" fontId="6" fillId="6" borderId="201" xfId="0" applyNumberFormat="1" applyFont="1" applyFill="1" applyBorder="1" applyAlignment="1" applyProtection="1">
      <alignment horizontal="center" vertical="center" wrapText="1"/>
      <protection locked="0"/>
    </xf>
    <xf numFmtId="176" fontId="10" fillId="9" borderId="202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Border="1" applyAlignment="1" applyProtection="1">
      <alignment horizontal="center" vertical="center" wrapText="1"/>
      <protection locked="0"/>
    </xf>
    <xf numFmtId="176" fontId="6" fillId="0" borderId="0" xfId="0" applyNumberFormat="1" applyFont="1" applyAlignment="1" applyProtection="1">
      <alignment horizontal="center" vertical="center" wrapText="1"/>
      <protection locked="0"/>
    </xf>
    <xf numFmtId="176" fontId="10" fillId="9" borderId="199" xfId="0" applyNumberFormat="1" applyFont="1" applyFill="1" applyBorder="1" applyAlignment="1" applyProtection="1">
      <alignment horizontal="center" vertical="center"/>
    </xf>
    <xf numFmtId="176" fontId="10" fillId="13" borderId="199" xfId="0" applyNumberFormat="1" applyFont="1" applyFill="1" applyBorder="1" applyAlignment="1" applyProtection="1">
      <alignment horizontal="center" vertical="center"/>
    </xf>
    <xf numFmtId="176" fontId="6" fillId="6" borderId="203" xfId="0" applyNumberFormat="1" applyFont="1" applyFill="1" applyBorder="1" applyAlignment="1" applyProtection="1">
      <alignment horizontal="center" vertical="center" wrapText="1"/>
      <protection locked="0"/>
    </xf>
    <xf numFmtId="176" fontId="10" fillId="9" borderId="204" xfId="0" applyNumberFormat="1" applyFont="1" applyFill="1" applyBorder="1" applyAlignment="1" applyProtection="1">
      <alignment horizontal="center" vertical="center"/>
    </xf>
    <xf numFmtId="176" fontId="6" fillId="0" borderId="43" xfId="0" applyNumberFormat="1" applyFont="1" applyBorder="1" applyAlignment="1" applyProtection="1">
      <alignment horizontal="center" vertical="center" wrapText="1"/>
      <protection locked="0"/>
    </xf>
    <xf numFmtId="176" fontId="10" fillId="9" borderId="205" xfId="0" applyNumberFormat="1" applyFont="1" applyFill="1" applyBorder="1" applyAlignment="1" applyProtection="1">
      <alignment horizontal="center" vertical="center"/>
    </xf>
    <xf numFmtId="176" fontId="6" fillId="0" borderId="28" xfId="0" applyNumberFormat="1" applyFont="1" applyBorder="1" applyAlignment="1" applyProtection="1">
      <alignment horizontal="center" vertical="center" wrapText="1"/>
      <protection locked="0"/>
    </xf>
    <xf numFmtId="176" fontId="6" fillId="0" borderId="29" xfId="0" applyNumberFormat="1" applyFont="1" applyBorder="1" applyAlignment="1" applyProtection="1">
      <alignment horizontal="center" vertical="center" wrapText="1"/>
      <protection locked="0"/>
    </xf>
    <xf numFmtId="176" fontId="10" fillId="13" borderId="206" xfId="0" applyNumberFormat="1" applyFont="1" applyFill="1" applyBorder="1" applyAlignment="1" applyProtection="1">
      <alignment horizontal="center" vertical="center"/>
    </xf>
    <xf numFmtId="176" fontId="6" fillId="6" borderId="207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208" xfId="0" applyNumberFormat="1" applyFont="1" applyFill="1" applyBorder="1" applyAlignment="1" applyProtection="1">
      <alignment horizontal="center" vertical="center" wrapText="1"/>
      <protection locked="0"/>
    </xf>
    <xf numFmtId="176" fontId="10" fillId="9" borderId="209" xfId="0" applyNumberFormat="1" applyFont="1" applyFill="1" applyBorder="1" applyAlignment="1" applyProtection="1">
      <alignment horizontal="center" vertical="center"/>
    </xf>
    <xf numFmtId="176" fontId="6" fillId="0" borderId="203" xfId="0" applyNumberFormat="1" applyFont="1" applyBorder="1" applyAlignment="1" applyProtection="1">
      <alignment horizontal="center" vertical="center" wrapText="1"/>
      <protection locked="0"/>
    </xf>
    <xf numFmtId="176" fontId="6" fillId="0" borderId="208" xfId="0" applyNumberFormat="1" applyFont="1" applyBorder="1" applyAlignment="1" applyProtection="1">
      <alignment horizontal="center" vertical="center" wrapText="1"/>
      <protection locked="0"/>
    </xf>
    <xf numFmtId="176" fontId="10" fillId="9" borderId="210" xfId="0" applyNumberFormat="1" applyFont="1" applyFill="1" applyBorder="1" applyAlignment="1" applyProtection="1">
      <alignment horizontal="center" vertical="center"/>
    </xf>
    <xf numFmtId="176" fontId="6" fillId="0" borderId="211" xfId="0" applyNumberFormat="1" applyFont="1" applyBorder="1" applyAlignment="1" applyProtection="1">
      <alignment horizontal="center" vertical="center" wrapText="1"/>
      <protection locked="0"/>
    </xf>
    <xf numFmtId="176" fontId="6" fillId="0" borderId="167" xfId="0" applyNumberFormat="1" applyFont="1" applyBorder="1" applyAlignment="1" applyProtection="1">
      <alignment horizontal="center" vertical="center" wrapText="1"/>
      <protection locked="0"/>
    </xf>
    <xf numFmtId="176" fontId="10" fillId="13" borderId="212" xfId="0" applyNumberFormat="1" applyFont="1" applyFill="1" applyBorder="1" applyAlignment="1" applyProtection="1">
      <alignment horizontal="center" vertical="center"/>
    </xf>
    <xf numFmtId="176" fontId="6" fillId="6" borderId="213" xfId="0" applyNumberFormat="1" applyFont="1" applyFill="1" applyBorder="1" applyAlignment="1" applyProtection="1">
      <alignment horizontal="center" vertical="center" wrapText="1"/>
      <protection locked="0"/>
    </xf>
    <xf numFmtId="176" fontId="10" fillId="9" borderId="214" xfId="0" applyNumberFormat="1" applyFont="1" applyFill="1" applyBorder="1" applyAlignment="1" applyProtection="1">
      <alignment horizontal="center" vertical="center"/>
    </xf>
    <xf numFmtId="176" fontId="6" fillId="0" borderId="215" xfId="0" applyNumberFormat="1" applyFont="1" applyBorder="1" applyAlignment="1" applyProtection="1">
      <alignment horizontal="center" vertical="center" wrapText="1"/>
      <protection locked="0"/>
    </xf>
    <xf numFmtId="176" fontId="6" fillId="0" borderId="216" xfId="0" applyNumberFormat="1" applyFont="1" applyBorder="1" applyAlignment="1" applyProtection="1">
      <alignment horizontal="center" vertical="center" wrapText="1"/>
      <protection locked="0"/>
    </xf>
    <xf numFmtId="176" fontId="6" fillId="0" borderId="201" xfId="0" applyNumberFormat="1" applyFont="1" applyBorder="1" applyAlignment="1" applyProtection="1">
      <alignment horizontal="center" vertical="center" wrapText="1"/>
      <protection locked="0"/>
    </xf>
    <xf numFmtId="176" fontId="10" fillId="13" borderId="217" xfId="0" applyNumberFormat="1" applyFont="1" applyFill="1" applyBorder="1" applyAlignment="1" applyProtection="1">
      <alignment horizontal="center" vertical="center"/>
    </xf>
    <xf numFmtId="176" fontId="6" fillId="6" borderId="216" xfId="0" applyNumberFormat="1" applyFont="1" applyFill="1" applyBorder="1" applyAlignment="1" applyProtection="1">
      <alignment horizontal="center" vertical="center" wrapText="1"/>
      <protection locked="0"/>
    </xf>
    <xf numFmtId="176" fontId="10" fillId="13" borderId="218" xfId="0" applyNumberFormat="1" applyFont="1" applyFill="1" applyBorder="1" applyAlignment="1" applyProtection="1">
      <alignment horizontal="center" vertical="center"/>
    </xf>
    <xf numFmtId="176" fontId="6" fillId="6" borderId="219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37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43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29" xfId="0" applyNumberFormat="1" applyFont="1" applyBorder="1" applyAlignment="1" applyProtection="1">
      <alignment horizontal="center" vertical="center"/>
    </xf>
    <xf numFmtId="176" fontId="7" fillId="16" borderId="220" xfId="0" applyNumberFormat="1" applyFont="1" applyFill="1" applyBorder="1" applyAlignment="1" applyProtection="1">
      <alignment horizontal="center" vertical="center"/>
    </xf>
    <xf numFmtId="176" fontId="9" fillId="0" borderId="220" xfId="0" applyNumberFormat="1" applyFont="1" applyFill="1" applyBorder="1" applyAlignment="1" applyProtection="1">
      <alignment horizontal="left" vertical="center"/>
    </xf>
    <xf numFmtId="176" fontId="9" fillId="0" borderId="176" xfId="0" applyNumberFormat="1" applyFont="1" applyFill="1" applyBorder="1" applyAlignment="1" applyProtection="1">
      <alignment horizontal="center" vertical="center"/>
      <protection locked="0"/>
    </xf>
    <xf numFmtId="176" fontId="9" fillId="0" borderId="45" xfId="0" applyNumberFormat="1" applyFont="1" applyFill="1" applyBorder="1" applyAlignment="1" applyProtection="1">
      <alignment horizontal="center" vertical="center"/>
      <protection locked="0"/>
    </xf>
    <xf numFmtId="176" fontId="16" fillId="0" borderId="45" xfId="0" applyNumberFormat="1" applyFont="1" applyFill="1" applyBorder="1" applyAlignment="1" applyProtection="1">
      <alignment horizontal="center" vertical="center"/>
      <protection locked="0"/>
    </xf>
    <xf numFmtId="176" fontId="16" fillId="0" borderId="22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</xf>
    <xf numFmtId="176" fontId="9" fillId="0" borderId="221" xfId="0" applyNumberFormat="1" applyFont="1" applyFill="1" applyBorder="1" applyAlignment="1" applyProtection="1">
      <alignment horizontal="center" vertical="center"/>
      <protection locked="0"/>
    </xf>
    <xf numFmtId="176" fontId="9" fillId="6" borderId="221" xfId="0" applyNumberFormat="1" applyFont="1" applyFill="1" applyBorder="1" applyAlignment="1" applyProtection="1">
      <alignment horizontal="center" vertical="center"/>
      <protection locked="0"/>
    </xf>
    <xf numFmtId="176" fontId="9" fillId="0" borderId="222" xfId="0" applyNumberFormat="1" applyFont="1" applyFill="1" applyBorder="1" applyAlignment="1" applyProtection="1">
      <alignment horizontal="center" vertical="center"/>
      <protection locked="0"/>
    </xf>
    <xf numFmtId="176" fontId="20" fillId="0" borderId="0" xfId="0" applyNumberFormat="1" applyFont="1" applyFill="1" applyBorder="1" applyAlignment="1" applyProtection="1">
      <alignment horizontal="center" vertical="center"/>
    </xf>
    <xf numFmtId="176" fontId="20" fillId="0" borderId="130" xfId="0" applyNumberFormat="1" applyFont="1" applyFill="1" applyBorder="1" applyAlignment="1" applyProtection="1">
      <alignment horizontal="left" vertical="center"/>
    </xf>
    <xf numFmtId="176" fontId="20" fillId="6" borderId="128" xfId="0" applyNumberFormat="1" applyFont="1" applyFill="1" applyBorder="1" applyAlignment="1" applyProtection="1">
      <alignment horizontal="left" vertical="center"/>
    </xf>
    <xf numFmtId="176" fontId="20" fillId="0" borderId="223" xfId="0" applyNumberFormat="1" applyFont="1" applyFill="1" applyBorder="1" applyAlignment="1" applyProtection="1">
      <alignment horizontal="left" vertical="center"/>
    </xf>
    <xf numFmtId="176" fontId="20" fillId="6" borderId="224" xfId="0" applyNumberFormat="1" applyFont="1" applyFill="1" applyBorder="1" applyAlignment="1" applyProtection="1">
      <alignment horizontal="left" vertical="center"/>
    </xf>
    <xf numFmtId="176" fontId="5" fillId="0" borderId="224" xfId="0" applyNumberFormat="1" applyFont="1" applyFill="1" applyBorder="1" applyAlignment="1" applyProtection="1">
      <alignment horizontal="center" vertical="center"/>
      <protection locked="0"/>
    </xf>
    <xf numFmtId="176" fontId="10" fillId="12" borderId="225" xfId="0" applyNumberFormat="1" applyFont="1" applyFill="1" applyBorder="1" applyAlignment="1" applyProtection="1">
      <alignment horizontal="center" vertical="center"/>
    </xf>
    <xf numFmtId="176" fontId="10" fillId="7" borderId="226" xfId="0" applyNumberFormat="1" applyFont="1" applyFill="1" applyBorder="1" applyAlignment="1" applyProtection="1">
      <alignment horizontal="center" vertical="center"/>
    </xf>
    <xf numFmtId="176" fontId="10" fillId="7" borderId="227" xfId="0" applyNumberFormat="1" applyFont="1" applyFill="1" applyBorder="1" applyAlignment="1" applyProtection="1">
      <alignment horizontal="center" vertical="center"/>
    </xf>
    <xf numFmtId="0" fontId="6" fillId="0" borderId="228" xfId="0" applyNumberFormat="1" applyFont="1" applyFill="1" applyBorder="1" applyAlignment="1" applyProtection="1">
      <alignment horizontal="center" vertical="center"/>
    </xf>
    <xf numFmtId="0" fontId="6" fillId="6" borderId="224" xfId="0" applyNumberFormat="1" applyFont="1" applyFill="1" applyBorder="1" applyAlignment="1" applyProtection="1">
      <alignment horizontal="center" vertical="center"/>
    </xf>
    <xf numFmtId="176" fontId="16" fillId="0" borderId="229" xfId="0" applyNumberFormat="1" applyFont="1" applyFill="1" applyBorder="1" applyAlignment="1" applyProtection="1">
      <alignment horizontal="center" vertical="center"/>
      <protection locked="0"/>
    </xf>
    <xf numFmtId="176" fontId="16" fillId="0" borderId="230" xfId="0" applyNumberFormat="1" applyFont="1" applyFill="1" applyBorder="1" applyAlignment="1" applyProtection="1">
      <alignment horizontal="center" vertical="center"/>
      <protection locked="0"/>
    </xf>
    <xf numFmtId="176" fontId="16" fillId="6" borderId="230" xfId="0" applyNumberFormat="1" applyFont="1" applyFill="1" applyBorder="1" applyAlignment="1" applyProtection="1">
      <alignment horizontal="center" vertical="center"/>
      <protection locked="0"/>
    </xf>
    <xf numFmtId="176" fontId="16" fillId="6" borderId="231" xfId="0" applyNumberFormat="1" applyFont="1" applyFill="1" applyBorder="1" applyAlignment="1" applyProtection="1">
      <alignment horizontal="center" vertical="center"/>
      <protection locked="0"/>
    </xf>
    <xf numFmtId="176" fontId="16" fillId="6" borderId="232" xfId="0" applyNumberFormat="1" applyFont="1" applyFill="1" applyBorder="1" applyAlignment="1" applyProtection="1">
      <alignment horizontal="center" vertical="center"/>
      <protection locked="0"/>
    </xf>
    <xf numFmtId="176" fontId="16" fillId="6" borderId="72" xfId="0" applyNumberFormat="1" applyFont="1" applyFill="1" applyBorder="1" applyAlignment="1" applyProtection="1">
      <alignment horizontal="center" vertical="center"/>
      <protection locked="0"/>
    </xf>
    <xf numFmtId="176" fontId="16" fillId="6" borderId="233" xfId="0" applyNumberFormat="1" applyFont="1" applyFill="1" applyBorder="1" applyAlignment="1" applyProtection="1">
      <alignment horizontal="center" vertical="center"/>
      <protection locked="0"/>
    </xf>
    <xf numFmtId="176" fontId="16" fillId="0" borderId="224" xfId="0" applyNumberFormat="1" applyFont="1" applyFill="1" applyBorder="1" applyAlignment="1" applyProtection="1">
      <alignment horizontal="center" vertical="center"/>
      <protection locked="0"/>
    </xf>
    <xf numFmtId="176" fontId="14" fillId="12" borderId="127" xfId="0" applyNumberFormat="1" applyFont="1" applyFill="1" applyBorder="1" applyAlignment="1" applyProtection="1">
      <alignment horizontal="center" vertical="center"/>
    </xf>
    <xf numFmtId="176" fontId="15" fillId="6" borderId="234" xfId="0" applyNumberFormat="1" applyFont="1" applyFill="1" applyBorder="1" applyAlignment="1" applyProtection="1">
      <alignment horizontal="left" vertical="center"/>
    </xf>
    <xf numFmtId="176" fontId="15" fillId="0" borderId="127" xfId="0" applyNumberFormat="1" applyFont="1" applyBorder="1" applyAlignment="1" applyProtection="1">
      <alignment horizontal="left" vertical="center"/>
    </xf>
    <xf numFmtId="176" fontId="15" fillId="0" borderId="224" xfId="0" applyNumberFormat="1" applyFont="1" applyBorder="1" applyAlignment="1" applyProtection="1">
      <alignment horizontal="left" vertical="center"/>
    </xf>
    <xf numFmtId="176" fontId="6" fillId="6" borderId="130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127" xfId="0" applyNumberFormat="1" applyFont="1" applyFill="1" applyBorder="1" applyAlignment="1" applyProtection="1">
      <alignment horizontal="center" vertical="center" wrapText="1"/>
      <protection locked="0"/>
    </xf>
    <xf numFmtId="176" fontId="6" fillId="6" borderId="235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27" xfId="0" applyNumberFormat="1" applyFont="1" applyBorder="1" applyAlignment="1" applyProtection="1">
      <alignment horizontal="center" vertical="center" wrapText="1"/>
      <protection locked="0"/>
    </xf>
    <xf numFmtId="176" fontId="6" fillId="6" borderId="236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224" xfId="0" applyNumberFormat="1" applyFont="1" applyBorder="1" applyAlignment="1" applyProtection="1">
      <alignment horizontal="center" vertical="center" wrapText="1"/>
      <protection locked="0"/>
    </xf>
    <xf numFmtId="176" fontId="6" fillId="0" borderId="130" xfId="0" applyNumberFormat="1" applyFont="1" applyBorder="1" applyAlignment="1" applyProtection="1">
      <alignment horizontal="center" vertical="center" wrapText="1"/>
      <protection locked="0"/>
    </xf>
    <xf numFmtId="176" fontId="6" fillId="6" borderId="237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236" xfId="0" applyNumberFormat="1" applyFont="1" applyBorder="1" applyAlignment="1" applyProtection="1">
      <alignment horizontal="center" vertical="center" wrapText="1"/>
      <protection locked="0"/>
    </xf>
    <xf numFmtId="176" fontId="6" fillId="0" borderId="235" xfId="0" applyNumberFormat="1" applyFont="1" applyBorder="1" applyAlignment="1" applyProtection="1">
      <alignment horizontal="center" vertical="center" wrapText="1"/>
      <protection locked="0"/>
    </xf>
    <xf numFmtId="176" fontId="6" fillId="6" borderId="224" xfId="0" applyNumberFormat="1" applyFont="1" applyFill="1" applyBorder="1" applyAlignment="1" applyProtection="1">
      <alignment horizontal="center" vertical="center" wrapText="1"/>
      <protection locked="0"/>
    </xf>
    <xf numFmtId="176" fontId="7" fillId="5" borderId="170" xfId="0" applyNumberFormat="1" applyFont="1" applyFill="1" applyBorder="1" applyAlignment="1" applyProtection="1">
      <alignment horizontal="center" vertical="center"/>
    </xf>
    <xf numFmtId="176" fontId="17" fillId="6" borderId="171" xfId="0" applyNumberFormat="1" applyFont="1" applyFill="1" applyBorder="1" applyAlignment="1" applyProtection="1">
      <alignment horizontal="center" vertical="center"/>
      <protection locked="0"/>
    </xf>
    <xf numFmtId="176" fontId="5" fillId="0" borderId="76" xfId="0" applyNumberFormat="1" applyFont="1" applyBorder="1" applyAlignment="1" applyProtection="1">
      <alignment horizontal="left" vertical="center"/>
      <protection locked="0"/>
    </xf>
    <xf numFmtId="176" fontId="5" fillId="0" borderId="64" xfId="0" applyNumberFormat="1" applyFont="1" applyBorder="1" applyAlignment="1" applyProtection="1">
      <alignment horizontal="left" vertical="center"/>
      <protection locked="0"/>
    </xf>
    <xf numFmtId="176" fontId="5" fillId="6" borderId="76" xfId="0" applyNumberFormat="1" applyFont="1" applyFill="1" applyBorder="1" applyAlignment="1" applyProtection="1">
      <alignment horizontal="left" vertical="center"/>
      <protection locked="0"/>
    </xf>
    <xf numFmtId="176" fontId="5" fillId="6" borderId="64" xfId="0" applyNumberFormat="1" applyFont="1" applyFill="1" applyBorder="1" applyAlignment="1" applyProtection="1">
      <alignment horizontal="left" vertical="center"/>
      <protection locked="0"/>
    </xf>
    <xf numFmtId="176" fontId="5" fillId="0" borderId="77" xfId="0" applyNumberFormat="1" applyFont="1" applyBorder="1" applyAlignment="1" applyProtection="1">
      <alignment horizontal="left" vertical="center"/>
      <protection locked="0"/>
    </xf>
    <xf numFmtId="176" fontId="5" fillId="0" borderId="78" xfId="0" applyNumberFormat="1" applyFont="1" applyBorder="1" applyAlignment="1" applyProtection="1">
      <alignment horizontal="left" vertical="center"/>
      <protection locked="0"/>
    </xf>
    <xf numFmtId="176" fontId="5" fillId="0" borderId="238" xfId="0" applyNumberFormat="1" applyFont="1" applyBorder="1" applyAlignment="1" applyProtection="1">
      <alignment horizontal="center" vertical="center"/>
      <protection locked="0"/>
    </xf>
    <xf numFmtId="176" fontId="5" fillId="6" borderId="65" xfId="0" applyNumberFormat="1" applyFont="1" applyFill="1" applyBorder="1" applyAlignment="1" applyProtection="1">
      <alignment horizontal="left" vertical="center"/>
      <protection locked="0"/>
    </xf>
    <xf numFmtId="176" fontId="5" fillId="6" borderId="68" xfId="0" applyNumberFormat="1" applyFont="1" applyFill="1" applyBorder="1" applyAlignment="1" applyProtection="1">
      <alignment horizontal="center" vertical="center"/>
      <protection locked="0"/>
    </xf>
    <xf numFmtId="176" fontId="5" fillId="6" borderId="239" xfId="0" applyNumberFormat="1" applyFont="1" applyFill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5" fillId="0" borderId="240" xfId="0" applyNumberFormat="1" applyFont="1" applyFill="1" applyBorder="1" applyAlignment="1" applyProtection="1">
      <alignment horizontal="center" vertical="center"/>
      <protection locked="0"/>
    </xf>
    <xf numFmtId="176" fontId="5" fillId="0" borderId="86" xfId="0" applyNumberFormat="1" applyFont="1" applyFill="1" applyBorder="1" applyAlignment="1" applyProtection="1">
      <alignment horizontal="center" vertical="center"/>
      <protection locked="0"/>
    </xf>
    <xf numFmtId="176" fontId="5" fillId="0" borderId="241" xfId="0" applyNumberFormat="1" applyFont="1" applyBorder="1" applyAlignment="1" applyProtection="1">
      <alignment horizontal="center" vertical="center"/>
      <protection locked="0"/>
    </xf>
    <xf numFmtId="176" fontId="5" fillId="6" borderId="241" xfId="0" applyNumberFormat="1" applyFont="1" applyFill="1" applyBorder="1" applyAlignment="1" applyProtection="1">
      <alignment horizontal="center" vertical="center"/>
      <protection locked="0"/>
    </xf>
    <xf numFmtId="176" fontId="5" fillId="0" borderId="242" xfId="0" applyNumberFormat="1" applyFont="1" applyBorder="1" applyAlignment="1" applyProtection="1">
      <alignment horizontal="center" vertical="center"/>
      <protection locked="0"/>
    </xf>
    <xf numFmtId="176" fontId="5" fillId="6" borderId="243" xfId="0" applyNumberFormat="1" applyFont="1" applyFill="1" applyBorder="1" applyAlignment="1" applyProtection="1">
      <alignment horizontal="center" vertical="center"/>
      <protection locked="0"/>
    </xf>
    <xf numFmtId="176" fontId="5" fillId="0" borderId="127" xfId="0" applyNumberFormat="1" applyFont="1" applyBorder="1" applyAlignment="1" applyProtection="1">
      <alignment horizontal="center" vertical="center"/>
      <protection locked="0"/>
    </xf>
    <xf numFmtId="176" fontId="5" fillId="0" borderId="244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2" tint="-0.5"/>
      </font>
      <fill>
        <patternFill patternType="solid">
          <bgColor theme="0"/>
        </patternFill>
      </fill>
    </dxf>
    <dxf>
      <font>
        <strike val="0"/>
        <color rgb="FF00B0F0"/>
      </font>
    </dxf>
    <dxf>
      <font>
        <color rgb="FF9C0006"/>
      </font>
    </dxf>
    <dxf>
      <font>
        <b val="1"/>
        <i val="0"/>
        <strike val="0"/>
        <color rgb="FFFF0000"/>
      </font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DDEBF7"/>
      <color rgb="00D1D4FF"/>
      <color rgb="00B3FFFD"/>
      <color rgb="00C5FFFE"/>
      <color rgb="0066FFD2"/>
      <color rgb="0066FFCC"/>
      <color rgb="00CDD9EF"/>
      <color rgb="00B0C3E6"/>
      <color rgb="00B0C3E9"/>
      <color rgb="001F4E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C1:AU75"/>
  <sheetViews>
    <sheetView tabSelected="1" topLeftCell="B1" workbookViewId="0">
      <selection activeCell="E3" sqref="E3:K3"/>
    </sheetView>
  </sheetViews>
  <sheetFormatPr defaultColWidth="3.13333333333333" defaultRowHeight="18" customHeight="1"/>
  <cols>
    <col min="1" max="38" width="3.13333333333333" style="44" customWidth="1"/>
    <col min="39" max="39" width="3.13333333333333" style="45" customWidth="1"/>
    <col min="40" max="16384" width="3.13333333333333" style="44" customWidth="1"/>
  </cols>
  <sheetData>
    <row r="1" customHeight="1" spans="3:38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customHeight="1" spans="3:38">
      <c r="C2" s="47" t="s">
        <v>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67"/>
      <c r="P2" s="167"/>
      <c r="Q2" s="167"/>
      <c r="R2" s="251"/>
      <c r="S2" s="61"/>
      <c r="V2" s="252" t="s">
        <v>1</v>
      </c>
      <c r="W2" s="253"/>
      <c r="X2" s="253"/>
      <c r="Y2" s="253"/>
      <c r="Z2" s="258" t="s">
        <v>2</v>
      </c>
      <c r="AA2" s="259"/>
      <c r="AB2" s="259"/>
      <c r="AC2" s="259"/>
      <c r="AD2" s="153" t="s">
        <v>3</v>
      </c>
      <c r="AE2" s="154"/>
      <c r="AF2" s="154"/>
      <c r="AG2" s="154"/>
      <c r="AH2" s="258" t="s">
        <v>4</v>
      </c>
      <c r="AI2" s="259"/>
      <c r="AJ2" s="259"/>
      <c r="AK2" s="439"/>
      <c r="AL2" s="313"/>
    </row>
    <row r="3" customHeight="1" spans="3:38">
      <c r="C3" s="49" t="s">
        <v>5</v>
      </c>
      <c r="D3" s="50"/>
      <c r="E3" s="51"/>
      <c r="F3" s="52"/>
      <c r="G3" s="52"/>
      <c r="H3" s="52"/>
      <c r="I3" s="52"/>
      <c r="J3" s="52"/>
      <c r="K3" s="168"/>
      <c r="L3" s="169" t="s">
        <v>6</v>
      </c>
      <c r="M3" s="170"/>
      <c r="N3" s="171"/>
      <c r="O3" s="172"/>
      <c r="P3" s="172"/>
      <c r="Q3" s="172"/>
      <c r="R3" s="254"/>
      <c r="S3" s="61"/>
      <c r="V3" s="255">
        <f>IFERROR(附表!C43+IF(J27="",0,J27)+IF(J28="",0,J28)+IF(J29="",0,J29),"")</f>
        <v>0</v>
      </c>
      <c r="W3" s="256"/>
      <c r="X3" s="256"/>
      <c r="Y3" s="256"/>
      <c r="Z3" s="357">
        <f>附表!D43</f>
        <v>0</v>
      </c>
      <c r="AA3" s="358"/>
      <c r="AB3" s="358"/>
      <c r="AC3" s="358"/>
      <c r="AD3" s="359"/>
      <c r="AE3" s="360"/>
      <c r="AF3" s="361" t="str">
        <f>IF("/"&amp;IFERROR(附表!B43+AB10+AD10+AF10+AH10+AJ10,"")="/0","/","/"&amp;IFERROR(附表!B43+AB10+AD10+AF10+AH10+AJ10,""))</f>
        <v>/</v>
      </c>
      <c r="AG3" s="440"/>
      <c r="AH3" s="441"/>
      <c r="AI3" s="442"/>
      <c r="AJ3" s="361" t="str">
        <f>"/"&amp;IFERROR(附表!B339,"")</f>
        <v>/</v>
      </c>
      <c r="AK3" s="440"/>
      <c r="AL3" s="313"/>
    </row>
    <row r="4" customHeight="1" spans="3:38">
      <c r="C4" s="53" t="s">
        <v>7</v>
      </c>
      <c r="D4" s="54"/>
      <c r="E4" s="55"/>
      <c r="F4" s="56"/>
      <c r="G4" s="56"/>
      <c r="H4" s="56"/>
      <c r="I4" s="56"/>
      <c r="J4" s="56"/>
      <c r="K4" s="173"/>
      <c r="L4" s="174" t="s">
        <v>8</v>
      </c>
      <c r="M4" s="175"/>
      <c r="N4" s="176"/>
      <c r="O4" s="177"/>
      <c r="P4" s="177"/>
      <c r="Q4" s="177"/>
      <c r="R4" s="257"/>
      <c r="S4" s="61"/>
      <c r="V4" s="258" t="s">
        <v>9</v>
      </c>
      <c r="W4" s="259"/>
      <c r="X4" s="259"/>
      <c r="Y4" s="259"/>
      <c r="Z4" s="153" t="s">
        <v>10</v>
      </c>
      <c r="AA4" s="154"/>
      <c r="AB4" s="154"/>
      <c r="AC4" s="154"/>
      <c r="AD4" s="154"/>
      <c r="AE4" s="154"/>
      <c r="AF4" s="258" t="s">
        <v>11</v>
      </c>
      <c r="AG4" s="259"/>
      <c r="AH4" s="259"/>
      <c r="AI4" s="259"/>
      <c r="AJ4" s="259"/>
      <c r="AK4" s="439"/>
      <c r="AL4" s="313"/>
    </row>
    <row r="5" customHeight="1" spans="3:47">
      <c r="C5" s="57" t="s">
        <v>12</v>
      </c>
      <c r="D5" s="58"/>
      <c r="E5" s="59"/>
      <c r="F5" s="60"/>
      <c r="G5" s="60"/>
      <c r="H5" s="60"/>
      <c r="I5" s="178"/>
      <c r="J5" s="179"/>
      <c r="K5" s="180"/>
      <c r="L5" s="181" t="s">
        <v>13</v>
      </c>
      <c r="M5" s="182"/>
      <c r="N5" s="183"/>
      <c r="O5" s="172"/>
      <c r="P5" s="172"/>
      <c r="Q5" s="172"/>
      <c r="R5" s="254"/>
      <c r="S5" s="61"/>
      <c r="V5" s="260"/>
      <c r="W5" s="261"/>
      <c r="X5" s="262" t="str">
        <f>IF(IFERROR("/"&amp;M12,"")="/0","/",IFERROR("/"&amp;M12,""))</f>
        <v>/</v>
      </c>
      <c r="Y5" s="362"/>
      <c r="Z5" s="363"/>
      <c r="AA5" s="364"/>
      <c r="AB5" s="363"/>
      <c r="AC5" s="363"/>
      <c r="AD5" s="365"/>
      <c r="AE5" s="363"/>
      <c r="AF5" s="366"/>
      <c r="AG5" s="443"/>
      <c r="AH5" s="443"/>
      <c r="AI5" s="366"/>
      <c r="AJ5" s="443"/>
      <c r="AK5" s="444"/>
      <c r="AL5" s="313"/>
      <c r="AP5" s="313"/>
      <c r="AQ5" s="313"/>
      <c r="AR5" s="313"/>
      <c r="AS5" s="313"/>
      <c r="AT5" s="313"/>
      <c r="AU5" s="313"/>
    </row>
    <row r="6" customHeight="1" spans="3:47"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184"/>
      <c r="P6" s="184"/>
      <c r="Q6" s="184"/>
      <c r="R6" s="184"/>
      <c r="S6" s="61"/>
      <c r="T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264"/>
      <c r="AL6" s="313"/>
      <c r="AP6" s="313"/>
      <c r="AQ6" s="313"/>
      <c r="AR6" s="313"/>
      <c r="AS6" s="313"/>
      <c r="AT6" s="313"/>
      <c r="AU6" s="313"/>
    </row>
    <row r="7" customHeight="1" spans="3:47">
      <c r="C7" s="62" t="s">
        <v>14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263"/>
      <c r="R7" s="263"/>
      <c r="S7" s="264"/>
      <c r="V7" s="265" t="s">
        <v>15</v>
      </c>
      <c r="W7" s="266"/>
      <c r="X7" s="266"/>
      <c r="Y7" s="367"/>
      <c r="Z7" s="368" t="str">
        <f>附表!C78&amp;" "&amp;附表!C79&amp;" "&amp;附表!C80&amp;" "&amp;附表!C81</f>
        <v>   </v>
      </c>
      <c r="AA7" s="369"/>
      <c r="AB7" s="369"/>
      <c r="AC7" s="369"/>
      <c r="AD7" s="369"/>
      <c r="AE7" s="369"/>
      <c r="AF7" s="369"/>
      <c r="AG7" s="369"/>
      <c r="AH7" s="369"/>
      <c r="AI7" s="369"/>
      <c r="AJ7" s="369"/>
      <c r="AK7" s="369"/>
      <c r="AL7" s="445"/>
      <c r="AP7" s="313"/>
      <c r="AQ7" s="313"/>
      <c r="AR7" s="313"/>
      <c r="AS7" s="313"/>
      <c r="AT7" s="313"/>
      <c r="AU7" s="313"/>
    </row>
    <row r="8" customHeight="1" spans="3:47">
      <c r="C8" s="64" t="s">
        <v>16</v>
      </c>
      <c r="D8" s="65"/>
      <c r="E8" s="66" t="s">
        <v>17</v>
      </c>
      <c r="F8" s="66"/>
      <c r="G8" s="67" t="s">
        <v>16</v>
      </c>
      <c r="H8" s="68"/>
      <c r="I8" s="185" t="s">
        <v>17</v>
      </c>
      <c r="J8" s="186"/>
      <c r="K8" s="68" t="s">
        <v>16</v>
      </c>
      <c r="L8" s="65"/>
      <c r="M8" s="66" t="s">
        <v>17</v>
      </c>
      <c r="N8" s="66"/>
      <c r="O8" s="187" t="s">
        <v>16</v>
      </c>
      <c r="P8" s="68"/>
      <c r="Q8" s="267" t="s">
        <v>17</v>
      </c>
      <c r="R8" s="268"/>
      <c r="S8" s="264"/>
      <c r="V8" s="269" t="s">
        <v>18</v>
      </c>
      <c r="W8" s="270"/>
      <c r="X8" s="271" t="s">
        <v>19</v>
      </c>
      <c r="Y8" s="370"/>
      <c r="Z8" s="371" t="s">
        <v>20</v>
      </c>
      <c r="AA8" s="371"/>
      <c r="AB8" s="371" t="s">
        <v>20</v>
      </c>
      <c r="AC8" s="371"/>
      <c r="AD8" s="372"/>
      <c r="AE8" s="372"/>
      <c r="AF8" s="372"/>
      <c r="AG8" s="372"/>
      <c r="AH8" s="372"/>
      <c r="AI8" s="372"/>
      <c r="AJ8" s="372"/>
      <c r="AK8" s="446"/>
      <c r="AL8" s="445"/>
      <c r="AP8" s="313"/>
      <c r="AQ8" s="313"/>
      <c r="AR8" s="313"/>
      <c r="AS8" s="313"/>
      <c r="AT8" s="313"/>
      <c r="AU8" s="313"/>
    </row>
    <row r="9" customHeight="1" spans="3:38">
      <c r="C9" s="69" t="s">
        <v>21</v>
      </c>
      <c r="D9" s="70"/>
      <c r="E9" s="70"/>
      <c r="F9" s="71"/>
      <c r="G9" s="72" t="s">
        <v>22</v>
      </c>
      <c r="H9" s="72"/>
      <c r="I9" s="72"/>
      <c r="J9" s="72"/>
      <c r="K9" s="70" t="s">
        <v>23</v>
      </c>
      <c r="L9" s="70"/>
      <c r="M9" s="70"/>
      <c r="N9" s="71"/>
      <c r="O9" s="97" t="s">
        <v>24</v>
      </c>
      <c r="P9" s="72"/>
      <c r="Q9" s="272"/>
      <c r="R9" s="272"/>
      <c r="S9" s="264"/>
      <c r="V9" s="269" t="s">
        <v>25</v>
      </c>
      <c r="W9" s="273"/>
      <c r="X9" s="274" t="s">
        <v>26</v>
      </c>
      <c r="Y9" s="373"/>
      <c r="Z9" s="374"/>
      <c r="AA9" s="374"/>
      <c r="AB9" s="374"/>
      <c r="AC9" s="374"/>
      <c r="AD9" s="374"/>
      <c r="AE9" s="374"/>
      <c r="AF9" s="374"/>
      <c r="AG9" s="374"/>
      <c r="AH9" s="374"/>
      <c r="AI9" s="374"/>
      <c r="AJ9" s="374"/>
      <c r="AK9" s="447"/>
      <c r="AL9" s="445"/>
    </row>
    <row r="10" customHeight="1" spans="3:38">
      <c r="C10" s="73"/>
      <c r="D10" s="74"/>
      <c r="E10" s="75">
        <f>IFERROR(附表!B105,"")</f>
        <v>0</v>
      </c>
      <c r="F10" s="76"/>
      <c r="G10" s="77"/>
      <c r="H10" s="78"/>
      <c r="I10" s="75">
        <f>IFERROR(附表!C105,"")</f>
        <v>0</v>
      </c>
      <c r="J10" s="94"/>
      <c r="K10" s="78"/>
      <c r="L10" s="188"/>
      <c r="M10" s="94">
        <f>IFERROR(附表!F105,"")</f>
        <v>0</v>
      </c>
      <c r="N10" s="94"/>
      <c r="O10" s="189"/>
      <c r="P10" s="78"/>
      <c r="Q10" s="275">
        <f>IFERROR(附表!G105,"")</f>
        <v>0</v>
      </c>
      <c r="R10" s="276"/>
      <c r="S10" s="264"/>
      <c r="V10" s="277" t="s">
        <v>27</v>
      </c>
      <c r="W10" s="278"/>
      <c r="X10" s="278"/>
      <c r="Y10" s="375"/>
      <c r="Z10" s="376" t="s">
        <v>20</v>
      </c>
      <c r="AA10" s="376"/>
      <c r="AB10" s="60"/>
      <c r="AC10" s="60"/>
      <c r="AD10" s="60"/>
      <c r="AE10" s="60"/>
      <c r="AF10" s="60"/>
      <c r="AG10" s="60"/>
      <c r="AH10" s="60"/>
      <c r="AI10" s="60"/>
      <c r="AJ10" s="60"/>
      <c r="AK10" s="448"/>
      <c r="AL10" s="313"/>
    </row>
    <row r="11" customHeight="1" spans="3:38">
      <c r="C11" s="79" t="s">
        <v>28</v>
      </c>
      <c r="D11" s="72"/>
      <c r="E11" s="72"/>
      <c r="F11" s="72"/>
      <c r="G11" s="70" t="s">
        <v>29</v>
      </c>
      <c r="H11" s="70"/>
      <c r="I11" s="70"/>
      <c r="J11" s="71"/>
      <c r="K11" s="72" t="s">
        <v>30</v>
      </c>
      <c r="L11" s="72"/>
      <c r="M11" s="72"/>
      <c r="N11" s="72"/>
      <c r="O11" s="190" t="s">
        <v>31</v>
      </c>
      <c r="P11" s="191"/>
      <c r="Q11" s="279"/>
      <c r="R11" s="279"/>
      <c r="S11" s="264"/>
      <c r="T11" s="280"/>
      <c r="V11" s="281">
        <f>I5</f>
        <v>0</v>
      </c>
      <c r="W11" s="281"/>
      <c r="X11" s="281"/>
      <c r="Y11" s="281"/>
      <c r="Z11" s="281" t="str">
        <f>IF(OR(I5="",I5=0),"","每级HP成长：")</f>
        <v/>
      </c>
      <c r="AA11" s="281"/>
      <c r="AB11" s="281"/>
      <c r="AC11" s="281"/>
      <c r="AD11" s="377" t="str">
        <f>IF(OR(I5="",I5=0),"","1"&amp;"d4+"&amp;附表!B78)</f>
        <v/>
      </c>
      <c r="AE11" s="377"/>
      <c r="AF11" s="377"/>
      <c r="AG11" s="449"/>
      <c r="AH11" s="449"/>
      <c r="AI11" s="449"/>
      <c r="AJ11" s="449"/>
      <c r="AK11" s="264"/>
      <c r="AL11" s="313"/>
    </row>
    <row r="12" customHeight="1" spans="3:38">
      <c r="C12" s="80"/>
      <c r="D12" s="81"/>
      <c r="E12" s="82">
        <f>IFERROR(附表!D105,"")</f>
        <v>0</v>
      </c>
      <c r="F12" s="82"/>
      <c r="G12" s="83"/>
      <c r="H12" s="81"/>
      <c r="I12" s="82">
        <f>IFERROR(附表!E105,"")</f>
        <v>0</v>
      </c>
      <c r="J12" s="82"/>
      <c r="K12" s="192"/>
      <c r="L12" s="192"/>
      <c r="M12" s="193">
        <f>IFERROR(附表!H105,"")</f>
        <v>0</v>
      </c>
      <c r="N12" s="194"/>
      <c r="O12" s="195"/>
      <c r="P12" s="196"/>
      <c r="Q12" s="282"/>
      <c r="R12" s="282"/>
      <c r="S12" s="264"/>
      <c r="U12" s="283" t="s">
        <v>32</v>
      </c>
      <c r="V12" s="284">
        <f>附表!E43</f>
        <v>0</v>
      </c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4"/>
    </row>
    <row r="13" customHeight="1" spans="3:38">
      <c r="C13" s="84"/>
      <c r="D13" s="84"/>
      <c r="E13" s="84"/>
      <c r="F13" s="84"/>
      <c r="G13" s="84"/>
      <c r="H13" s="85" t="s">
        <v>33</v>
      </c>
      <c r="I13" s="85"/>
      <c r="J13" s="85"/>
      <c r="K13" s="197">
        <f>C10+C12+G10+G12+K10+K12+O10</f>
        <v>0</v>
      </c>
      <c r="L13" s="197"/>
      <c r="M13" s="197"/>
      <c r="N13" s="84"/>
      <c r="O13" s="84"/>
      <c r="P13" s="84"/>
      <c r="Q13" s="84"/>
      <c r="R13" s="84"/>
      <c r="S13" s="264"/>
      <c r="U13" s="286"/>
      <c r="V13" s="287">
        <f>附表!E44</f>
        <v>0</v>
      </c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7"/>
    </row>
    <row r="14" customHeight="1" spans="3:38">
      <c r="C14" s="62" t="s">
        <v>34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263"/>
      <c r="S14" s="264"/>
      <c r="U14" s="286"/>
      <c r="V14" s="289">
        <f>附表!E45</f>
        <v>0</v>
      </c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89"/>
    </row>
    <row r="15" customHeight="1" spans="3:38">
      <c r="C15" s="86" t="s">
        <v>35</v>
      </c>
      <c r="D15" s="87"/>
      <c r="E15" s="87"/>
      <c r="F15" s="88"/>
      <c r="G15" s="89" t="s">
        <v>36</v>
      </c>
      <c r="H15" s="90"/>
      <c r="I15" s="90"/>
      <c r="J15" s="198"/>
      <c r="K15" s="87" t="s">
        <v>37</v>
      </c>
      <c r="L15" s="87"/>
      <c r="M15" s="87"/>
      <c r="N15" s="87"/>
      <c r="O15" s="89" t="s">
        <v>38</v>
      </c>
      <c r="P15" s="90"/>
      <c r="Q15" s="90"/>
      <c r="R15" s="291"/>
      <c r="S15" s="264"/>
      <c r="U15" s="292"/>
      <c r="V15" s="293">
        <f>附表!E46</f>
        <v>0</v>
      </c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3"/>
    </row>
    <row r="16" customHeight="1" spans="3:38">
      <c r="C16" s="91">
        <f>IFERROR((附表!B104+附表!C104)/2+附表!B114+附表!B330,"")</f>
        <v>0</v>
      </c>
      <c r="D16" s="92"/>
      <c r="E16" s="92"/>
      <c r="F16" s="93"/>
      <c r="G16" s="94">
        <f>IFERROR((附表!E104+附表!G104)/2+附表!C114+附表!C330,"")</f>
        <v>0</v>
      </c>
      <c r="H16" s="94"/>
      <c r="I16" s="94"/>
      <c r="J16" s="94"/>
      <c r="K16" s="199">
        <f>IFERROR((附表!C104+附表!E104)/2+附表!D114+附表!D330,"")</f>
        <v>0</v>
      </c>
      <c r="L16" s="92"/>
      <c r="M16" s="92"/>
      <c r="N16" s="93"/>
      <c r="O16" s="94">
        <f>IFERROR((附表!B104+附表!C104)/2+附表!E114+附表!E330,"")</f>
        <v>0</v>
      </c>
      <c r="P16" s="94"/>
      <c r="Q16" s="94"/>
      <c r="R16" s="276"/>
      <c r="S16" s="264"/>
      <c r="U16" s="264"/>
      <c r="V16" s="264"/>
      <c r="W16" s="264"/>
      <c r="X16" s="264"/>
      <c r="Y16" s="264"/>
      <c r="Z16" s="264"/>
      <c r="AA16" s="264"/>
      <c r="AB16" s="264"/>
      <c r="AC16" s="61"/>
      <c r="AD16" s="264"/>
      <c r="AE16" s="264"/>
      <c r="AF16" s="264"/>
      <c r="AG16" s="264"/>
      <c r="AH16" s="264"/>
      <c r="AI16" s="264"/>
      <c r="AJ16" s="264"/>
      <c r="AK16" s="264"/>
      <c r="AL16" s="264"/>
    </row>
    <row r="17" customHeight="1" spans="3:39">
      <c r="C17" s="95" t="s">
        <v>39</v>
      </c>
      <c r="D17" s="96"/>
      <c r="E17" s="96"/>
      <c r="F17" s="96"/>
      <c r="G17" s="97" t="s">
        <v>40</v>
      </c>
      <c r="H17" s="72"/>
      <c r="I17" s="72"/>
      <c r="J17" s="200"/>
      <c r="K17" s="100" t="s">
        <v>41</v>
      </c>
      <c r="L17" s="70"/>
      <c r="M17" s="70"/>
      <c r="N17" s="71"/>
      <c r="O17" s="97" t="s">
        <v>42</v>
      </c>
      <c r="P17" s="72"/>
      <c r="Q17" s="72"/>
      <c r="R17" s="272"/>
      <c r="S17" s="264"/>
      <c r="U17" s="295" t="s">
        <v>43</v>
      </c>
      <c r="V17" s="296" t="str">
        <f>附表!E78</f>
        <v/>
      </c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450"/>
      <c r="AM17" s="313"/>
    </row>
    <row r="18" customHeight="1" spans="3:38">
      <c r="C18" s="98">
        <f>IFERROR((附表!B104+附表!G104)/2+附表!F114+附表!F330,"")</f>
        <v>0</v>
      </c>
      <c r="D18" s="94"/>
      <c r="E18" s="94"/>
      <c r="F18" s="99"/>
      <c r="G18" s="92">
        <f>IFERROR((附表!E104+附表!H104)/2+附表!G114+附表!G330,"")</f>
        <v>0</v>
      </c>
      <c r="H18" s="92"/>
      <c r="I18" s="92"/>
      <c r="J18" s="92"/>
      <c r="K18" s="75">
        <f>IFERROR((附表!B104+附表!F104)/2+附表!H114+附表!H330,"")</f>
        <v>0</v>
      </c>
      <c r="L18" s="94"/>
      <c r="M18" s="94"/>
      <c r="N18" s="99"/>
      <c r="O18" s="92">
        <f>IFERROR((附表!F104+附表!G104)/2+附表!I114+附表!I330,"")</f>
        <v>0</v>
      </c>
      <c r="P18" s="92"/>
      <c r="Q18" s="92"/>
      <c r="R18" s="298"/>
      <c r="S18" s="264"/>
      <c r="U18" s="299"/>
      <c r="V18" s="300" t="str">
        <f>附表!E79</f>
        <v/>
      </c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  <c r="AL18" s="451"/>
    </row>
    <row r="19" customHeight="1" spans="3:38">
      <c r="C19" s="79" t="s">
        <v>44</v>
      </c>
      <c r="D19" s="72"/>
      <c r="E19" s="72"/>
      <c r="F19" s="72"/>
      <c r="G19" s="100" t="s">
        <v>45</v>
      </c>
      <c r="H19" s="70"/>
      <c r="I19" s="70"/>
      <c r="J19" s="71"/>
      <c r="K19" s="97" t="s">
        <v>46</v>
      </c>
      <c r="L19" s="72"/>
      <c r="M19" s="72"/>
      <c r="N19" s="200"/>
      <c r="O19" s="100" t="s">
        <v>47</v>
      </c>
      <c r="P19" s="70"/>
      <c r="Q19" s="70"/>
      <c r="R19" s="302"/>
      <c r="S19" s="264"/>
      <c r="U19" s="299"/>
      <c r="V19" s="303" t="str">
        <f>附表!E80</f>
        <v/>
      </c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452"/>
    </row>
    <row r="20" customHeight="1" spans="3:38">
      <c r="C20" s="91">
        <f>IFERROR((附表!D104+附表!F104)/2+附表!J114+附表!J330,"")</f>
        <v>0</v>
      </c>
      <c r="D20" s="92"/>
      <c r="E20" s="92"/>
      <c r="F20" s="93"/>
      <c r="G20" s="75">
        <f>IFERROR((附表!B104+附表!D104)/2+附表!K114+附表!K330,"")</f>
        <v>0</v>
      </c>
      <c r="H20" s="94"/>
      <c r="I20" s="94"/>
      <c r="J20" s="99"/>
      <c r="K20" s="92">
        <f>IFERROR((附表!E104+附表!F104)/2+附表!L114+附表!L330,"")</f>
        <v>0</v>
      </c>
      <c r="L20" s="92"/>
      <c r="M20" s="92"/>
      <c r="N20" s="92"/>
      <c r="O20" s="75">
        <f>IFERROR((附表!F104+附表!H104)/2+附表!M114+附表!M330,"")</f>
        <v>0</v>
      </c>
      <c r="P20" s="94"/>
      <c r="Q20" s="94"/>
      <c r="R20" s="276"/>
      <c r="S20" s="264"/>
      <c r="U20" s="305"/>
      <c r="V20" s="306" t="str">
        <f>附表!E81</f>
        <v/>
      </c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453"/>
    </row>
    <row r="21" customHeight="1" spans="3:38">
      <c r="C21" s="69" t="s">
        <v>48</v>
      </c>
      <c r="D21" s="70"/>
      <c r="E21" s="70"/>
      <c r="F21" s="71"/>
      <c r="G21" s="97" t="s">
        <v>49</v>
      </c>
      <c r="H21" s="72"/>
      <c r="I21" s="72"/>
      <c r="J21" s="200"/>
      <c r="K21" s="201" t="s">
        <v>50</v>
      </c>
      <c r="L21" s="202"/>
      <c r="M21" s="202"/>
      <c r="N21" s="203"/>
      <c r="O21" s="72" t="s">
        <v>51</v>
      </c>
      <c r="P21" s="72"/>
      <c r="Q21" s="72"/>
      <c r="R21" s="272"/>
      <c r="S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</row>
    <row r="22" customHeight="1" spans="3:38">
      <c r="C22" s="101">
        <f>IFERROR((附表!C104+附表!H104)/2+附表!N114+附表!N330,"")</f>
        <v>0</v>
      </c>
      <c r="D22" s="102"/>
      <c r="E22" s="102"/>
      <c r="F22" s="102"/>
      <c r="G22" s="103">
        <f>IFERROR((附表!E104+附表!F104)/2+附表!O114+附表!O330,"")</f>
        <v>0</v>
      </c>
      <c r="H22" s="104"/>
      <c r="I22" s="104"/>
      <c r="J22" s="204"/>
      <c r="K22" s="205">
        <f>IFERROR((附表!D104+附表!H104)/2+附表!P114+附表!P330,"")</f>
        <v>0</v>
      </c>
      <c r="L22" s="206"/>
      <c r="M22" s="206"/>
      <c r="N22" s="207"/>
      <c r="O22" s="208">
        <f>IFERROR((附表!E104+附表!F104)/2+附表!Q114+附表!Q330,"")</f>
        <v>0</v>
      </c>
      <c r="P22" s="209"/>
      <c r="Q22" s="209"/>
      <c r="R22" s="308"/>
      <c r="S22" s="264"/>
      <c r="U22" s="62" t="s">
        <v>52</v>
      </c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263"/>
    </row>
    <row r="23" customHeight="1" spans="3:39">
      <c r="C23" s="105" t="s">
        <v>53</v>
      </c>
      <c r="D23" s="106"/>
      <c r="E23" s="106"/>
      <c r="F23" s="106"/>
      <c r="G23" s="106"/>
      <c r="H23" s="107"/>
      <c r="I23" s="210"/>
      <c r="J23" s="210"/>
      <c r="K23" s="210"/>
      <c r="L23" s="210"/>
      <c r="M23" s="211"/>
      <c r="N23" s="210"/>
      <c r="O23" s="210"/>
      <c r="P23" s="210"/>
      <c r="Q23" s="210"/>
      <c r="R23" s="309"/>
      <c r="S23" s="264"/>
      <c r="U23" s="310"/>
      <c r="V23" s="311"/>
      <c r="W23" s="311"/>
      <c r="X23" s="311"/>
      <c r="Y23" s="311"/>
      <c r="Z23" s="378"/>
      <c r="AA23" s="379"/>
      <c r="AB23" s="379"/>
      <c r="AC23" s="379"/>
      <c r="AD23" s="379"/>
      <c r="AE23" s="379"/>
      <c r="AF23" s="380"/>
      <c r="AG23" s="311"/>
      <c r="AH23" s="311"/>
      <c r="AI23" s="311"/>
      <c r="AJ23" s="311"/>
      <c r="AK23" s="311"/>
      <c r="AL23" s="454"/>
      <c r="AM23" s="313"/>
    </row>
    <row r="24" customHeight="1" spans="3:39">
      <c r="C24" s="108">
        <f>I5</f>
        <v>0</v>
      </c>
      <c r="D24" s="108"/>
      <c r="E24" s="108"/>
      <c r="F24" s="108"/>
      <c r="G24" s="109" t="str">
        <f>IF(OR(I5=0,I5=""),"","可选专精：")</f>
        <v/>
      </c>
      <c r="H24" s="109"/>
      <c r="I24" s="109"/>
      <c r="J24" s="109" t="str">
        <f>附表!D78&amp;" "&amp;附表!D79&amp;" "&amp;附表!D80&amp;" "&amp;附表!D81</f>
        <v>   </v>
      </c>
      <c r="K24" s="109"/>
      <c r="L24" s="109"/>
      <c r="M24" s="109"/>
      <c r="N24" s="109"/>
      <c r="O24" s="109"/>
      <c r="P24" s="109"/>
      <c r="Q24" s="109"/>
      <c r="R24" s="61"/>
      <c r="S24" s="264"/>
      <c r="T24" s="264"/>
      <c r="U24" s="264"/>
      <c r="V24" s="264"/>
      <c r="W24" s="264"/>
      <c r="X24" s="264"/>
      <c r="Y24" s="264"/>
      <c r="Z24" s="264"/>
      <c r="AA24" s="264"/>
      <c r="AB24" s="61"/>
      <c r="AC24" s="61"/>
      <c r="AD24" s="61"/>
      <c r="AE24" s="61"/>
      <c r="AF24" s="61"/>
      <c r="AG24" s="61"/>
      <c r="AH24" s="61"/>
      <c r="AI24" s="61"/>
      <c r="AJ24" s="61"/>
      <c r="AK24" s="84"/>
      <c r="AL24" s="313"/>
      <c r="AM24" s="313"/>
    </row>
    <row r="25" customHeight="1" spans="3:38">
      <c r="C25" s="110" t="s">
        <v>54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312"/>
      <c r="V25" s="313"/>
      <c r="W25" s="295" t="s">
        <v>55</v>
      </c>
      <c r="X25" s="314" t="s">
        <v>56</v>
      </c>
      <c r="Y25" s="381"/>
      <c r="Z25" s="381"/>
      <c r="AA25" s="381"/>
      <c r="AB25" s="381"/>
      <c r="AC25" s="382" t="s">
        <v>57</v>
      </c>
      <c r="AD25" s="383"/>
      <c r="AE25" s="383"/>
      <c r="AF25" s="383"/>
      <c r="AG25" s="455"/>
      <c r="AH25" s="381" t="s">
        <v>58</v>
      </c>
      <c r="AI25" s="381"/>
      <c r="AJ25" s="456"/>
      <c r="AK25" s="456"/>
      <c r="AL25" s="457"/>
    </row>
    <row r="26" customHeight="1" spans="3:38">
      <c r="C26" s="112" t="s">
        <v>59</v>
      </c>
      <c r="D26" s="113"/>
      <c r="E26" s="113"/>
      <c r="F26" s="114" t="s">
        <v>60</v>
      </c>
      <c r="G26" s="115"/>
      <c r="H26" s="115"/>
      <c r="I26" s="115"/>
      <c r="J26" s="212" t="s">
        <v>61</v>
      </c>
      <c r="K26" s="213"/>
      <c r="L26" s="214" t="s">
        <v>62</v>
      </c>
      <c r="M26" s="215"/>
      <c r="N26" s="215"/>
      <c r="O26" s="215"/>
      <c r="P26" s="215"/>
      <c r="Q26" s="215"/>
      <c r="R26" s="215"/>
      <c r="S26" s="215"/>
      <c r="T26" s="215"/>
      <c r="U26" s="315"/>
      <c r="W26" s="299"/>
      <c r="X26" s="316">
        <f>IF(E10="","",IF(E10&lt;31,0,IF(E10&lt;51,1,IF(E10&lt;71,2,3))))</f>
        <v>0</v>
      </c>
      <c r="Y26" s="384"/>
      <c r="Z26" s="384"/>
      <c r="AA26" s="384"/>
      <c r="AB26" s="384"/>
      <c r="AC26" s="385">
        <f>IF(I10="","",IF(I10&lt;31,0,IF(I10&lt;51,1,IF(I10&lt;71,2,3))))</f>
        <v>0</v>
      </c>
      <c r="AD26" s="386"/>
      <c r="AE26" s="386"/>
      <c r="AF26" s="386"/>
      <c r="AG26" s="458"/>
      <c r="AH26" s="384">
        <f>IF(I10="","",IF(I10&lt;31,0,IF(I10&lt;51,-5,IF(I10&lt;71,-10,-15))))</f>
        <v>0</v>
      </c>
      <c r="AI26" s="384"/>
      <c r="AJ26" s="384"/>
      <c r="AK26" s="384"/>
      <c r="AL26" s="459"/>
    </row>
    <row r="27" customHeight="1" spans="3:38">
      <c r="C27" s="116" t="s">
        <v>63</v>
      </c>
      <c r="D27" s="117"/>
      <c r="E27" s="118"/>
      <c r="F27" s="119"/>
      <c r="G27" s="119"/>
      <c r="H27" s="120"/>
      <c r="I27" s="216"/>
      <c r="J27" s="217">
        <f>IFERROR(附表!B220,"")</f>
        <v>0</v>
      </c>
      <c r="K27" s="218"/>
      <c r="L27" s="219">
        <f>附表!C220</f>
        <v>0</v>
      </c>
      <c r="M27" s="220"/>
      <c r="N27" s="220"/>
      <c r="O27" s="220"/>
      <c r="P27" s="220"/>
      <c r="Q27" s="220"/>
      <c r="R27" s="220"/>
      <c r="S27" s="220"/>
      <c r="T27" s="220"/>
      <c r="U27" s="317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84"/>
      <c r="AL27" s="84"/>
    </row>
    <row r="28" customHeight="1" spans="3:38">
      <c r="C28" s="121" t="s">
        <v>64</v>
      </c>
      <c r="D28" s="122"/>
      <c r="E28" s="123"/>
      <c r="F28" s="124"/>
      <c r="G28" s="124"/>
      <c r="H28" s="125"/>
      <c r="I28" s="221"/>
      <c r="J28" s="222">
        <f>IFERROR(附表!B221,"")</f>
        <v>0</v>
      </c>
      <c r="K28" s="223"/>
      <c r="L28" s="224">
        <f>附表!C221</f>
        <v>0</v>
      </c>
      <c r="M28" s="225"/>
      <c r="N28" s="225"/>
      <c r="O28" s="225"/>
      <c r="P28" s="225"/>
      <c r="Q28" s="225"/>
      <c r="R28" s="225"/>
      <c r="S28" s="225"/>
      <c r="T28" s="225"/>
      <c r="U28" s="318"/>
      <c r="W28" s="319" t="s">
        <v>65</v>
      </c>
      <c r="X28" s="320"/>
      <c r="Y28" s="387"/>
      <c r="Z28" s="388"/>
      <c r="AA28" s="389"/>
      <c r="AB28" s="389"/>
      <c r="AC28" s="390"/>
      <c r="AD28" s="391"/>
      <c r="AE28" s="392"/>
      <c r="AF28" s="393"/>
      <c r="AG28" s="460"/>
      <c r="AH28" s="389"/>
      <c r="AI28" s="461"/>
      <c r="AJ28" s="462"/>
      <c r="AK28" s="391"/>
      <c r="AL28" s="463"/>
    </row>
    <row r="29" customHeight="1" spans="3:38">
      <c r="C29" s="126" t="s">
        <v>66</v>
      </c>
      <c r="D29" s="127"/>
      <c r="E29" s="127"/>
      <c r="F29" s="128"/>
      <c r="G29" s="129"/>
      <c r="H29" s="129"/>
      <c r="I29" s="129"/>
      <c r="J29" s="226">
        <f>IFERROR(附表!B222,"")</f>
        <v>0</v>
      </c>
      <c r="K29" s="227"/>
      <c r="L29" s="228">
        <f>附表!C222</f>
        <v>0</v>
      </c>
      <c r="M29" s="229"/>
      <c r="N29" s="229"/>
      <c r="O29" s="229"/>
      <c r="P29" s="229"/>
      <c r="Q29" s="229"/>
      <c r="R29" s="229"/>
      <c r="S29" s="229"/>
      <c r="T29" s="229"/>
      <c r="U29" s="321"/>
      <c r="W29" s="322"/>
      <c r="X29" s="323"/>
      <c r="Y29" s="394"/>
      <c r="Z29" s="395"/>
      <c r="AA29" s="396"/>
      <c r="AB29" s="397"/>
      <c r="AC29" s="398"/>
      <c r="AD29" s="394"/>
      <c r="AE29" s="394"/>
      <c r="AF29" s="394"/>
      <c r="AG29" s="464"/>
      <c r="AH29" s="465"/>
      <c r="AI29" s="466"/>
      <c r="AJ29" s="395"/>
      <c r="AK29" s="394"/>
      <c r="AL29" s="467"/>
    </row>
    <row r="30" customHeight="1" spans="3:38">
      <c r="C30" s="130"/>
      <c r="D30" s="131"/>
      <c r="E30" s="131"/>
      <c r="F30" s="131"/>
      <c r="G30" s="131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customHeight="1" spans="3:38">
      <c r="C31" s="133" t="s">
        <v>67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230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230"/>
    </row>
    <row r="32" s="43" customFormat="1" customHeight="1" spans="3:39">
      <c r="C32" s="135" t="s">
        <v>68</v>
      </c>
      <c r="D32" s="136"/>
      <c r="E32" s="136"/>
      <c r="F32" s="137" t="s">
        <v>69</v>
      </c>
      <c r="G32" s="137"/>
      <c r="H32" s="137"/>
      <c r="I32" s="231" t="s">
        <v>70</v>
      </c>
      <c r="J32" s="232"/>
      <c r="K32" s="233" t="s">
        <v>71</v>
      </c>
      <c r="L32" s="234"/>
      <c r="M32" s="234"/>
      <c r="N32" s="234"/>
      <c r="O32" s="235"/>
      <c r="P32" s="136" t="s">
        <v>72</v>
      </c>
      <c r="Q32" s="136"/>
      <c r="R32" s="136"/>
      <c r="S32" s="324" t="s">
        <v>73</v>
      </c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468"/>
      <c r="AM32" s="313"/>
    </row>
    <row r="33" customHeight="1" spans="3:38">
      <c r="C33" s="138"/>
      <c r="D33" s="139"/>
      <c r="E33" s="139"/>
      <c r="F33" s="140">
        <f>附表!B182</f>
        <v>0</v>
      </c>
      <c r="G33" s="140"/>
      <c r="H33" s="140"/>
      <c r="I33" s="236">
        <f>附表!C182</f>
        <v>0</v>
      </c>
      <c r="J33" s="237"/>
      <c r="K33" s="236">
        <f>附表!D182</f>
        <v>0</v>
      </c>
      <c r="L33" s="238"/>
      <c r="M33" s="238"/>
      <c r="N33" s="238"/>
      <c r="O33" s="237"/>
      <c r="P33" s="140">
        <f>附表!E182</f>
        <v>0</v>
      </c>
      <c r="Q33" s="140"/>
      <c r="R33" s="140"/>
      <c r="S33" s="326">
        <f>附表!F182</f>
        <v>0</v>
      </c>
      <c r="T33" s="327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469"/>
    </row>
    <row r="34" customHeight="1" spans="3:38">
      <c r="C34" s="141"/>
      <c r="D34" s="142"/>
      <c r="E34" s="142"/>
      <c r="F34" s="143">
        <f>附表!B183</f>
        <v>0</v>
      </c>
      <c r="G34" s="143"/>
      <c r="H34" s="143"/>
      <c r="I34" s="239">
        <f>附表!C183</f>
        <v>0</v>
      </c>
      <c r="J34" s="240"/>
      <c r="K34" s="239">
        <f>附表!D183</f>
        <v>0</v>
      </c>
      <c r="L34" s="241"/>
      <c r="M34" s="241"/>
      <c r="N34" s="241"/>
      <c r="O34" s="240"/>
      <c r="P34" s="143">
        <f>附表!E183</f>
        <v>0</v>
      </c>
      <c r="Q34" s="143"/>
      <c r="R34" s="143"/>
      <c r="S34" s="328">
        <f>附表!F183</f>
        <v>0</v>
      </c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329"/>
      <c r="AJ34" s="329"/>
      <c r="AK34" s="329"/>
      <c r="AL34" s="470"/>
    </row>
    <row r="35" customHeight="1" spans="3:38">
      <c r="C35" s="138"/>
      <c r="D35" s="139"/>
      <c r="E35" s="139"/>
      <c r="F35" s="140">
        <f>附表!B184</f>
        <v>0</v>
      </c>
      <c r="G35" s="140"/>
      <c r="H35" s="140"/>
      <c r="I35" s="236">
        <f>附表!C184</f>
        <v>0</v>
      </c>
      <c r="J35" s="237"/>
      <c r="K35" s="236">
        <f>附表!D184</f>
        <v>0</v>
      </c>
      <c r="L35" s="238"/>
      <c r="M35" s="238"/>
      <c r="N35" s="238"/>
      <c r="O35" s="237"/>
      <c r="P35" s="140">
        <f>附表!E184</f>
        <v>0</v>
      </c>
      <c r="Q35" s="140"/>
      <c r="R35" s="236"/>
      <c r="S35" s="330">
        <f>附表!F184</f>
        <v>0</v>
      </c>
      <c r="T35" s="327"/>
      <c r="U35" s="327"/>
      <c r="V35" s="327"/>
      <c r="W35" s="327"/>
      <c r="X35" s="327"/>
      <c r="Y35" s="327"/>
      <c r="Z35" s="327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469"/>
    </row>
    <row r="36" customHeight="1" spans="3:38">
      <c r="C36" s="144"/>
      <c r="D36" s="145"/>
      <c r="E36" s="145"/>
      <c r="F36" s="146">
        <f>附表!B185</f>
        <v>0</v>
      </c>
      <c r="G36" s="146"/>
      <c r="H36" s="146"/>
      <c r="I36" s="242">
        <f>附表!C185</f>
        <v>0</v>
      </c>
      <c r="J36" s="243"/>
      <c r="K36" s="242">
        <f>附表!D185</f>
        <v>0</v>
      </c>
      <c r="L36" s="244"/>
      <c r="M36" s="244"/>
      <c r="N36" s="244"/>
      <c r="O36" s="243"/>
      <c r="P36" s="146">
        <f>附表!E185</f>
        <v>0</v>
      </c>
      <c r="Q36" s="146"/>
      <c r="R36" s="146"/>
      <c r="S36" s="331">
        <f>附表!F185</f>
        <v>0</v>
      </c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471"/>
    </row>
    <row r="37" customHeight="1" spans="3:37"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N37" s="245" t="s">
        <v>74</v>
      </c>
      <c r="O37" s="245"/>
      <c r="P37" s="245"/>
      <c r="Q37" s="245"/>
      <c r="R37" s="333">
        <f>附表!G187</f>
        <v>0</v>
      </c>
      <c r="T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</row>
    <row r="38" customHeight="1" spans="3:38">
      <c r="C38" s="133" t="s">
        <v>75</v>
      </c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230"/>
    </row>
    <row r="39" customHeight="1" spans="3:38">
      <c r="C39" s="148" t="s">
        <v>76</v>
      </c>
      <c r="D39" s="136"/>
      <c r="E39" s="136"/>
      <c r="F39" s="137" t="s">
        <v>69</v>
      </c>
      <c r="G39" s="137"/>
      <c r="H39" s="137"/>
      <c r="I39" s="231" t="s">
        <v>70</v>
      </c>
      <c r="J39" s="232"/>
      <c r="K39" s="233" t="s">
        <v>71</v>
      </c>
      <c r="L39" s="234"/>
      <c r="M39" s="234"/>
      <c r="N39" s="234" t="s">
        <v>70</v>
      </c>
      <c r="O39" s="235"/>
      <c r="P39" s="136" t="s">
        <v>72</v>
      </c>
      <c r="Q39" s="136"/>
      <c r="R39" s="136"/>
      <c r="S39" s="324" t="s">
        <v>73</v>
      </c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468"/>
    </row>
    <row r="40" customHeight="1" spans="3:38">
      <c r="C40" s="149" t="str">
        <f>IF(I5="","",附表!A190)</f>
        <v/>
      </c>
      <c r="D40" s="139"/>
      <c r="E40" s="139"/>
      <c r="F40" s="140" t="str">
        <f>IF(I5="","",附表!B190)</f>
        <v/>
      </c>
      <c r="G40" s="140"/>
      <c r="H40" s="140"/>
      <c r="I40" s="236" t="str">
        <f>IF(I5="","",附表!C190)</f>
        <v/>
      </c>
      <c r="J40" s="237"/>
      <c r="K40" s="236" t="str">
        <f>IF(I5="","",附表!D190)</f>
        <v/>
      </c>
      <c r="L40" s="238"/>
      <c r="M40" s="238"/>
      <c r="N40" s="238" t="e">
        <f>附表!#REF!</f>
        <v>#REF!</v>
      </c>
      <c r="O40" s="237"/>
      <c r="P40" s="140" t="str">
        <f>IF(I5="","",附表!E190)</f>
        <v/>
      </c>
      <c r="Q40" s="140"/>
      <c r="R40" s="140"/>
      <c r="S40" s="326" t="str">
        <f>IF(I5="","",附表!F190)</f>
        <v/>
      </c>
      <c r="T40" s="327"/>
      <c r="U40" s="327"/>
      <c r="V40" s="327"/>
      <c r="W40" s="327"/>
      <c r="X40" s="327"/>
      <c r="Y40" s="327"/>
      <c r="Z40" s="327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469"/>
    </row>
    <row r="41" customHeight="1" spans="3:38">
      <c r="C41" s="150" t="str">
        <f>IF(I5="","",附表!A191)</f>
        <v/>
      </c>
      <c r="D41" s="151"/>
      <c r="E41" s="151"/>
      <c r="F41" s="152" t="str">
        <f>IF(I5="","",附表!B191)</f>
        <v/>
      </c>
      <c r="G41" s="152"/>
      <c r="H41" s="152"/>
      <c r="I41" s="246" t="str">
        <f>IF(I5="","",附表!C191)</f>
        <v/>
      </c>
      <c r="J41" s="247"/>
      <c r="K41" s="247" t="str">
        <f>IF(I5="","",附表!D191)</f>
        <v/>
      </c>
      <c r="L41" s="247"/>
      <c r="M41" s="247"/>
      <c r="N41" s="247"/>
      <c r="O41" s="247"/>
      <c r="P41" s="152" t="str">
        <f>IF(I5="","",附表!E191)</f>
        <v/>
      </c>
      <c r="Q41" s="152"/>
      <c r="R41" s="152"/>
      <c r="S41" s="331" t="str">
        <f>IF(I5="","",附表!F191)</f>
        <v/>
      </c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471"/>
    </row>
    <row r="42" customHeight="1" spans="3:37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customHeight="1" spans="3:38">
      <c r="C43" s="153" t="s">
        <v>77</v>
      </c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334" t="s">
        <v>78</v>
      </c>
      <c r="W43" s="335"/>
      <c r="X43" s="336"/>
      <c r="Y43" s="399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0"/>
      <c r="AL43" s="472"/>
    </row>
    <row r="44" customHeight="1" spans="3:38">
      <c r="C44" s="155" t="s">
        <v>79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337"/>
      <c r="V44" s="338"/>
      <c r="W44" s="339"/>
      <c r="X44" s="340"/>
      <c r="Y44" s="401"/>
      <c r="Z44" s="402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73"/>
    </row>
    <row r="45" customHeight="1" spans="3:38">
      <c r="C45" s="157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341"/>
      <c r="V45" s="338"/>
      <c r="W45" s="342"/>
      <c r="X45" s="343"/>
      <c r="Y45" s="404"/>
      <c r="Z45" s="405"/>
      <c r="AA45" s="405"/>
      <c r="AB45" s="405"/>
      <c r="AC45" s="405"/>
      <c r="AD45" s="405"/>
      <c r="AE45" s="405"/>
      <c r="AF45" s="405"/>
      <c r="AG45" s="405"/>
      <c r="AH45" s="405"/>
      <c r="AI45" s="405"/>
      <c r="AJ45" s="405"/>
      <c r="AK45" s="405"/>
      <c r="AL45" s="474"/>
    </row>
    <row r="46" customHeight="1" spans="3:38">
      <c r="C46" s="157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341"/>
      <c r="V46" s="344" t="s">
        <v>80</v>
      </c>
      <c r="W46" s="345"/>
      <c r="X46" s="346"/>
      <c r="Y46" s="406"/>
      <c r="Z46" s="407"/>
      <c r="AA46" s="408"/>
      <c r="AB46" s="408"/>
      <c r="AC46" s="408"/>
      <c r="AD46" s="408"/>
      <c r="AE46" s="408"/>
      <c r="AF46" s="408"/>
      <c r="AG46" s="408"/>
      <c r="AH46" s="408"/>
      <c r="AI46" s="408"/>
      <c r="AJ46" s="408"/>
      <c r="AK46" s="408"/>
      <c r="AL46" s="475"/>
    </row>
    <row r="47" customHeight="1" spans="3:38">
      <c r="C47" s="157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341"/>
      <c r="V47" s="344"/>
      <c r="W47" s="347"/>
      <c r="X47" s="348"/>
      <c r="Y47" s="409"/>
      <c r="Z47" s="407"/>
      <c r="AA47" s="408"/>
      <c r="AB47" s="408"/>
      <c r="AC47" s="408"/>
      <c r="AD47" s="408"/>
      <c r="AE47" s="408"/>
      <c r="AF47" s="408"/>
      <c r="AG47" s="408"/>
      <c r="AH47" s="408"/>
      <c r="AI47" s="408"/>
      <c r="AJ47" s="408"/>
      <c r="AK47" s="408"/>
      <c r="AL47" s="475"/>
    </row>
    <row r="48" customHeight="1" spans="3:38">
      <c r="C48" s="157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341"/>
      <c r="V48" s="349" t="s">
        <v>81</v>
      </c>
      <c r="W48" s="350"/>
      <c r="X48" s="351"/>
      <c r="Y48" s="410"/>
      <c r="Z48" s="411"/>
      <c r="AA48" s="411"/>
      <c r="AB48" s="411"/>
      <c r="AC48" s="411"/>
      <c r="AD48" s="411"/>
      <c r="AE48" s="411"/>
      <c r="AF48" s="411"/>
      <c r="AG48" s="411"/>
      <c r="AH48" s="411"/>
      <c r="AI48" s="411"/>
      <c r="AJ48" s="411"/>
      <c r="AK48" s="411"/>
      <c r="AL48" s="476"/>
    </row>
    <row r="49" customHeight="1" spans="3:38">
      <c r="C49" s="157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341"/>
      <c r="V49" s="349"/>
      <c r="W49" s="350"/>
      <c r="X49" s="351"/>
      <c r="Y49" s="410"/>
      <c r="Z49" s="405"/>
      <c r="AA49" s="405"/>
      <c r="AB49" s="405"/>
      <c r="AC49" s="405"/>
      <c r="AD49" s="405"/>
      <c r="AE49" s="405"/>
      <c r="AF49" s="405"/>
      <c r="AG49" s="405"/>
      <c r="AH49" s="405"/>
      <c r="AI49" s="405"/>
      <c r="AJ49" s="405"/>
      <c r="AK49" s="405"/>
      <c r="AL49" s="474"/>
    </row>
    <row r="50" customHeight="1" spans="3:38">
      <c r="C50" s="157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341"/>
      <c r="V50" s="344" t="s">
        <v>82</v>
      </c>
      <c r="W50" s="347"/>
      <c r="X50" s="348"/>
      <c r="Y50" s="412"/>
      <c r="Z50" s="413"/>
      <c r="AA50" s="413"/>
      <c r="AB50" s="413"/>
      <c r="AC50" s="413"/>
      <c r="AD50" s="413"/>
      <c r="AE50" s="413"/>
      <c r="AF50" s="413"/>
      <c r="AG50" s="413"/>
      <c r="AH50" s="413"/>
      <c r="AI50" s="413"/>
      <c r="AJ50" s="413"/>
      <c r="AK50" s="413"/>
      <c r="AL50" s="477"/>
    </row>
    <row r="51" customHeight="1" spans="3:38">
      <c r="C51" s="157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341"/>
      <c r="V51" s="344"/>
      <c r="W51" s="347"/>
      <c r="X51" s="347"/>
      <c r="Y51" s="414"/>
      <c r="Z51" s="407"/>
      <c r="AA51" s="415"/>
      <c r="AB51" s="416"/>
      <c r="AC51" s="416"/>
      <c r="AD51" s="416"/>
      <c r="AE51" s="416"/>
      <c r="AF51" s="416"/>
      <c r="AG51" s="416"/>
      <c r="AH51" s="416"/>
      <c r="AI51" s="416"/>
      <c r="AJ51" s="416"/>
      <c r="AK51" s="416"/>
      <c r="AL51" s="478"/>
    </row>
    <row r="52" customHeight="1" spans="3:38">
      <c r="C52" s="157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341"/>
      <c r="V52" s="349" t="s">
        <v>83</v>
      </c>
      <c r="W52" s="350"/>
      <c r="X52" s="350"/>
      <c r="Y52" s="417"/>
      <c r="Z52" s="411"/>
      <c r="AA52" s="418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76"/>
    </row>
    <row r="53" customHeight="1" spans="3:38">
      <c r="C53" s="157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341"/>
      <c r="V53" s="349"/>
      <c r="W53" s="350"/>
      <c r="X53" s="350"/>
      <c r="Y53" s="417"/>
      <c r="Z53" s="402"/>
      <c r="AA53" s="419"/>
      <c r="AB53" s="411"/>
      <c r="AC53" s="411"/>
      <c r="AD53" s="411"/>
      <c r="AE53" s="411"/>
      <c r="AF53" s="411"/>
      <c r="AG53" s="411"/>
      <c r="AH53" s="411"/>
      <c r="AI53" s="411"/>
      <c r="AJ53" s="479"/>
      <c r="AK53" s="403"/>
      <c r="AL53" s="473"/>
    </row>
    <row r="54" customHeight="1" spans="3:38">
      <c r="C54" s="157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341"/>
      <c r="V54" s="344" t="s">
        <v>84</v>
      </c>
      <c r="W54" s="347"/>
      <c r="X54" s="347"/>
      <c r="Y54" s="420"/>
      <c r="Z54" s="421"/>
      <c r="AA54" s="422"/>
      <c r="AB54" s="421"/>
      <c r="AC54" s="421"/>
      <c r="AD54" s="421"/>
      <c r="AE54" s="421"/>
      <c r="AF54" s="421"/>
      <c r="AG54" s="421"/>
      <c r="AH54" s="421"/>
      <c r="AI54" s="421"/>
      <c r="AJ54" s="424"/>
      <c r="AK54" s="421"/>
      <c r="AL54" s="480"/>
    </row>
    <row r="55" customHeight="1" spans="3:38">
      <c r="C55" s="157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341"/>
      <c r="V55" s="344"/>
      <c r="W55" s="347"/>
      <c r="X55" s="348"/>
      <c r="Y55" s="423"/>
      <c r="Z55" s="424"/>
      <c r="AA55" s="425"/>
      <c r="AB55" s="425"/>
      <c r="AC55" s="425"/>
      <c r="AD55" s="425"/>
      <c r="AE55" s="425"/>
      <c r="AF55" s="425"/>
      <c r="AG55" s="425"/>
      <c r="AH55" s="425"/>
      <c r="AI55" s="424"/>
      <c r="AJ55" s="431"/>
      <c r="AK55" s="431"/>
      <c r="AL55" s="481"/>
    </row>
    <row r="56" customHeight="1" spans="3:38">
      <c r="C56" s="157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341"/>
      <c r="V56" s="349" t="s">
        <v>85</v>
      </c>
      <c r="W56" s="350"/>
      <c r="X56" s="351"/>
      <c r="Y56" s="426"/>
      <c r="Z56" s="427"/>
      <c r="AA56" s="405"/>
      <c r="AB56" s="405"/>
      <c r="AC56" s="405"/>
      <c r="AD56" s="405"/>
      <c r="AE56" s="405"/>
      <c r="AF56" s="405"/>
      <c r="AG56" s="405"/>
      <c r="AH56" s="405"/>
      <c r="AI56" s="427"/>
      <c r="AJ56" s="403"/>
      <c r="AK56" s="403"/>
      <c r="AL56" s="473"/>
    </row>
    <row r="57" customHeight="1" spans="3:38">
      <c r="C57" s="157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341"/>
      <c r="V57" s="349"/>
      <c r="W57" s="350"/>
      <c r="X57" s="351"/>
      <c r="Y57" s="426"/>
      <c r="Z57" s="427"/>
      <c r="AA57" s="405"/>
      <c r="AB57" s="405"/>
      <c r="AC57" s="405"/>
      <c r="AD57" s="405"/>
      <c r="AE57" s="405"/>
      <c r="AF57" s="405"/>
      <c r="AG57" s="405"/>
      <c r="AH57" s="405"/>
      <c r="AI57" s="405"/>
      <c r="AJ57" s="405"/>
      <c r="AK57" s="405"/>
      <c r="AL57" s="474"/>
    </row>
    <row r="58" customHeight="1" spans="3:38">
      <c r="C58" s="157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341"/>
      <c r="V58" s="344" t="s">
        <v>86</v>
      </c>
      <c r="W58" s="347"/>
      <c r="X58" s="348"/>
      <c r="Y58" s="428"/>
      <c r="Z58" s="429"/>
      <c r="AA58" s="407"/>
      <c r="AB58" s="408"/>
      <c r="AC58" s="408"/>
      <c r="AD58" s="408"/>
      <c r="AE58" s="408"/>
      <c r="AF58" s="408"/>
      <c r="AG58" s="408"/>
      <c r="AH58" s="408"/>
      <c r="AI58" s="408"/>
      <c r="AJ58" s="408"/>
      <c r="AK58" s="408"/>
      <c r="AL58" s="475"/>
    </row>
    <row r="59" customHeight="1" spans="3:38">
      <c r="C59" s="159" t="s">
        <v>87</v>
      </c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352"/>
      <c r="V59" s="344"/>
      <c r="W59" s="347"/>
      <c r="X59" s="348"/>
      <c r="Y59" s="428"/>
      <c r="Z59" s="430"/>
      <c r="AA59" s="431"/>
      <c r="AB59" s="431"/>
      <c r="AC59" s="431"/>
      <c r="AD59" s="431"/>
      <c r="AE59" s="431"/>
      <c r="AF59" s="431"/>
      <c r="AG59" s="431"/>
      <c r="AH59" s="431"/>
      <c r="AI59" s="431"/>
      <c r="AJ59" s="431"/>
      <c r="AK59" s="431"/>
      <c r="AL59" s="481"/>
    </row>
    <row r="60" customHeight="1" spans="3:38">
      <c r="C60" s="161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353"/>
      <c r="V60" s="349" t="s">
        <v>88</v>
      </c>
      <c r="W60" s="350"/>
      <c r="X60" s="351"/>
      <c r="Y60" s="432"/>
      <c r="Z60" s="433"/>
      <c r="AA60" s="402"/>
      <c r="AB60" s="403"/>
      <c r="AC60" s="403"/>
      <c r="AD60" s="403"/>
      <c r="AE60" s="403"/>
      <c r="AF60" s="403"/>
      <c r="AG60" s="403"/>
      <c r="AH60" s="403"/>
      <c r="AI60" s="403"/>
      <c r="AJ60" s="403"/>
      <c r="AK60" s="403"/>
      <c r="AL60" s="473"/>
    </row>
    <row r="61" customHeight="1" spans="3:38">
      <c r="C61" s="163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354"/>
      <c r="V61" s="355"/>
      <c r="W61" s="356"/>
      <c r="X61" s="356"/>
      <c r="Y61" s="434"/>
      <c r="Z61" s="435"/>
      <c r="AA61" s="436"/>
      <c r="AB61" s="437"/>
      <c r="AC61" s="437"/>
      <c r="AD61" s="437"/>
      <c r="AE61" s="437"/>
      <c r="AF61" s="437"/>
      <c r="AG61" s="437"/>
      <c r="AH61" s="437"/>
      <c r="AI61" s="437"/>
      <c r="AJ61" s="437"/>
      <c r="AK61" s="437"/>
      <c r="AL61" s="482"/>
    </row>
    <row r="62" customHeight="1" spans="3:37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38"/>
      <c r="AA62" s="438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customHeight="1" spans="3:38">
      <c r="C63" s="153" t="s">
        <v>89</v>
      </c>
      <c r="D63" s="154"/>
      <c r="E63" s="154"/>
      <c r="F63" s="154"/>
      <c r="G63" s="154"/>
      <c r="H63" s="154"/>
      <c r="I63" s="154"/>
      <c r="J63" s="154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483"/>
    </row>
    <row r="64" customHeight="1" spans="3:38">
      <c r="C64" s="165" t="s">
        <v>90</v>
      </c>
      <c r="D64" s="166"/>
      <c r="E64" s="166"/>
      <c r="F64" s="166"/>
      <c r="G64" s="166"/>
      <c r="H64" s="166"/>
      <c r="I64" s="166"/>
      <c r="J64" s="166"/>
      <c r="K64" s="249" t="s">
        <v>91</v>
      </c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250"/>
      <c r="AI64" s="250"/>
      <c r="AJ64" s="250"/>
      <c r="AK64" s="250"/>
      <c r="AL64" s="484"/>
    </row>
    <row r="65" customHeight="1" spans="3:38">
      <c r="C65" s="485"/>
      <c r="D65" s="486"/>
      <c r="E65" s="486"/>
      <c r="F65" s="486"/>
      <c r="G65" s="486"/>
      <c r="H65" s="486"/>
      <c r="I65" s="486"/>
      <c r="J65" s="486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8"/>
    </row>
    <row r="66" customHeight="1" spans="3:38">
      <c r="C66" s="487"/>
      <c r="D66" s="488"/>
      <c r="E66" s="488"/>
      <c r="F66" s="488"/>
      <c r="G66" s="488"/>
      <c r="H66" s="488"/>
      <c r="I66" s="488"/>
      <c r="J66" s="492"/>
      <c r="K66" s="493"/>
      <c r="L66" s="494"/>
      <c r="M66" s="494"/>
      <c r="N66" s="494"/>
      <c r="O66" s="494"/>
      <c r="P66" s="494"/>
      <c r="Q66" s="494"/>
      <c r="R66" s="494"/>
      <c r="S66" s="494"/>
      <c r="T66" s="494"/>
      <c r="U66" s="494"/>
      <c r="V66" s="494"/>
      <c r="W66" s="494"/>
      <c r="X66" s="494"/>
      <c r="Y66" s="494"/>
      <c r="Z66" s="494"/>
      <c r="AA66" s="494"/>
      <c r="AB66" s="494"/>
      <c r="AC66" s="494"/>
      <c r="AD66" s="494"/>
      <c r="AE66" s="494"/>
      <c r="AF66" s="494"/>
      <c r="AG66" s="494"/>
      <c r="AH66" s="494"/>
      <c r="AI66" s="494"/>
      <c r="AJ66" s="494"/>
      <c r="AK66" s="494"/>
      <c r="AL66" s="499"/>
    </row>
    <row r="67" customHeight="1" spans="3:38">
      <c r="C67" s="485"/>
      <c r="D67" s="486"/>
      <c r="E67" s="486"/>
      <c r="F67" s="486"/>
      <c r="G67" s="486"/>
      <c r="H67" s="486"/>
      <c r="I67" s="486"/>
      <c r="J67" s="486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5"/>
      <c r="X67" s="495"/>
      <c r="Y67" s="495"/>
      <c r="Z67" s="495"/>
      <c r="AA67" s="495"/>
      <c r="AB67" s="495"/>
      <c r="AC67" s="495"/>
      <c r="AD67" s="495"/>
      <c r="AE67" s="495"/>
      <c r="AF67" s="495"/>
      <c r="AG67" s="495"/>
      <c r="AH67" s="495"/>
      <c r="AI67" s="495"/>
      <c r="AJ67" s="495"/>
      <c r="AK67" s="495"/>
      <c r="AL67" s="500"/>
    </row>
    <row r="68" customHeight="1" spans="3:38">
      <c r="C68" s="487"/>
      <c r="D68" s="488"/>
      <c r="E68" s="488"/>
      <c r="F68" s="488"/>
      <c r="G68" s="488"/>
      <c r="H68" s="488"/>
      <c r="I68" s="488"/>
      <c r="J68" s="492"/>
      <c r="K68" s="493"/>
      <c r="L68" s="494"/>
      <c r="M68" s="494"/>
      <c r="N68" s="494"/>
      <c r="O68" s="494"/>
      <c r="P68" s="494"/>
      <c r="Q68" s="494"/>
      <c r="R68" s="494"/>
      <c r="S68" s="494"/>
      <c r="T68" s="494"/>
      <c r="U68" s="494"/>
      <c r="V68" s="494"/>
      <c r="W68" s="494"/>
      <c r="X68" s="494"/>
      <c r="Y68" s="494"/>
      <c r="Z68" s="494"/>
      <c r="AA68" s="494"/>
      <c r="AB68" s="494"/>
      <c r="AC68" s="494"/>
      <c r="AD68" s="494"/>
      <c r="AE68" s="494"/>
      <c r="AF68" s="494"/>
      <c r="AG68" s="494"/>
      <c r="AH68" s="494"/>
      <c r="AI68" s="494"/>
      <c r="AJ68" s="494"/>
      <c r="AK68" s="494"/>
      <c r="AL68" s="501"/>
    </row>
    <row r="69" customHeight="1" spans="3:38">
      <c r="C69" s="485"/>
      <c r="D69" s="486"/>
      <c r="E69" s="486"/>
      <c r="F69" s="486"/>
      <c r="G69" s="486"/>
      <c r="H69" s="486"/>
      <c r="I69" s="486"/>
      <c r="J69" s="486"/>
      <c r="K69" s="495"/>
      <c r="L69" s="495"/>
      <c r="M69" s="495"/>
      <c r="N69" s="495"/>
      <c r="O69" s="495"/>
      <c r="P69" s="495"/>
      <c r="Q69" s="495"/>
      <c r="R69" s="495"/>
      <c r="S69" s="495"/>
      <c r="T69" s="495"/>
      <c r="U69" s="495"/>
      <c r="V69" s="495"/>
      <c r="W69" s="495"/>
      <c r="X69" s="495"/>
      <c r="Y69" s="495"/>
      <c r="Z69" s="495"/>
      <c r="AA69" s="495"/>
      <c r="AB69" s="495"/>
      <c r="AC69" s="495"/>
      <c r="AD69" s="495"/>
      <c r="AE69" s="495"/>
      <c r="AF69" s="495"/>
      <c r="AG69" s="495"/>
      <c r="AH69" s="495"/>
      <c r="AI69" s="495"/>
      <c r="AJ69" s="495"/>
      <c r="AK69" s="495"/>
      <c r="AL69" s="502"/>
    </row>
    <row r="70" customHeight="1" spans="3:38">
      <c r="C70" s="487"/>
      <c r="D70" s="488"/>
      <c r="E70" s="488"/>
      <c r="F70" s="488"/>
      <c r="G70" s="488"/>
      <c r="H70" s="488"/>
      <c r="I70" s="488"/>
      <c r="J70" s="492"/>
      <c r="K70" s="493"/>
      <c r="L70" s="494"/>
      <c r="M70" s="494"/>
      <c r="N70" s="494"/>
      <c r="O70" s="494"/>
      <c r="P70" s="494"/>
      <c r="Q70" s="494"/>
      <c r="R70" s="494"/>
      <c r="S70" s="494"/>
      <c r="T70" s="494"/>
      <c r="U70" s="494"/>
      <c r="V70" s="494"/>
      <c r="W70" s="494"/>
      <c r="X70" s="494"/>
      <c r="Y70" s="494"/>
      <c r="Z70" s="494"/>
      <c r="AA70" s="494"/>
      <c r="AB70" s="494"/>
      <c r="AC70" s="494"/>
      <c r="AD70" s="494"/>
      <c r="AE70" s="494"/>
      <c r="AF70" s="494"/>
      <c r="AG70" s="494"/>
      <c r="AH70" s="494"/>
      <c r="AI70" s="494"/>
      <c r="AJ70" s="494"/>
      <c r="AK70" s="494"/>
      <c r="AL70" s="501"/>
    </row>
    <row r="71" customHeight="1" spans="3:38">
      <c r="C71" s="485"/>
      <c r="D71" s="486"/>
      <c r="E71" s="486"/>
      <c r="F71" s="486"/>
      <c r="G71" s="486"/>
      <c r="H71" s="486"/>
      <c r="I71" s="486"/>
      <c r="J71" s="486"/>
      <c r="K71" s="495"/>
      <c r="L71" s="495"/>
      <c r="M71" s="495"/>
      <c r="N71" s="495"/>
      <c r="O71" s="495"/>
      <c r="P71" s="495"/>
      <c r="Q71" s="495"/>
      <c r="R71" s="495"/>
      <c r="S71" s="495"/>
      <c r="T71" s="495"/>
      <c r="U71" s="495"/>
      <c r="V71" s="495"/>
      <c r="W71" s="495"/>
      <c r="X71" s="495"/>
      <c r="Y71" s="495"/>
      <c r="Z71" s="495"/>
      <c r="AA71" s="495"/>
      <c r="AB71" s="495"/>
      <c r="AC71" s="495"/>
      <c r="AD71" s="495"/>
      <c r="AE71" s="495"/>
      <c r="AF71" s="495"/>
      <c r="AG71" s="495"/>
      <c r="AH71" s="495"/>
      <c r="AI71" s="495"/>
      <c r="AJ71" s="495"/>
      <c r="AK71" s="495"/>
      <c r="AL71" s="502"/>
    </row>
    <row r="72" customHeight="1" spans="3:38">
      <c r="C72" s="487"/>
      <c r="D72" s="488"/>
      <c r="E72" s="488"/>
      <c r="F72" s="488"/>
      <c r="G72" s="488"/>
      <c r="H72" s="488"/>
      <c r="I72" s="488"/>
      <c r="J72" s="492"/>
      <c r="K72" s="493"/>
      <c r="L72" s="494"/>
      <c r="M72" s="494"/>
      <c r="N72" s="494"/>
      <c r="O72" s="494"/>
      <c r="P72" s="494"/>
      <c r="Q72" s="494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501"/>
    </row>
    <row r="73" customHeight="1" spans="3:38">
      <c r="C73" s="485"/>
      <c r="D73" s="486"/>
      <c r="E73" s="486"/>
      <c r="F73" s="486"/>
      <c r="G73" s="486"/>
      <c r="H73" s="486"/>
      <c r="I73" s="486"/>
      <c r="J73" s="486"/>
      <c r="K73" s="495"/>
      <c r="L73" s="495"/>
      <c r="M73" s="495"/>
      <c r="N73" s="495"/>
      <c r="O73" s="495"/>
      <c r="P73" s="495"/>
      <c r="Q73" s="495"/>
      <c r="R73" s="495"/>
      <c r="S73" s="495"/>
      <c r="T73" s="495"/>
      <c r="U73" s="495"/>
      <c r="V73" s="495"/>
      <c r="W73" s="495"/>
      <c r="X73" s="495"/>
      <c r="Y73" s="495"/>
      <c r="Z73" s="495"/>
      <c r="AA73" s="495"/>
      <c r="AB73" s="495"/>
      <c r="AC73" s="495"/>
      <c r="AD73" s="495"/>
      <c r="AE73" s="495"/>
      <c r="AF73" s="495"/>
      <c r="AG73" s="495"/>
      <c r="AH73" s="495"/>
      <c r="AI73" s="495"/>
      <c r="AJ73" s="495"/>
      <c r="AK73" s="495"/>
      <c r="AL73" s="502"/>
    </row>
    <row r="74" customHeight="1" spans="3:38">
      <c r="C74" s="487"/>
      <c r="D74" s="488"/>
      <c r="E74" s="488"/>
      <c r="F74" s="488"/>
      <c r="G74" s="488"/>
      <c r="H74" s="488"/>
      <c r="I74" s="488"/>
      <c r="J74" s="492"/>
      <c r="K74" s="493"/>
      <c r="L74" s="494"/>
      <c r="M74" s="494"/>
      <c r="N74" s="494"/>
      <c r="O74" s="494"/>
      <c r="P74" s="494"/>
      <c r="Q74" s="494"/>
      <c r="R74" s="494"/>
      <c r="S74" s="494"/>
      <c r="T74" s="494"/>
      <c r="U74" s="494"/>
      <c r="V74" s="494"/>
      <c r="W74" s="494"/>
      <c r="X74" s="494"/>
      <c r="Y74" s="494"/>
      <c r="Z74" s="494"/>
      <c r="AA74" s="494"/>
      <c r="AB74" s="494"/>
      <c r="AC74" s="494"/>
      <c r="AD74" s="494"/>
      <c r="AE74" s="494"/>
      <c r="AF74" s="494"/>
      <c r="AG74" s="494"/>
      <c r="AH74" s="494"/>
      <c r="AI74" s="494"/>
      <c r="AJ74" s="494"/>
      <c r="AK74" s="494"/>
      <c r="AL74" s="501"/>
    </row>
    <row r="75" customHeight="1" spans="3:38">
      <c r="C75" s="489"/>
      <c r="D75" s="490"/>
      <c r="E75" s="490"/>
      <c r="F75" s="490"/>
      <c r="G75" s="490"/>
      <c r="H75" s="490"/>
      <c r="I75" s="490"/>
      <c r="J75" s="490"/>
      <c r="K75" s="496"/>
      <c r="L75" s="497"/>
      <c r="M75" s="497"/>
      <c r="N75" s="497"/>
      <c r="O75" s="497"/>
      <c r="P75" s="497"/>
      <c r="Q75" s="497"/>
      <c r="R75" s="497"/>
      <c r="S75" s="497"/>
      <c r="T75" s="497"/>
      <c r="U75" s="497"/>
      <c r="V75" s="497"/>
      <c r="W75" s="497"/>
      <c r="X75" s="497"/>
      <c r="Y75" s="497"/>
      <c r="Z75" s="497"/>
      <c r="AA75" s="497"/>
      <c r="AB75" s="497"/>
      <c r="AC75" s="497"/>
      <c r="AD75" s="497"/>
      <c r="AE75" s="497"/>
      <c r="AF75" s="497"/>
      <c r="AG75" s="497"/>
      <c r="AH75" s="497"/>
      <c r="AI75" s="497"/>
      <c r="AJ75" s="497"/>
      <c r="AK75" s="497"/>
      <c r="AL75" s="503"/>
    </row>
  </sheetData>
  <sheetProtection sheet="1" selectLockedCells="1" objects="1"/>
  <protectedRanges>
    <protectedRange sqref="X28:AL29 E3:K5 O3:R5 AD3 V5 Z5:AK5 AD8:AK8 Z9:AK9 AB10:AK10 C10 C12 G10 G12 K10 K12 O10 O12 Q12 I23:R23 U23:AL23 F27:I29 C33:E36 C40:E41 C44 C60 Z43:AL61 C64:AL75" name="区域1" securityDescriptor="O:WDG:WDD:"/>
  </protectedRanges>
  <mergeCells count="283">
    <mergeCell ref="C2:R2"/>
    <mergeCell ref="V2:Y2"/>
    <mergeCell ref="Z2:AC2"/>
    <mergeCell ref="AD2:AG2"/>
    <mergeCell ref="AH2:AK2"/>
    <mergeCell ref="C3:D3"/>
    <mergeCell ref="E3:K3"/>
    <mergeCell ref="L3:N3"/>
    <mergeCell ref="O3:R3"/>
    <mergeCell ref="V3:Y3"/>
    <mergeCell ref="Z3:AC3"/>
    <mergeCell ref="AD3:AE3"/>
    <mergeCell ref="AF3:AG3"/>
    <mergeCell ref="AH3:AI3"/>
    <mergeCell ref="AJ3:AK3"/>
    <mergeCell ref="C4:D4"/>
    <mergeCell ref="E4:K4"/>
    <mergeCell ref="L4:N4"/>
    <mergeCell ref="O4:R4"/>
    <mergeCell ref="V4:Y4"/>
    <mergeCell ref="Z4:AE4"/>
    <mergeCell ref="AF4:AK4"/>
    <mergeCell ref="C5:D5"/>
    <mergeCell ref="E5:H5"/>
    <mergeCell ref="I5:K5"/>
    <mergeCell ref="L5:N5"/>
    <mergeCell ref="O5:R5"/>
    <mergeCell ref="V5:W5"/>
    <mergeCell ref="X5:Y5"/>
    <mergeCell ref="Z5:AA5"/>
    <mergeCell ref="AB5:AC5"/>
    <mergeCell ref="AD5:AE5"/>
    <mergeCell ref="AF5:AH5"/>
    <mergeCell ref="AI5:AK5"/>
    <mergeCell ref="C7:R7"/>
    <mergeCell ref="V7:Y7"/>
    <mergeCell ref="Z7:AK7"/>
    <mergeCell ref="C8:D8"/>
    <mergeCell ref="E8:F8"/>
    <mergeCell ref="G8:H8"/>
    <mergeCell ref="I8:J8"/>
    <mergeCell ref="K8:L8"/>
    <mergeCell ref="M8:N8"/>
    <mergeCell ref="O8:P8"/>
    <mergeCell ref="Q8:R8"/>
    <mergeCell ref="V8:W8"/>
    <mergeCell ref="X8:Y8"/>
    <mergeCell ref="Z8:AA8"/>
    <mergeCell ref="AB8:AC8"/>
    <mergeCell ref="AD8:AE8"/>
    <mergeCell ref="AF8:AG8"/>
    <mergeCell ref="AH8:AI8"/>
    <mergeCell ref="AJ8:AK8"/>
    <mergeCell ref="C9:F9"/>
    <mergeCell ref="G9:J9"/>
    <mergeCell ref="K9:N9"/>
    <mergeCell ref="O9:R9"/>
    <mergeCell ref="V9:W9"/>
    <mergeCell ref="X9:Y9"/>
    <mergeCell ref="Z9:AA9"/>
    <mergeCell ref="AB9:AC9"/>
    <mergeCell ref="AD9:AE9"/>
    <mergeCell ref="AF9:AG9"/>
    <mergeCell ref="AH9:AI9"/>
    <mergeCell ref="AJ9:AK9"/>
    <mergeCell ref="C10:D10"/>
    <mergeCell ref="E10:F10"/>
    <mergeCell ref="G10:H10"/>
    <mergeCell ref="I10:J10"/>
    <mergeCell ref="K10:L10"/>
    <mergeCell ref="M10:N10"/>
    <mergeCell ref="O10:P10"/>
    <mergeCell ref="Q10:R10"/>
    <mergeCell ref="V10:Y10"/>
    <mergeCell ref="Z10:AA10"/>
    <mergeCell ref="AB10:AC10"/>
    <mergeCell ref="AD10:AE10"/>
    <mergeCell ref="AF10:AG10"/>
    <mergeCell ref="AH10:AI10"/>
    <mergeCell ref="AJ10:AK10"/>
    <mergeCell ref="C11:F11"/>
    <mergeCell ref="G11:J11"/>
    <mergeCell ref="K11:N11"/>
    <mergeCell ref="O11:R11"/>
    <mergeCell ref="V11:Y11"/>
    <mergeCell ref="Z11:AC11"/>
    <mergeCell ref="AD11:AF11"/>
    <mergeCell ref="C12:D12"/>
    <mergeCell ref="E12:F12"/>
    <mergeCell ref="G12:H12"/>
    <mergeCell ref="I12:J12"/>
    <mergeCell ref="K12:L12"/>
    <mergeCell ref="M12:N12"/>
    <mergeCell ref="O12:P12"/>
    <mergeCell ref="Q12:R12"/>
    <mergeCell ref="V12:AL12"/>
    <mergeCell ref="H13:J13"/>
    <mergeCell ref="K13:M13"/>
    <mergeCell ref="V13:AL13"/>
    <mergeCell ref="C14:R14"/>
    <mergeCell ref="V14:AL14"/>
    <mergeCell ref="C15:F15"/>
    <mergeCell ref="G15:J15"/>
    <mergeCell ref="K15:N15"/>
    <mergeCell ref="O15:R15"/>
    <mergeCell ref="V15:AL15"/>
    <mergeCell ref="C16:F16"/>
    <mergeCell ref="G16:J16"/>
    <mergeCell ref="K16:N16"/>
    <mergeCell ref="O16:R16"/>
    <mergeCell ref="C17:F17"/>
    <mergeCell ref="G17:J17"/>
    <mergeCell ref="K17:N17"/>
    <mergeCell ref="O17:R17"/>
    <mergeCell ref="V17:AL17"/>
    <mergeCell ref="C18:F18"/>
    <mergeCell ref="G18:J18"/>
    <mergeCell ref="K18:N18"/>
    <mergeCell ref="O18:R18"/>
    <mergeCell ref="V18:AL18"/>
    <mergeCell ref="C19:F19"/>
    <mergeCell ref="G19:J19"/>
    <mergeCell ref="K19:N19"/>
    <mergeCell ref="O19:R19"/>
    <mergeCell ref="V19:AL19"/>
    <mergeCell ref="C20:F20"/>
    <mergeCell ref="G20:J20"/>
    <mergeCell ref="K20:N20"/>
    <mergeCell ref="O20:R20"/>
    <mergeCell ref="V20:AL20"/>
    <mergeCell ref="C21:F21"/>
    <mergeCell ref="G21:J21"/>
    <mergeCell ref="K21:N21"/>
    <mergeCell ref="O21:R21"/>
    <mergeCell ref="C22:F22"/>
    <mergeCell ref="G22:J22"/>
    <mergeCell ref="K22:N22"/>
    <mergeCell ref="O22:R22"/>
    <mergeCell ref="U22:AL22"/>
    <mergeCell ref="C23:H23"/>
    <mergeCell ref="I23:M23"/>
    <mergeCell ref="N23:R23"/>
    <mergeCell ref="U23:Z23"/>
    <mergeCell ref="AA23:AF23"/>
    <mergeCell ref="AG23:AL23"/>
    <mergeCell ref="C24:F24"/>
    <mergeCell ref="G24:I24"/>
    <mergeCell ref="J24:Q24"/>
    <mergeCell ref="C25:U25"/>
    <mergeCell ref="X25:AB25"/>
    <mergeCell ref="AC25:AG25"/>
    <mergeCell ref="AH25:AL25"/>
    <mergeCell ref="C26:E26"/>
    <mergeCell ref="F26:I26"/>
    <mergeCell ref="J26:K26"/>
    <mergeCell ref="L26:U26"/>
    <mergeCell ref="X26:AB26"/>
    <mergeCell ref="AC26:AG26"/>
    <mergeCell ref="AH26:AL26"/>
    <mergeCell ref="C27:E27"/>
    <mergeCell ref="F27:I27"/>
    <mergeCell ref="J27:K27"/>
    <mergeCell ref="L27:U27"/>
    <mergeCell ref="C28:E28"/>
    <mergeCell ref="F28:I28"/>
    <mergeCell ref="J28:K28"/>
    <mergeCell ref="L28:U28"/>
    <mergeCell ref="X28:Z28"/>
    <mergeCell ref="AA28:AC28"/>
    <mergeCell ref="AD28:AF28"/>
    <mergeCell ref="AG28:AI28"/>
    <mergeCell ref="AJ28:AL28"/>
    <mergeCell ref="C29:E29"/>
    <mergeCell ref="F29:I29"/>
    <mergeCell ref="J29:K29"/>
    <mergeCell ref="L29:U29"/>
    <mergeCell ref="X29:Z29"/>
    <mergeCell ref="AA29:AC29"/>
    <mergeCell ref="AD29:AF29"/>
    <mergeCell ref="AG29:AI29"/>
    <mergeCell ref="AJ29:AL29"/>
    <mergeCell ref="C31:AL31"/>
    <mergeCell ref="C32:E32"/>
    <mergeCell ref="F32:H32"/>
    <mergeCell ref="I32:J32"/>
    <mergeCell ref="K32:O32"/>
    <mergeCell ref="P32:R32"/>
    <mergeCell ref="S32:AL32"/>
    <mergeCell ref="C33:E33"/>
    <mergeCell ref="F33:H33"/>
    <mergeCell ref="I33:J33"/>
    <mergeCell ref="K33:O33"/>
    <mergeCell ref="P33:R33"/>
    <mergeCell ref="S33:AL33"/>
    <mergeCell ref="C34:E34"/>
    <mergeCell ref="F34:H34"/>
    <mergeCell ref="I34:J34"/>
    <mergeCell ref="K34:O34"/>
    <mergeCell ref="P34:R34"/>
    <mergeCell ref="S34:AL34"/>
    <mergeCell ref="C35:E35"/>
    <mergeCell ref="F35:H35"/>
    <mergeCell ref="I35:J35"/>
    <mergeCell ref="K35:O35"/>
    <mergeCell ref="P35:R35"/>
    <mergeCell ref="S35:AL35"/>
    <mergeCell ref="C36:E36"/>
    <mergeCell ref="F36:H36"/>
    <mergeCell ref="I36:J36"/>
    <mergeCell ref="K36:O36"/>
    <mergeCell ref="P36:R36"/>
    <mergeCell ref="S36:AL36"/>
    <mergeCell ref="N37:Q37"/>
    <mergeCell ref="C38:AL38"/>
    <mergeCell ref="C39:E39"/>
    <mergeCell ref="F39:H39"/>
    <mergeCell ref="I39:J39"/>
    <mergeCell ref="K39:O39"/>
    <mergeCell ref="P39:R39"/>
    <mergeCell ref="S39:AL39"/>
    <mergeCell ref="C40:E40"/>
    <mergeCell ref="F40:H40"/>
    <mergeCell ref="I40:J40"/>
    <mergeCell ref="K40:O40"/>
    <mergeCell ref="P40:R40"/>
    <mergeCell ref="S40:AL40"/>
    <mergeCell ref="C41:E41"/>
    <mergeCell ref="F41:H41"/>
    <mergeCell ref="I41:J41"/>
    <mergeCell ref="K41:O41"/>
    <mergeCell ref="P41:R41"/>
    <mergeCell ref="S41:AL41"/>
    <mergeCell ref="C43:U43"/>
    <mergeCell ref="C59:U59"/>
    <mergeCell ref="C63:AL63"/>
    <mergeCell ref="C64:J64"/>
    <mergeCell ref="K64:AL64"/>
    <mergeCell ref="C65:J65"/>
    <mergeCell ref="K65:AL65"/>
    <mergeCell ref="C66:J66"/>
    <mergeCell ref="K66:AL66"/>
    <mergeCell ref="C67:J67"/>
    <mergeCell ref="K67:AL67"/>
    <mergeCell ref="C68:J68"/>
    <mergeCell ref="K68:AL68"/>
    <mergeCell ref="C69:J69"/>
    <mergeCell ref="K69:AL69"/>
    <mergeCell ref="C70:J70"/>
    <mergeCell ref="K70:AL70"/>
    <mergeCell ref="C71:J71"/>
    <mergeCell ref="K71:AL71"/>
    <mergeCell ref="C72:J72"/>
    <mergeCell ref="K72:AL72"/>
    <mergeCell ref="C73:J73"/>
    <mergeCell ref="K73:AL73"/>
    <mergeCell ref="C74:J74"/>
    <mergeCell ref="K74:AL74"/>
    <mergeCell ref="C75:J75"/>
    <mergeCell ref="K75:AL75"/>
    <mergeCell ref="U12:U15"/>
    <mergeCell ref="U17:U20"/>
    <mergeCell ref="W25:W26"/>
    <mergeCell ref="W28:W29"/>
    <mergeCell ref="V48:Y49"/>
    <mergeCell ref="V50:Y51"/>
    <mergeCell ref="V54:Y55"/>
    <mergeCell ref="V52:Y53"/>
    <mergeCell ref="V56:Y57"/>
    <mergeCell ref="V60:Y61"/>
    <mergeCell ref="V58:Y59"/>
    <mergeCell ref="Z48:AL49"/>
    <mergeCell ref="Z50:AL51"/>
    <mergeCell ref="Z52:AL53"/>
    <mergeCell ref="Z54:AL55"/>
    <mergeCell ref="Z56:AL57"/>
    <mergeCell ref="Z58:AL59"/>
    <mergeCell ref="Z60:AL61"/>
    <mergeCell ref="V46:Y47"/>
    <mergeCell ref="C60:U61"/>
    <mergeCell ref="V43:Y45"/>
    <mergeCell ref="C44:U58"/>
    <mergeCell ref="Z43:AL45"/>
    <mergeCell ref="Z46:AL47"/>
  </mergeCells>
  <conditionalFormatting sqref="K13:M13">
    <cfRule type="cellIs" dxfId="0" priority="4" operator="equal">
      <formula>350</formula>
    </cfRule>
    <cfRule type="cellIs" dxfId="1" priority="3" operator="lessThan">
      <formula>350</formula>
    </cfRule>
    <cfRule type="cellIs" dxfId="2" priority="2" operator="greaterThan">
      <formula>350</formula>
    </cfRule>
  </conditionalFormatting>
  <conditionalFormatting sqref="R37">
    <cfRule type="cellIs" dxfId="3" priority="9" operator="greaterThan">
      <formula>4</formula>
    </cfRule>
  </conditionalFormatting>
  <conditionalFormatting sqref="Q10:R10 M12:N12 M10:N10 I10:J10 I12:J12 E10:F10 E12:F12">
    <cfRule type="cellIs" dxfId="4" priority="1" operator="greaterThan">
      <formula>80</formula>
    </cfRule>
  </conditionalFormatting>
  <conditionalFormatting sqref="C18:G18 K18:R18 C22:G22 K22:R22 C16:G16 K16:R16 C20:G20 K20:R20">
    <cfRule type="cellIs" dxfId="3" priority="5" operator="greaterThan">
      <formula>80</formula>
    </cfRule>
  </conditionalFormatting>
  <dataValidations count="17">
    <dataValidation type="list" allowBlank="1" showInputMessage="1" showErrorMessage="1" sqref="E5:H5">
      <formula1>附表!$A$1:$A$7</formula1>
    </dataValidation>
    <dataValidation type="list" allowBlank="1" showInputMessage="1" showErrorMessage="1" sqref="U23:Z23 AA23:AF23 AG23:AL23">
      <formula1>附表!$C$283:$C$319</formula1>
    </dataValidation>
    <dataValidation type="list" allowBlank="1" showInputMessage="1" showErrorMessage="1" sqref="AF5:AH5 AI5:AK5">
      <formula1>附表!$I$1:$I$16</formula1>
    </dataValidation>
    <dataValidation type="list" allowBlank="1" showInputMessage="1" showErrorMessage="1" sqref="O5:R5">
      <formula1>附表!$E$1:$E$7</formula1>
    </dataValidation>
    <dataValidation type="list" allowBlank="1" showInputMessage="1" showErrorMessage="1" sqref="I5:K5">
      <formula1>附表!$C$1:$C$8</formula1>
    </dataValidation>
    <dataValidation type="list" allowBlank="1" showInputMessage="1" showErrorMessage="1" sqref="Z5:AA5">
      <formula1>附表!$G$1:$G$3</formula1>
    </dataValidation>
    <dataValidation type="list" allowBlank="1" showInputMessage="1" showErrorMessage="1" sqref="AB5:AE5">
      <formula1>附表!$G$1:$G$2</formula1>
    </dataValidation>
    <dataValidation type="list" allowBlank="1" showInputMessage="1" showErrorMessage="1" sqref="AD8:AK8">
      <formula1>附表!$A$98:$H$98</formula1>
    </dataValidation>
    <dataValidation type="list" allowBlank="1" showInputMessage="1" showErrorMessage="1" sqref="Z9:AK9 I23:R23">
      <formula1>附表!$A$107:$Q$107</formula1>
    </dataValidation>
    <dataValidation type="list" allowBlank="1" showInputMessage="1" showErrorMessage="1" sqref="O12:P12">
      <formula1>附表!$K$1:$K$3</formula1>
    </dataValidation>
    <dataValidation type="list" allowBlank="1" showInputMessage="1" showErrorMessage="1" sqref="F27:I27">
      <formula1>附表!$A$194:$A$201</formula1>
    </dataValidation>
    <dataValidation type="list" allowBlank="1" showInputMessage="1" showErrorMessage="1" sqref="F28:I28">
      <formula1>附表!$A$202:$A$211</formula1>
    </dataValidation>
    <dataValidation type="list" allowBlank="1" showInputMessage="1" showErrorMessage="1" sqref="X28:Z28 AA28:AC28 AD28:AF28 AG28:AI28 AJ28:AL28 X29:Z29 AA29:AC29 AD29:AF29 AG29:AI29 AJ29:AL29">
      <formula1>附表!$A$223:$A$279</formula1>
    </dataValidation>
    <dataValidation type="list" allowBlank="1" showInputMessage="1" showErrorMessage="1" sqref="F29:I29">
      <formula1>附表!$A$212:$A$219</formula1>
    </dataValidation>
    <dataValidation type="list" allowBlank="1" showInputMessage="1" showErrorMessage="1" sqref="C33:E33 C34:E36">
      <formula1>附表!$A$116:$A$180</formula1>
    </dataValidation>
    <dataValidation type="list" allowBlank="1" showInputMessage="1" showErrorMessage="1" sqref="C37:E37">
      <formula1>附表!$A$132:$A$232</formula1>
    </dataValidation>
    <dataValidation allowBlank="1" showInputMessage="1" showErrorMessage="1" sqref="C40:E40 C41:E4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341"/>
  <sheetViews>
    <sheetView zoomScale="80" zoomScaleNormal="80" topLeftCell="A323" workbookViewId="0">
      <selection activeCell="A341" sqref="A341"/>
    </sheetView>
  </sheetViews>
  <sheetFormatPr defaultColWidth="10.5833333333333" defaultRowHeight="14"/>
  <sheetData>
    <row r="1" spans="1:15">
      <c r="A1" t="s">
        <v>92</v>
      </c>
      <c r="C1" t="s">
        <v>93</v>
      </c>
      <c r="E1">
        <v>1</v>
      </c>
      <c r="G1" t="s">
        <v>94</v>
      </c>
      <c r="I1" t="s">
        <v>95</v>
      </c>
      <c r="K1">
        <v>25</v>
      </c>
      <c r="M1" s="37" t="s">
        <v>96</v>
      </c>
      <c r="O1" t="s">
        <v>93</v>
      </c>
    </row>
    <row r="2" spans="1:15">
      <c r="A2" t="s">
        <v>97</v>
      </c>
      <c r="C2" t="s">
        <v>98</v>
      </c>
      <c r="E2">
        <v>2</v>
      </c>
      <c r="G2" t="s">
        <v>99</v>
      </c>
      <c r="I2" t="s">
        <v>100</v>
      </c>
      <c r="K2">
        <v>100</v>
      </c>
      <c r="M2" s="37" t="s">
        <v>101</v>
      </c>
      <c r="O2" t="s">
        <v>98</v>
      </c>
    </row>
    <row r="3" spans="1:15">
      <c r="A3" t="s">
        <v>102</v>
      </c>
      <c r="C3" t="s">
        <v>103</v>
      </c>
      <c r="E3">
        <v>3</v>
      </c>
      <c r="I3" t="s">
        <v>104</v>
      </c>
      <c r="M3" s="37" t="s">
        <v>105</v>
      </c>
      <c r="O3" t="s">
        <v>103</v>
      </c>
    </row>
    <row r="4" spans="1:15">
      <c r="A4" t="s">
        <v>106</v>
      </c>
      <c r="C4" t="s">
        <v>107</v>
      </c>
      <c r="E4">
        <v>4</v>
      </c>
      <c r="I4" t="s">
        <v>108</v>
      </c>
      <c r="M4" s="37" t="s">
        <v>109</v>
      </c>
      <c r="O4" t="s">
        <v>107</v>
      </c>
    </row>
    <row r="5" spans="1:15">
      <c r="A5" t="s">
        <v>110</v>
      </c>
      <c r="C5" t="s">
        <v>111</v>
      </c>
      <c r="E5">
        <v>5</v>
      </c>
      <c r="I5" t="s">
        <v>112</v>
      </c>
      <c r="M5" s="37" t="s">
        <v>113</v>
      </c>
      <c r="O5" t="s">
        <v>111</v>
      </c>
    </row>
    <row r="6" spans="1:15">
      <c r="A6" s="36">
        <f>'骰娘导入&amp;查询&amp;自定义用表'!A25</f>
        <v>0</v>
      </c>
      <c r="C6" t="s">
        <v>114</v>
      </c>
      <c r="E6">
        <v>6</v>
      </c>
      <c r="I6" t="s">
        <v>115</v>
      </c>
      <c r="M6" s="37" t="s">
        <v>116</v>
      </c>
      <c r="O6" t="s">
        <v>114</v>
      </c>
    </row>
    <row r="7" spans="3:13">
      <c r="C7" s="36">
        <f>'骰娘导入&amp;查询&amp;自定义用表'!A31</f>
        <v>0</v>
      </c>
      <c r="I7" t="s">
        <v>117</v>
      </c>
      <c r="M7" s="37" t="s">
        <v>118</v>
      </c>
    </row>
    <row r="8" spans="9:13">
      <c r="I8" t="s">
        <v>119</v>
      </c>
      <c r="M8" t="s">
        <v>120</v>
      </c>
    </row>
    <row r="9" spans="9:13">
      <c r="I9" t="s">
        <v>121</v>
      </c>
      <c r="M9" t="s">
        <v>122</v>
      </c>
    </row>
    <row r="10" spans="9:13">
      <c r="I10" t="s">
        <v>123</v>
      </c>
      <c r="M10" t="s">
        <v>124</v>
      </c>
    </row>
    <row r="11" spans="9:13">
      <c r="I11" t="s">
        <v>125</v>
      </c>
      <c r="M11" t="s">
        <v>126</v>
      </c>
    </row>
    <row r="12" spans="9:13">
      <c r="I12" t="s">
        <v>127</v>
      </c>
      <c r="M12" t="s">
        <v>128</v>
      </c>
    </row>
    <row r="13" spans="9:13">
      <c r="I13" t="s">
        <v>129</v>
      </c>
      <c r="M13" t="s">
        <v>130</v>
      </c>
    </row>
    <row r="14" spans="9:13">
      <c r="I14" t="s">
        <v>131</v>
      </c>
      <c r="M14" t="s">
        <v>132</v>
      </c>
    </row>
    <row r="15" spans="9:9">
      <c r="I15" t="s">
        <v>133</v>
      </c>
    </row>
    <row r="17" spans="2:5">
      <c r="B17" t="s">
        <v>134</v>
      </c>
      <c r="C17" t="s">
        <v>135</v>
      </c>
      <c r="D17" t="s">
        <v>136</v>
      </c>
      <c r="E17" t="s">
        <v>32</v>
      </c>
    </row>
    <row r="18" spans="1:5">
      <c r="A18" t="s">
        <v>92</v>
      </c>
      <c r="B18">
        <v>26</v>
      </c>
      <c r="C18">
        <v>12</v>
      </c>
      <c r="D18">
        <v>40</v>
      </c>
      <c r="E18" t="s">
        <v>137</v>
      </c>
    </row>
    <row r="19" spans="1:5">
      <c r="A19" t="s">
        <v>138</v>
      </c>
      <c r="E19" t="s">
        <v>139</v>
      </c>
    </row>
    <row r="20" spans="1:5">
      <c r="A20" t="s">
        <v>140</v>
      </c>
      <c r="E20" t="s">
        <v>141</v>
      </c>
    </row>
    <row r="21" spans="1:5">
      <c r="A21" t="s">
        <v>142</v>
      </c>
      <c r="E21" t="s">
        <v>143</v>
      </c>
    </row>
    <row r="22" spans="1:5">
      <c r="A22" t="s">
        <v>97</v>
      </c>
      <c r="B22">
        <v>28</v>
      </c>
      <c r="C22">
        <v>13</v>
      </c>
      <c r="D22">
        <v>30</v>
      </c>
      <c r="E22" t="s">
        <v>144</v>
      </c>
    </row>
    <row r="23" spans="1:5">
      <c r="A23" t="s">
        <v>145</v>
      </c>
      <c r="E23" t="s">
        <v>146</v>
      </c>
    </row>
    <row r="24" spans="1:5">
      <c r="A24" t="s">
        <v>147</v>
      </c>
      <c r="E24" t="s">
        <v>148</v>
      </c>
    </row>
    <row r="25" spans="1:5">
      <c r="A25" t="s">
        <v>149</v>
      </c>
      <c r="E25" t="s">
        <v>150</v>
      </c>
    </row>
    <row r="26" spans="1:5">
      <c r="A26" t="s">
        <v>102</v>
      </c>
      <c r="B26">
        <v>32</v>
      </c>
      <c r="C26">
        <v>15</v>
      </c>
      <c r="D26">
        <v>30</v>
      </c>
      <c r="E26" t="s">
        <v>144</v>
      </c>
    </row>
    <row r="27" spans="1:5">
      <c r="A27" t="s">
        <v>151</v>
      </c>
      <c r="E27" t="s">
        <v>152</v>
      </c>
    </row>
    <row r="28" spans="1:5">
      <c r="A28" t="s">
        <v>153</v>
      </c>
      <c r="E28" t="s">
        <v>154</v>
      </c>
    </row>
    <row r="29" spans="1:5">
      <c r="A29" t="s">
        <v>155</v>
      </c>
      <c r="E29" t="s">
        <v>156</v>
      </c>
    </row>
    <row r="30" spans="1:5">
      <c r="A30" t="s">
        <v>106</v>
      </c>
      <c r="B30">
        <v>24</v>
      </c>
      <c r="C30">
        <v>12</v>
      </c>
      <c r="D30">
        <v>35</v>
      </c>
      <c r="E30" t="s">
        <v>157</v>
      </c>
    </row>
    <row r="31" spans="1:5">
      <c r="A31" t="s">
        <v>158</v>
      </c>
      <c r="E31" t="s">
        <v>159</v>
      </c>
    </row>
    <row r="32" spans="1:5">
      <c r="A32" t="s">
        <v>160</v>
      </c>
      <c r="E32" t="s">
        <v>161</v>
      </c>
    </row>
    <row r="33" spans="1:5">
      <c r="A33" t="s">
        <v>162</v>
      </c>
      <c r="E33" t="s">
        <v>163</v>
      </c>
    </row>
    <row r="34" spans="1:5">
      <c r="A34" t="s">
        <v>110</v>
      </c>
      <c r="B34">
        <v>30</v>
      </c>
      <c r="C34">
        <v>14</v>
      </c>
      <c r="D34">
        <v>25</v>
      </c>
      <c r="E34" t="s">
        <v>144</v>
      </c>
    </row>
    <row r="35" spans="1:5">
      <c r="A35" t="s">
        <v>164</v>
      </c>
      <c r="E35" t="s">
        <v>165</v>
      </c>
    </row>
    <row r="36" spans="1:5">
      <c r="A36" t="s">
        <v>166</v>
      </c>
      <c r="E36" t="s">
        <v>167</v>
      </c>
    </row>
    <row r="37" spans="1:5">
      <c r="A37" t="s">
        <v>168</v>
      </c>
      <c r="E37" t="s">
        <v>169</v>
      </c>
    </row>
    <row r="38" spans="1:5">
      <c r="A38" s="36">
        <f>'骰娘导入&amp;查询&amp;自定义用表'!A25</f>
        <v>0</v>
      </c>
      <c r="B38" s="36">
        <f>'骰娘导入&amp;查询&amp;自定义用表'!B25</f>
        <v>0</v>
      </c>
      <c r="C38" s="36">
        <f>'骰娘导入&amp;查询&amp;自定义用表'!C25</f>
        <v>0</v>
      </c>
      <c r="D38" s="36">
        <f>'骰娘导入&amp;查询&amp;自定义用表'!D25</f>
        <v>0</v>
      </c>
      <c r="E38" s="36">
        <f>'骰娘导入&amp;查询&amp;自定义用表'!E25</f>
        <v>0</v>
      </c>
    </row>
    <row r="39" spans="1:5">
      <c r="A39" s="36" t="str">
        <f>A38&amp;1</f>
        <v>01</v>
      </c>
      <c r="E39" s="36">
        <f>'骰娘导入&amp;查询&amp;自定义用表'!E26</f>
        <v>0</v>
      </c>
    </row>
    <row r="40" spans="1:5">
      <c r="A40" s="36" t="str">
        <f>A38&amp;2</f>
        <v>02</v>
      </c>
      <c r="E40" s="36">
        <f>'骰娘导入&amp;查询&amp;自定义用表'!E27</f>
        <v>0</v>
      </c>
    </row>
    <row r="41" spans="1:5">
      <c r="A41" s="36" t="str">
        <f>A38&amp;3</f>
        <v>03</v>
      </c>
      <c r="E41" s="36">
        <f>'骰娘导入&amp;查询&amp;自定义用表'!E28</f>
        <v>0</v>
      </c>
    </row>
    <row r="43" spans="1:5">
      <c r="A43" s="36">
        <f>人物卡!E5</f>
        <v>0</v>
      </c>
      <c r="B43" s="36">
        <f>_xlfn.IFNA(VLOOKUP(A43,$A$18:$E$41,2,0),"")</f>
        <v>0</v>
      </c>
      <c r="C43" s="36">
        <f>_xlfn.IFNA(VLOOKUP(A43,$A$18:$E$41,3,0),"")</f>
        <v>0</v>
      </c>
      <c r="D43" s="36">
        <f>_xlfn.IFNA(VLOOKUP(A43,$A$18:$E$41,4,0),"")</f>
        <v>0</v>
      </c>
      <c r="E43" s="36">
        <f>_xlfn.IFNA(VLOOKUP(A43,$A$18:$E$41,5,0),"")</f>
        <v>0</v>
      </c>
    </row>
    <row r="44" spans="1:5">
      <c r="A44" s="36" t="str">
        <f>A43&amp;1</f>
        <v>01</v>
      </c>
      <c r="E44" s="36">
        <f>_xlfn.IFNA(VLOOKUP(A44,$A$18:$E$41,5,0),"")</f>
        <v>0</v>
      </c>
    </row>
    <row r="45" spans="1:5">
      <c r="A45" s="36" t="str">
        <f>A43&amp;2</f>
        <v>02</v>
      </c>
      <c r="E45" s="36">
        <f>_xlfn.IFNA(VLOOKUP(A45,$A$18:$E$41,5,0),"")</f>
        <v>0</v>
      </c>
    </row>
    <row r="46" spans="1:5">
      <c r="A46" s="36" t="str">
        <f>A43&amp;3</f>
        <v>03</v>
      </c>
      <c r="E46" s="36">
        <f>_xlfn.IFNA(VLOOKUP(A46,$A$18:$E$41,5,0),"")</f>
        <v>0</v>
      </c>
    </row>
    <row r="48" spans="2:5">
      <c r="B48" t="s">
        <v>170</v>
      </c>
      <c r="C48" t="s">
        <v>171</v>
      </c>
      <c r="D48" t="s">
        <v>172</v>
      </c>
      <c r="E48" t="s">
        <v>32</v>
      </c>
    </row>
    <row r="49" spans="1:11">
      <c r="A49" t="s">
        <v>93</v>
      </c>
      <c r="B49">
        <v>4</v>
      </c>
      <c r="C49" t="s">
        <v>96</v>
      </c>
      <c r="D49" t="s">
        <v>173</v>
      </c>
      <c r="E49" t="s">
        <v>174</v>
      </c>
      <c r="K49" s="38"/>
    </row>
    <row r="50" spans="1:11">
      <c r="A50" t="s">
        <v>175</v>
      </c>
      <c r="C50" t="s">
        <v>105</v>
      </c>
      <c r="D50" t="s">
        <v>176</v>
      </c>
      <c r="E50" t="s">
        <v>177</v>
      </c>
      <c r="K50" s="38"/>
    </row>
    <row r="51" spans="1:11">
      <c r="A51" t="s">
        <v>178</v>
      </c>
      <c r="C51" t="s">
        <v>126</v>
      </c>
      <c r="D51" t="s">
        <v>179</v>
      </c>
      <c r="E51" t="s">
        <v>180</v>
      </c>
      <c r="K51" s="38"/>
    </row>
    <row r="52" spans="1:11">
      <c r="A52" t="s">
        <v>181</v>
      </c>
      <c r="C52" t="s">
        <v>132</v>
      </c>
      <c r="D52" t="s">
        <v>182</v>
      </c>
      <c r="E52" t="s">
        <v>183</v>
      </c>
      <c r="K52" s="38"/>
    </row>
    <row r="53" spans="1:11">
      <c r="A53" t="s">
        <v>98</v>
      </c>
      <c r="B53">
        <v>2</v>
      </c>
      <c r="C53" t="s">
        <v>101</v>
      </c>
      <c r="D53" t="s">
        <v>184</v>
      </c>
      <c r="E53" t="s">
        <v>185</v>
      </c>
      <c r="K53" s="38"/>
    </row>
    <row r="54" spans="1:11">
      <c r="A54" t="s">
        <v>186</v>
      </c>
      <c r="C54" t="s">
        <v>118</v>
      </c>
      <c r="D54" t="s">
        <v>179</v>
      </c>
      <c r="E54" t="s">
        <v>187</v>
      </c>
      <c r="K54" s="38"/>
    </row>
    <row r="55" spans="1:11">
      <c r="A55" t="s">
        <v>188</v>
      </c>
      <c r="C55" t="s">
        <v>120</v>
      </c>
      <c r="D55" t="s">
        <v>189</v>
      </c>
      <c r="E55" t="s">
        <v>190</v>
      </c>
      <c r="K55" s="38"/>
    </row>
    <row r="56" spans="1:11">
      <c r="A56" t="s">
        <v>191</v>
      </c>
      <c r="C56" t="s">
        <v>124</v>
      </c>
      <c r="D56" t="s">
        <v>192</v>
      </c>
      <c r="E56" t="s">
        <v>193</v>
      </c>
      <c r="K56" s="38"/>
    </row>
    <row r="57" spans="1:11">
      <c r="A57" t="s">
        <v>103</v>
      </c>
      <c r="B57">
        <v>3</v>
      </c>
      <c r="C57" t="s">
        <v>96</v>
      </c>
      <c r="D57" t="s">
        <v>194</v>
      </c>
      <c r="E57" t="s">
        <v>195</v>
      </c>
      <c r="K57" s="38"/>
    </row>
    <row r="58" spans="1:11">
      <c r="A58" t="s">
        <v>196</v>
      </c>
      <c r="C58" t="s">
        <v>101</v>
      </c>
      <c r="D58" t="s">
        <v>197</v>
      </c>
      <c r="E58" t="s">
        <v>198</v>
      </c>
      <c r="K58" s="38"/>
    </row>
    <row r="59" spans="1:11">
      <c r="A59" t="s">
        <v>199</v>
      </c>
      <c r="C59" t="s">
        <v>124</v>
      </c>
      <c r="D59" t="s">
        <v>200</v>
      </c>
      <c r="E59" t="s">
        <v>201</v>
      </c>
      <c r="K59" s="38"/>
    </row>
    <row r="60" spans="1:11">
      <c r="A60" t="s">
        <v>202</v>
      </c>
      <c r="C60" t="s">
        <v>132</v>
      </c>
      <c r="D60" t="s">
        <v>203</v>
      </c>
      <c r="E60" t="s">
        <v>204</v>
      </c>
      <c r="K60" s="38"/>
    </row>
    <row r="61" spans="1:11">
      <c r="A61" t="s">
        <v>107</v>
      </c>
      <c r="B61">
        <v>2</v>
      </c>
      <c r="C61" t="s">
        <v>113</v>
      </c>
      <c r="D61" t="s">
        <v>184</v>
      </c>
      <c r="E61" t="s">
        <v>205</v>
      </c>
      <c r="K61" s="38"/>
    </row>
    <row r="62" spans="1:11">
      <c r="A62" t="s">
        <v>206</v>
      </c>
      <c r="C62" t="s">
        <v>118</v>
      </c>
      <c r="D62" t="s">
        <v>207</v>
      </c>
      <c r="E62" t="s">
        <v>208</v>
      </c>
      <c r="K62" s="38"/>
    </row>
    <row r="63" spans="1:11">
      <c r="A63" t="s">
        <v>209</v>
      </c>
      <c r="C63" t="s">
        <v>120</v>
      </c>
      <c r="D63" t="s">
        <v>203</v>
      </c>
      <c r="E63" t="s">
        <v>210</v>
      </c>
      <c r="K63" s="38"/>
    </row>
    <row r="64" spans="1:11">
      <c r="A64" t="s">
        <v>211</v>
      </c>
      <c r="C64" t="s">
        <v>130</v>
      </c>
      <c r="D64" t="s">
        <v>212</v>
      </c>
      <c r="E64" t="s">
        <v>213</v>
      </c>
      <c r="K64" s="38"/>
    </row>
    <row r="65" spans="1:11">
      <c r="A65" t="s">
        <v>111</v>
      </c>
      <c r="B65">
        <v>2</v>
      </c>
      <c r="C65" t="s">
        <v>109</v>
      </c>
      <c r="D65" t="s">
        <v>214</v>
      </c>
      <c r="E65" t="s">
        <v>215</v>
      </c>
      <c r="K65" s="38"/>
    </row>
    <row r="66" spans="1:11">
      <c r="A66" t="s">
        <v>216</v>
      </c>
      <c r="C66" t="s">
        <v>116</v>
      </c>
      <c r="D66" t="s">
        <v>173</v>
      </c>
      <c r="E66" t="s">
        <v>217</v>
      </c>
      <c r="K66" s="38"/>
    </row>
    <row r="67" spans="1:11">
      <c r="A67" t="s">
        <v>218</v>
      </c>
      <c r="C67" t="s">
        <v>122</v>
      </c>
      <c r="D67" t="s">
        <v>200</v>
      </c>
      <c r="E67" t="s">
        <v>219</v>
      </c>
      <c r="K67" s="38"/>
    </row>
    <row r="68" spans="1:11">
      <c r="A68" t="s">
        <v>220</v>
      </c>
      <c r="C68" t="s">
        <v>128</v>
      </c>
      <c r="D68" t="s">
        <v>221</v>
      </c>
      <c r="E68" t="s">
        <v>222</v>
      </c>
      <c r="K68" s="38"/>
    </row>
    <row r="69" spans="1:11">
      <c r="A69" t="s">
        <v>114</v>
      </c>
      <c r="B69">
        <v>3</v>
      </c>
      <c r="C69" t="s">
        <v>109</v>
      </c>
      <c r="D69" t="s">
        <v>214</v>
      </c>
      <c r="E69" t="s">
        <v>223</v>
      </c>
      <c r="K69" s="38"/>
    </row>
    <row r="70" spans="1:11">
      <c r="A70" t="s">
        <v>224</v>
      </c>
      <c r="C70" t="s">
        <v>113</v>
      </c>
      <c r="D70" t="s">
        <v>176</v>
      </c>
      <c r="E70" t="s">
        <v>225</v>
      </c>
      <c r="K70" s="38"/>
    </row>
    <row r="71" spans="1:11">
      <c r="A71" t="s">
        <v>226</v>
      </c>
      <c r="C71" t="s">
        <v>124</v>
      </c>
      <c r="D71" t="s">
        <v>182</v>
      </c>
      <c r="E71" t="s">
        <v>227</v>
      </c>
      <c r="K71" s="38"/>
    </row>
    <row r="72" spans="1:11">
      <c r="A72" t="s">
        <v>228</v>
      </c>
      <c r="C72" t="s">
        <v>130</v>
      </c>
      <c r="D72" t="s">
        <v>192</v>
      </c>
      <c r="E72" t="s">
        <v>229</v>
      </c>
      <c r="K72" s="38"/>
    </row>
    <row r="73" spans="1:5">
      <c r="A73" t="s">
        <v>230</v>
      </c>
      <c r="B73" s="36">
        <f>'骰娘导入&amp;查询&amp;自定义用表'!B31</f>
        <v>0</v>
      </c>
      <c r="C73" s="36">
        <f>'骰娘导入&amp;查询&amp;自定义用表'!C31</f>
        <v>0</v>
      </c>
      <c r="D73" s="36">
        <f>'骰娘导入&amp;查询&amp;自定义用表'!D31</f>
        <v>0</v>
      </c>
      <c r="E73" s="36">
        <f>'骰娘导入&amp;查询&amp;自定义用表'!E31</f>
        <v>0</v>
      </c>
    </row>
    <row r="74" spans="1:5">
      <c r="A74" t="s">
        <v>231</v>
      </c>
      <c r="C74" s="36">
        <f>'骰娘导入&amp;查询&amp;自定义用表'!C32</f>
        <v>0</v>
      </c>
      <c r="D74" s="36">
        <f>'骰娘导入&amp;查询&amp;自定义用表'!D32</f>
        <v>0</v>
      </c>
      <c r="E74" s="36">
        <f>'骰娘导入&amp;查询&amp;自定义用表'!E32</f>
        <v>0</v>
      </c>
    </row>
    <row r="75" spans="1:5">
      <c r="A75" t="s">
        <v>232</v>
      </c>
      <c r="C75" s="36">
        <f>'骰娘导入&amp;查询&amp;自定义用表'!C33</f>
        <v>0</v>
      </c>
      <c r="D75" s="36">
        <f>'骰娘导入&amp;查询&amp;自定义用表'!D33</f>
        <v>0</v>
      </c>
      <c r="E75" s="36">
        <f>'骰娘导入&amp;查询&amp;自定义用表'!E33</f>
        <v>0</v>
      </c>
    </row>
    <row r="76" spans="1:5">
      <c r="A76" t="s">
        <v>233</v>
      </c>
      <c r="C76" s="36">
        <f>'骰娘导入&amp;查询&amp;自定义用表'!C34</f>
        <v>0</v>
      </c>
      <c r="D76" s="36">
        <f>'骰娘导入&amp;查询&amp;自定义用表'!D34</f>
        <v>0</v>
      </c>
      <c r="E76" s="36">
        <f>'骰娘导入&amp;查询&amp;自定义用表'!E34</f>
        <v>0</v>
      </c>
    </row>
    <row r="78" spans="1:5">
      <c r="A78" s="36">
        <f>人物卡!I5</f>
        <v>0</v>
      </c>
      <c r="B78" s="36" t="str">
        <f>_xlfn.IFNA(VLOOKUP(A78,$A$49:$E$76,2,0),"")</f>
        <v/>
      </c>
      <c r="C78" s="36" t="str">
        <f>_xlfn.IFNA(VLOOKUP(A78,$A$49:$E$76,3,0),"")</f>
        <v/>
      </c>
      <c r="D78" s="36" t="str">
        <f>_xlfn.IFNA(VLOOKUP(A78,$A$49:$E$76,4,0),"")</f>
        <v/>
      </c>
      <c r="E78" s="36" t="str">
        <f>_xlfn.IFNA(VLOOKUP(A78,$A$49:$E$76,5,0),"")</f>
        <v/>
      </c>
    </row>
    <row r="79" spans="1:5">
      <c r="A79" s="36" t="str">
        <f>A78&amp;1</f>
        <v>01</v>
      </c>
      <c r="C79" s="36" t="str">
        <f>_xlfn.IFNA(VLOOKUP(A79,$A$49:$E$76,3,0),"")</f>
        <v/>
      </c>
      <c r="D79" s="36" t="str">
        <f>_xlfn.IFNA(VLOOKUP(A79,$A$49:$E$76,4,0),"")</f>
        <v/>
      </c>
      <c r="E79" s="36" t="str">
        <f>_xlfn.IFNA(VLOOKUP(A79,$A$49:$E$76,5,0),"")</f>
        <v/>
      </c>
    </row>
    <row r="80" spans="1:5">
      <c r="A80" s="36" t="str">
        <f>A78&amp;2</f>
        <v>02</v>
      </c>
      <c r="C80" s="36" t="str">
        <f>_xlfn.IFNA(VLOOKUP(A80,$A$49:$E$76,3,0),"")</f>
        <v/>
      </c>
      <c r="D80" s="36" t="str">
        <f>_xlfn.IFNA(VLOOKUP(A80,$A$49:$E$76,4,0),"")</f>
        <v/>
      </c>
      <c r="E80" s="36" t="str">
        <f>_xlfn.IFNA(VLOOKUP(A80,$A$49:$E$76,5,0),"")</f>
        <v/>
      </c>
    </row>
    <row r="81" spans="1:5">
      <c r="A81" s="36" t="str">
        <f>A78&amp;3</f>
        <v>03</v>
      </c>
      <c r="C81" s="36" t="str">
        <f>_xlfn.IFNA(VLOOKUP(A81,$A$49:$E$76,3,0),"")</f>
        <v/>
      </c>
      <c r="D81" s="36" t="str">
        <f>_xlfn.IFNA(VLOOKUP(A81,$A$49:$E$76,4,0),"")</f>
        <v/>
      </c>
      <c r="E81" s="36" t="str">
        <f>_xlfn.IFNA(VLOOKUP(A81,$A$49:$E$76,5,0),"")</f>
        <v/>
      </c>
    </row>
    <row r="83" spans="2:8">
      <c r="B83" s="37" t="s">
        <v>234</v>
      </c>
      <c r="C83" s="37" t="s">
        <v>235</v>
      </c>
      <c r="D83" s="37" t="s">
        <v>236</v>
      </c>
      <c r="E83" s="37" t="s">
        <v>237</v>
      </c>
      <c r="F83" s="37" t="s">
        <v>238</v>
      </c>
      <c r="G83" s="37" t="s">
        <v>239</v>
      </c>
      <c r="H83" s="37" t="s">
        <v>240</v>
      </c>
    </row>
    <row r="84" spans="1:8">
      <c r="A84" t="s">
        <v>93</v>
      </c>
      <c r="B84">
        <v>10</v>
      </c>
      <c r="D84">
        <v>10</v>
      </c>
      <c r="E84">
        <v>-10</v>
      </c>
      <c r="H84">
        <v>-10</v>
      </c>
    </row>
    <row r="85" spans="1:8">
      <c r="A85" t="s">
        <v>98</v>
      </c>
      <c r="B85">
        <v>-10</v>
      </c>
      <c r="C85">
        <v>10</v>
      </c>
      <c r="D85">
        <v>-10</v>
      </c>
      <c r="H85">
        <v>10</v>
      </c>
    </row>
    <row r="86" spans="1:8">
      <c r="A86" t="s">
        <v>103</v>
      </c>
      <c r="B86">
        <v>10</v>
      </c>
      <c r="C86">
        <v>10</v>
      </c>
      <c r="D86">
        <v>-10</v>
      </c>
      <c r="H86">
        <v>-10</v>
      </c>
    </row>
    <row r="87" spans="1:8">
      <c r="A87" t="s">
        <v>107</v>
      </c>
      <c r="B87">
        <v>-10</v>
      </c>
      <c r="F87">
        <v>10</v>
      </c>
      <c r="G87">
        <v>-10</v>
      </c>
      <c r="H87">
        <v>10</v>
      </c>
    </row>
    <row r="88" spans="1:7">
      <c r="A88" t="s">
        <v>111</v>
      </c>
      <c r="C88">
        <v>-10</v>
      </c>
      <c r="E88">
        <v>10</v>
      </c>
      <c r="F88">
        <v>-10</v>
      </c>
      <c r="G88">
        <v>10</v>
      </c>
    </row>
    <row r="89" spans="1:7">
      <c r="A89" t="s">
        <v>114</v>
      </c>
      <c r="D89">
        <v>-10</v>
      </c>
      <c r="E89">
        <v>10</v>
      </c>
      <c r="F89">
        <v>10</v>
      </c>
      <c r="G89">
        <v>-10</v>
      </c>
    </row>
    <row r="90" spans="1:8">
      <c r="A90" s="36">
        <f>'骰娘导入&amp;查询&amp;自定义用表'!A31</f>
        <v>0</v>
      </c>
      <c r="B90" s="36">
        <f>SUM(B91:B94)</f>
        <v>0</v>
      </c>
      <c r="C90" s="36">
        <f t="shared" ref="C90:H90" si="0">SUM(C91:C94)</f>
        <v>0</v>
      </c>
      <c r="D90" s="36">
        <f t="shared" si="0"/>
        <v>0</v>
      </c>
      <c r="E90" s="36">
        <f t="shared" si="0"/>
        <v>0</v>
      </c>
      <c r="F90" s="36">
        <f t="shared" si="0"/>
        <v>0</v>
      </c>
      <c r="G90" s="36">
        <f t="shared" si="0"/>
        <v>0</v>
      </c>
      <c r="H90" s="36">
        <f t="shared" si="0"/>
        <v>0</v>
      </c>
    </row>
    <row r="91" spans="2:8">
      <c r="B91" s="36">
        <f>IF('骰娘导入&amp;查询&amp;自定义用表'!$C$31=M1,10,IF('骰娘导入&amp;查询&amp;自定义用表'!$C$31=M8,-10,0))</f>
        <v>0</v>
      </c>
      <c r="C91" s="36">
        <f>IF('骰娘导入&amp;查询&amp;自定义用表'!$C$31=M2,10,IF('骰娘导入&amp;查询&amp;自定义用表'!$C$31=M9,-10,0))</f>
        <v>0</v>
      </c>
      <c r="D91" s="36">
        <f>IF('骰娘导入&amp;查询&amp;自定义用表'!$C$31=M3,10,IF('骰娘导入&amp;查询&amp;自定义用表'!$C$31=M10,-10,0))</f>
        <v>0</v>
      </c>
      <c r="E91" s="36">
        <f>IF('骰娘导入&amp;查询&amp;自定义用表'!$C$31=M4,10,IF('骰娘导入&amp;查询&amp;自定义用表'!$C$31=M11,-10,0))</f>
        <v>0</v>
      </c>
      <c r="F91" s="36">
        <f>IF('骰娘导入&amp;查询&amp;自定义用表'!$C$31=M5,10,IF('骰娘导入&amp;查询&amp;自定义用表'!$C$31=M12,-10,0))</f>
        <v>0</v>
      </c>
      <c r="G91" s="36">
        <f>IF('骰娘导入&amp;查询&amp;自定义用表'!$C$31=M6,10,IF('骰娘导入&amp;查询&amp;自定义用表'!$C$31=M13,-10,0))</f>
        <v>0</v>
      </c>
      <c r="H91" s="36">
        <f>IF('骰娘导入&amp;查询&amp;自定义用表'!$C$31=M7,10,IF('骰娘导入&amp;查询&amp;自定义用表'!$C$31=M14,-10,0))</f>
        <v>0</v>
      </c>
    </row>
    <row r="92" spans="2:8">
      <c r="B92" s="36">
        <f>IF('骰娘导入&amp;查询&amp;自定义用表'!$C$32=M1,10,IF('骰娘导入&amp;查询&amp;自定义用表'!$C$32=M8,-10,0))</f>
        <v>0</v>
      </c>
      <c r="C92" s="36">
        <f>IF('骰娘导入&amp;查询&amp;自定义用表'!$C$32=M2,10,IF('骰娘导入&amp;查询&amp;自定义用表'!$C$32=M9,-10,0))</f>
        <v>0</v>
      </c>
      <c r="D92" s="36">
        <f>IF('骰娘导入&amp;查询&amp;自定义用表'!$C$32=M3,10,IF('骰娘导入&amp;查询&amp;自定义用表'!$C$32=M10,-10,0))</f>
        <v>0</v>
      </c>
      <c r="E92" s="36">
        <f>IF('骰娘导入&amp;查询&amp;自定义用表'!$C$32=M4,10,IF('骰娘导入&amp;查询&amp;自定义用表'!$C$32=M11,-10,0))</f>
        <v>0</v>
      </c>
      <c r="F92" s="36">
        <f>IF('骰娘导入&amp;查询&amp;自定义用表'!$C$32=M5,10,IF('骰娘导入&amp;查询&amp;自定义用表'!$C$32=M12,-10,0))</f>
        <v>0</v>
      </c>
      <c r="G92" s="36">
        <f>IF('骰娘导入&amp;查询&amp;自定义用表'!$C$32=M6,10,IF('骰娘导入&amp;查询&amp;自定义用表'!$C$32=M13,-10,0))</f>
        <v>0</v>
      </c>
      <c r="H92" s="36">
        <f>IF('骰娘导入&amp;查询&amp;自定义用表'!$C$32=M7,10,IF('骰娘导入&amp;查询&amp;自定义用表'!$C$32=M14,-10,0))</f>
        <v>0</v>
      </c>
    </row>
    <row r="93" spans="2:8">
      <c r="B93" s="36">
        <f>IF('骰娘导入&amp;查询&amp;自定义用表'!$C$33=M1,10,IF('骰娘导入&amp;查询&amp;自定义用表'!$C$33=M8,-10,0))</f>
        <v>0</v>
      </c>
      <c r="C93" s="36">
        <f>IF('骰娘导入&amp;查询&amp;自定义用表'!$C$33=M2,10,IF('骰娘导入&amp;查询&amp;自定义用表'!$C$33=M9,-10,0))</f>
        <v>0</v>
      </c>
      <c r="D93" s="36">
        <f>IF('骰娘导入&amp;查询&amp;自定义用表'!$C$33=M3,10,IF('骰娘导入&amp;查询&amp;自定义用表'!$C$33=M10,-10,0))</f>
        <v>0</v>
      </c>
      <c r="E93" s="36">
        <f>IF('骰娘导入&amp;查询&amp;自定义用表'!$C$33=M4,10,IF('骰娘导入&amp;查询&amp;自定义用表'!$C$33=M11,-10,0))</f>
        <v>0</v>
      </c>
      <c r="F93" s="36">
        <f>IF('骰娘导入&amp;查询&amp;自定义用表'!$C$33=M5,10,IF('骰娘导入&amp;查询&amp;自定义用表'!$C$33=M12,-10,0))</f>
        <v>0</v>
      </c>
      <c r="G93" s="36">
        <f>IF('骰娘导入&amp;查询&amp;自定义用表'!$C$33=M6,10,IF('骰娘导入&amp;查询&amp;自定义用表'!$C$33=M13,-10,0))</f>
        <v>0</v>
      </c>
      <c r="H93" s="36">
        <f>IF('骰娘导入&amp;查询&amp;自定义用表'!$C$33=M7,10,IF('骰娘导入&amp;查询&amp;自定义用表'!$C$33=M14,-10,0))</f>
        <v>0</v>
      </c>
    </row>
    <row r="94" spans="2:8">
      <c r="B94" s="36">
        <f>IF('骰娘导入&amp;查询&amp;自定义用表'!$C$34=M1,10,IF('骰娘导入&amp;查询&amp;自定义用表'!$C$34=M8,-10,0))</f>
        <v>0</v>
      </c>
      <c r="C94" s="36">
        <f>IF('骰娘导入&amp;查询&amp;自定义用表'!$C$34=M2,10,IF('骰娘导入&amp;查询&amp;自定义用表'!$C$34=M9,-10,0))</f>
        <v>0</v>
      </c>
      <c r="D94" s="36">
        <f>IF('骰娘导入&amp;查询&amp;自定义用表'!$C$34=M3,10,IF('骰娘导入&amp;查询&amp;自定义用表'!$C$34=M10,-10,0))</f>
        <v>0</v>
      </c>
      <c r="E94" s="36">
        <f>IF('骰娘导入&amp;查询&amp;自定义用表'!$C$34=M4,10,IF('骰娘导入&amp;查询&amp;自定义用表'!$C$34=M11,-10,0))</f>
        <v>0</v>
      </c>
      <c r="F94" s="36">
        <f>IF('骰娘导入&amp;查询&amp;自定义用表'!$C$34=M5,10,IF('骰娘导入&amp;查询&amp;自定义用表'!$C$34=M12,-10,0))</f>
        <v>0</v>
      </c>
      <c r="G94" s="36">
        <f>IF('骰娘导入&amp;查询&amp;自定义用表'!$C$34=M6,10,IF('骰娘导入&amp;查询&amp;自定义用表'!$C$34=M13,-10,0))</f>
        <v>0</v>
      </c>
      <c r="H94" s="36">
        <f>IF('骰娘导入&amp;查询&amp;自定义用表'!$C$34=M7,10,IF('骰娘导入&amp;查询&amp;自定义用表'!$C$34=M14,-10,0))</f>
        <v>0</v>
      </c>
    </row>
    <row r="96" spans="1:8">
      <c r="A96" s="36">
        <f>人物卡!I5</f>
        <v>0</v>
      </c>
      <c r="B96" s="36">
        <f>_xlfn.IFNA(VLOOKUP($A$96,$A$84:$H$90,2,0),"")</f>
        <v>0</v>
      </c>
      <c r="C96" s="36">
        <f>_xlfn.IFNA(VLOOKUP($A$96,$A$84:$H$90,3,0),"")</f>
        <v>0</v>
      </c>
      <c r="D96" s="36">
        <f>_xlfn.IFNA(VLOOKUP($A$96,$A$84:$H$90,4,0),"")</f>
        <v>0</v>
      </c>
      <c r="E96" s="36">
        <f>_xlfn.IFNA(VLOOKUP($A$96,$A$84:$H$90,5,0),"")</f>
        <v>0</v>
      </c>
      <c r="F96" s="36">
        <f>_xlfn.IFNA(VLOOKUP($A$96,$A$84:$H$90,6,0),"")</f>
        <v>0</v>
      </c>
      <c r="G96" s="36">
        <f>_xlfn.IFNA(VLOOKUP($A$96,$A$84:$H$90,7,0),"")</f>
        <v>0</v>
      </c>
      <c r="H96" s="36">
        <f>_xlfn.IFNA(VLOOKUP($A$96,$A$84:$H$90,8,0),"")</f>
        <v>0</v>
      </c>
    </row>
    <row r="98" spans="2:8">
      <c r="B98" s="37" t="s">
        <v>234</v>
      </c>
      <c r="C98" s="37" t="s">
        <v>235</v>
      </c>
      <c r="D98" s="37" t="s">
        <v>236</v>
      </c>
      <c r="E98" s="37" t="s">
        <v>237</v>
      </c>
      <c r="F98" s="37" t="s">
        <v>238</v>
      </c>
      <c r="G98" s="37" t="s">
        <v>239</v>
      </c>
      <c r="H98" s="37" t="s">
        <v>240</v>
      </c>
    </row>
    <row r="99" spans="1:8">
      <c r="A99">
        <v>1</v>
      </c>
      <c r="B99" s="36">
        <f>IF(人物卡!$AD$8=B98,5,0)</f>
        <v>0</v>
      </c>
      <c r="C99" s="36">
        <f>IF(人物卡!$AD$8=C98,5,0)</f>
        <v>0</v>
      </c>
      <c r="D99" s="36">
        <f>IF(人物卡!$AD$8=D98,5,0)</f>
        <v>0</v>
      </c>
      <c r="E99" s="36">
        <f>IF(人物卡!$AD$8=E98,5,0)</f>
        <v>0</v>
      </c>
      <c r="F99" s="36">
        <f>IF(人物卡!$AD$8=F98,5,0)</f>
        <v>0</v>
      </c>
      <c r="G99" s="36">
        <f>IF(人物卡!$AD$8=G98,5,0)</f>
        <v>0</v>
      </c>
      <c r="H99" s="36">
        <f>IF(人物卡!$AD$8=H98,5,0)</f>
        <v>0</v>
      </c>
    </row>
    <row r="100" spans="1:8">
      <c r="A100">
        <v>2</v>
      </c>
      <c r="B100" s="36">
        <f>IF(人物卡!$AF$8=B98,5,0)</f>
        <v>0</v>
      </c>
      <c r="C100" s="36">
        <f>IF(人物卡!$AF$8=C98,5,0)</f>
        <v>0</v>
      </c>
      <c r="D100" s="36">
        <f>IF(人物卡!$AF$8=D98,5,0)</f>
        <v>0</v>
      </c>
      <c r="E100" s="36">
        <f>IF(人物卡!$AF$8=E98,5,0)</f>
        <v>0</v>
      </c>
      <c r="F100" s="36">
        <f>IF(人物卡!$AF$8=F98,5,0)</f>
        <v>0</v>
      </c>
      <c r="G100" s="36">
        <f>IF(人物卡!$AF$8=G98,5,0)</f>
        <v>0</v>
      </c>
      <c r="H100" s="36">
        <f>IF(人物卡!$AF$8=H98,5,0)</f>
        <v>0</v>
      </c>
    </row>
    <row r="101" spans="1:8">
      <c r="A101">
        <v>3</v>
      </c>
      <c r="B101" s="36">
        <f>IF(人物卡!$AH$8=B98,5,0)</f>
        <v>0</v>
      </c>
      <c r="C101" s="36">
        <f>IF(人物卡!$AH$8=C98,5,0)</f>
        <v>0</v>
      </c>
      <c r="D101" s="36">
        <f>IF(人物卡!$AH$8=D98,5,0)</f>
        <v>0</v>
      </c>
      <c r="E101" s="36">
        <f>IF(人物卡!$AH$8=E98,5,0)</f>
        <v>0</v>
      </c>
      <c r="F101" s="36">
        <f>IF(人物卡!$AH$8=F98,5,0)</f>
        <v>0</v>
      </c>
      <c r="G101" s="36">
        <f>IF(人物卡!$AH$8=G98,5,0)</f>
        <v>0</v>
      </c>
      <c r="H101" s="36">
        <f>IF(人物卡!$AH$8=H98,5,0)</f>
        <v>0</v>
      </c>
    </row>
    <row r="102" spans="1:8">
      <c r="A102">
        <v>4</v>
      </c>
      <c r="B102" s="36">
        <f>IF(人物卡!$AJ$8=B98,5,0)</f>
        <v>0</v>
      </c>
      <c r="C102" s="36">
        <f>IF(人物卡!$AJ$8=C98,5,0)</f>
        <v>0</v>
      </c>
      <c r="D102" s="36">
        <f>IF(人物卡!$AJ$8=D98,5,0)</f>
        <v>0</v>
      </c>
      <c r="E102" s="36">
        <f>IF(人物卡!$AJ$8=E98,5,0)</f>
        <v>0</v>
      </c>
      <c r="F102" s="36">
        <f>IF(人物卡!$AJ$8=F98,5,0)</f>
        <v>0</v>
      </c>
      <c r="G102" s="36">
        <f>IF(人物卡!$AJ$8=G98,5,0)</f>
        <v>0</v>
      </c>
      <c r="H102" s="36">
        <f>IF(人物卡!$AJ$8=H98,5,0)</f>
        <v>0</v>
      </c>
    </row>
    <row r="103" spans="1:8">
      <c r="A103" t="s">
        <v>241</v>
      </c>
      <c r="B103" s="36">
        <f>SUM(B99:B102)</f>
        <v>0</v>
      </c>
      <c r="C103" s="36">
        <f t="shared" ref="C103:H103" si="1">SUM(C99:C102)</f>
        <v>0</v>
      </c>
      <c r="D103" s="36">
        <f t="shared" si="1"/>
        <v>0</v>
      </c>
      <c r="E103" s="36">
        <f t="shared" si="1"/>
        <v>0</v>
      </c>
      <c r="F103" s="36">
        <f t="shared" si="1"/>
        <v>0</v>
      </c>
      <c r="G103" s="36">
        <f t="shared" si="1"/>
        <v>0</v>
      </c>
      <c r="H103" s="36">
        <f t="shared" si="1"/>
        <v>0</v>
      </c>
    </row>
    <row r="104" spans="1:8">
      <c r="A104" t="s">
        <v>242</v>
      </c>
      <c r="B104" s="36">
        <f>人物卡!C10+B96</f>
        <v>0</v>
      </c>
      <c r="C104" s="36">
        <f>人物卡!G10+C96</f>
        <v>0</v>
      </c>
      <c r="D104" s="36">
        <f>人物卡!C12+D96</f>
        <v>0</v>
      </c>
      <c r="E104" s="36">
        <f>人物卡!G12+E96</f>
        <v>0</v>
      </c>
      <c r="F104" s="36">
        <f>人物卡!K10+F96</f>
        <v>0</v>
      </c>
      <c r="G104" s="36">
        <f>人物卡!O10+G96</f>
        <v>0</v>
      </c>
      <c r="H104" s="36">
        <f>人物卡!K12+H96</f>
        <v>0</v>
      </c>
    </row>
    <row r="105" spans="1:8">
      <c r="A105" t="s">
        <v>243</v>
      </c>
      <c r="B105" s="36">
        <f>B104+B103</f>
        <v>0</v>
      </c>
      <c r="C105" s="36">
        <f t="shared" ref="C105:H105" si="2">C104+C103</f>
        <v>0</v>
      </c>
      <c r="D105" s="36">
        <f t="shared" si="2"/>
        <v>0</v>
      </c>
      <c r="E105" s="36">
        <f t="shared" si="2"/>
        <v>0</v>
      </c>
      <c r="F105" s="36">
        <f t="shared" si="2"/>
        <v>0</v>
      </c>
      <c r="G105" s="36">
        <f t="shared" si="2"/>
        <v>0</v>
      </c>
      <c r="H105" s="36">
        <f t="shared" si="2"/>
        <v>0</v>
      </c>
    </row>
    <row r="107" spans="2:17">
      <c r="B107" s="37" t="s">
        <v>214</v>
      </c>
      <c r="C107" s="37" t="s">
        <v>244</v>
      </c>
      <c r="D107" s="37" t="s">
        <v>194</v>
      </c>
      <c r="E107" s="37" t="s">
        <v>197</v>
      </c>
      <c r="F107" s="37" t="s">
        <v>173</v>
      </c>
      <c r="G107" s="37" t="s">
        <v>184</v>
      </c>
      <c r="H107" s="37" t="s">
        <v>176</v>
      </c>
      <c r="I107" s="37" t="s">
        <v>221</v>
      </c>
      <c r="J107" s="37" t="s">
        <v>200</v>
      </c>
      <c r="K107" s="37" t="s">
        <v>179</v>
      </c>
      <c r="L107" s="37" t="s">
        <v>203</v>
      </c>
      <c r="M107" s="37" t="s">
        <v>207</v>
      </c>
      <c r="N107" s="37" t="s">
        <v>189</v>
      </c>
      <c r="O107" s="37" t="s">
        <v>212</v>
      </c>
      <c r="P107" s="37" t="s">
        <v>182</v>
      </c>
      <c r="Q107" s="37" t="s">
        <v>192</v>
      </c>
    </row>
    <row r="108" spans="1:17">
      <c r="A108">
        <v>1</v>
      </c>
      <c r="B108" s="36">
        <f>IF(人物卡!$Z$9=B107,5,0)</f>
        <v>0</v>
      </c>
      <c r="C108" s="36">
        <f>IF(人物卡!$Z$9=C107,5,0)</f>
        <v>0</v>
      </c>
      <c r="D108" s="36">
        <f>IF(人物卡!$Z$9=D107,5,0)</f>
        <v>0</v>
      </c>
      <c r="E108" s="36">
        <f>IF(人物卡!$Z$9=E107,5,0)</f>
        <v>0</v>
      </c>
      <c r="F108" s="36">
        <f>IF(人物卡!$Z$9=F107,5,0)</f>
        <v>0</v>
      </c>
      <c r="G108" s="36">
        <f>IF(人物卡!$Z$9=G107,5,0)</f>
        <v>0</v>
      </c>
      <c r="H108" s="36">
        <f>IF(人物卡!$Z$9=H107,5,0)</f>
        <v>0</v>
      </c>
      <c r="I108" s="36">
        <f>IF(人物卡!$Z$9=I107,5,0)</f>
        <v>0</v>
      </c>
      <c r="J108" s="36">
        <f>IF(人物卡!$Z$9=J107,5,0)</f>
        <v>0</v>
      </c>
      <c r="K108" s="36">
        <f>IF(人物卡!$Z$9=K107,5,0)</f>
        <v>0</v>
      </c>
      <c r="L108" s="36">
        <f>IF(人物卡!$Z$9=L107,5,0)</f>
        <v>0</v>
      </c>
      <c r="M108" s="36">
        <f>IF(人物卡!$Z$9=M107,5,0)</f>
        <v>0</v>
      </c>
      <c r="N108" s="36">
        <f>IF(人物卡!$Z$9=N107,5,0)</f>
        <v>0</v>
      </c>
      <c r="O108" s="36">
        <f>IF(人物卡!$Z$9=O107,5,0)</f>
        <v>0</v>
      </c>
      <c r="P108" s="36">
        <f>IF(人物卡!$Z$9=P107,5,0)</f>
        <v>0</v>
      </c>
      <c r="Q108" s="36">
        <f>IF(人物卡!$Z$9=Q107,5,0)</f>
        <v>0</v>
      </c>
    </row>
    <row r="109" spans="1:17">
      <c r="A109">
        <v>2</v>
      </c>
      <c r="B109" s="36">
        <f>IF(人物卡!$AB$9=B107,5,0)</f>
        <v>0</v>
      </c>
      <c r="C109" s="36">
        <f>IF(人物卡!$AB$9=C107,5,0)</f>
        <v>0</v>
      </c>
      <c r="D109" s="36">
        <f>IF(人物卡!$AB$9=D107,5,0)</f>
        <v>0</v>
      </c>
      <c r="E109" s="36">
        <f>IF(人物卡!$AB$9=E107,5,0)</f>
        <v>0</v>
      </c>
      <c r="F109" s="36">
        <f>IF(人物卡!$AB$9=F107,5,0)</f>
        <v>0</v>
      </c>
      <c r="G109" s="36">
        <f>IF(人物卡!$AB$9=G107,5,0)</f>
        <v>0</v>
      </c>
      <c r="H109" s="36">
        <f>IF(人物卡!$AB$9=H107,5,0)</f>
        <v>0</v>
      </c>
      <c r="I109" s="36">
        <f>IF(人物卡!$AB$9=I107,5,0)</f>
        <v>0</v>
      </c>
      <c r="J109" s="36">
        <f>IF(人物卡!$AB$9=J107,5,0)</f>
        <v>0</v>
      </c>
      <c r="K109" s="36">
        <f>IF(人物卡!$AB$9=K107,5,0)</f>
        <v>0</v>
      </c>
      <c r="L109" s="36">
        <f>IF(人物卡!$AB$9=L107,5,0)</f>
        <v>0</v>
      </c>
      <c r="M109" s="36">
        <f>IF(人物卡!$AB$9=M107,5,0)</f>
        <v>0</v>
      </c>
      <c r="N109" s="36">
        <f>IF(人物卡!$AB$9=N107,5,0)</f>
        <v>0</v>
      </c>
      <c r="O109" s="36">
        <f>IF(人物卡!$AB$9=O107,5,0)</f>
        <v>0</v>
      </c>
      <c r="P109" s="36">
        <f>IF(人物卡!$AB$9=P107,5,0)</f>
        <v>0</v>
      </c>
      <c r="Q109" s="36">
        <f>IF(人物卡!$AB$9=Q107,5,0)</f>
        <v>0</v>
      </c>
    </row>
    <row r="110" spans="1:17">
      <c r="A110">
        <v>3</v>
      </c>
      <c r="B110" s="36">
        <f>IF(人物卡!$AD$9=B107,5,0)</f>
        <v>0</v>
      </c>
      <c r="C110" s="36">
        <f>IF(人物卡!$AD$9=C107,5,0)</f>
        <v>0</v>
      </c>
      <c r="D110" s="36">
        <f>IF(人物卡!$AD$9=D107,5,0)</f>
        <v>0</v>
      </c>
      <c r="E110" s="36">
        <f>IF(人物卡!$AD$9=E107,5,0)</f>
        <v>0</v>
      </c>
      <c r="F110" s="36">
        <f>IF(人物卡!$AD$9=F107,5,0)</f>
        <v>0</v>
      </c>
      <c r="G110" s="36">
        <f>IF(人物卡!$AD$9=G107,5,0)</f>
        <v>0</v>
      </c>
      <c r="H110" s="36">
        <f>IF(人物卡!$AD$9=H107,5,0)</f>
        <v>0</v>
      </c>
      <c r="I110" s="36">
        <f>IF(人物卡!$AD$9=I107,5,0)</f>
        <v>0</v>
      </c>
      <c r="J110" s="36">
        <f>IF(人物卡!$AD$9=J107,5,0)</f>
        <v>0</v>
      </c>
      <c r="K110" s="36">
        <f>IF(人物卡!$AD$9=K107,5,0)</f>
        <v>0</v>
      </c>
      <c r="L110" s="36">
        <f>IF(人物卡!$AD$9=L107,5,0)</f>
        <v>0</v>
      </c>
      <c r="M110" s="36">
        <f>IF(人物卡!$AD$9=M107,5,0)</f>
        <v>0</v>
      </c>
      <c r="N110" s="36">
        <f>IF(人物卡!$AD$9=N107,5,0)</f>
        <v>0</v>
      </c>
      <c r="O110" s="36">
        <f>IF(人物卡!$AD$9=O107,5,0)</f>
        <v>0</v>
      </c>
      <c r="P110" s="36">
        <f>IF(人物卡!$AD$9=P107,5,0)</f>
        <v>0</v>
      </c>
      <c r="Q110" s="36">
        <f>IF(人物卡!$AD$9=Q107,5,0)</f>
        <v>0</v>
      </c>
    </row>
    <row r="111" spans="1:17">
      <c r="A111">
        <v>4</v>
      </c>
      <c r="B111" s="36">
        <f>IF(人物卡!$AF$9=B107,5,0)</f>
        <v>0</v>
      </c>
      <c r="C111" s="36">
        <f>IF(人物卡!$AF$9=C107,5,0)</f>
        <v>0</v>
      </c>
      <c r="D111" s="36">
        <f>IF(人物卡!$AF$9=D107,5,0)</f>
        <v>0</v>
      </c>
      <c r="E111" s="36">
        <f>IF(人物卡!$AF$9=E107,5,0)</f>
        <v>0</v>
      </c>
      <c r="F111" s="36">
        <f>IF(人物卡!$AF$9=F107,5,0)</f>
        <v>0</v>
      </c>
      <c r="G111" s="36">
        <f>IF(人物卡!$AF$9=G107,5,0)</f>
        <v>0</v>
      </c>
      <c r="H111" s="36">
        <f>IF(人物卡!$AF$9=H107,5,0)</f>
        <v>0</v>
      </c>
      <c r="I111" s="36">
        <f>IF(人物卡!$AF$9=I107,5,0)</f>
        <v>0</v>
      </c>
      <c r="J111" s="36">
        <f>IF(人物卡!$AF$9=J107,5,0)</f>
        <v>0</v>
      </c>
      <c r="K111" s="36">
        <f>IF(人物卡!$AF$9=K107,5,0)</f>
        <v>0</v>
      </c>
      <c r="L111" s="36">
        <f>IF(人物卡!$AF$9=L107,5,0)</f>
        <v>0</v>
      </c>
      <c r="M111" s="36">
        <f>IF(人物卡!$AF$9=M107,5,0)</f>
        <v>0</v>
      </c>
      <c r="N111" s="36">
        <f>IF(人物卡!$AF$9=N107,5,0)</f>
        <v>0</v>
      </c>
      <c r="O111" s="36">
        <f>IF(人物卡!$AF$9=O107,5,0)</f>
        <v>0</v>
      </c>
      <c r="P111" s="36">
        <f>IF(人物卡!$AF$9=P107,5,0)</f>
        <v>0</v>
      </c>
      <c r="Q111" s="36">
        <f>IF(人物卡!$AF$9=Q107,5,0)</f>
        <v>0</v>
      </c>
    </row>
    <row r="112" spans="1:17">
      <c r="A112">
        <v>5</v>
      </c>
      <c r="B112" s="36">
        <f>IF(人物卡!$AH$9=B107,5,0)</f>
        <v>0</v>
      </c>
      <c r="C112" s="36">
        <f>IF(人物卡!$AH$9=C107,5,0)</f>
        <v>0</v>
      </c>
      <c r="D112" s="36">
        <f>IF(人物卡!$AH$9=D107,5,0)</f>
        <v>0</v>
      </c>
      <c r="E112" s="36">
        <f>IF(人物卡!$AH$9=E107,5,0)</f>
        <v>0</v>
      </c>
      <c r="F112" s="36">
        <f>IF(人物卡!$AH$9=F107,5,0)</f>
        <v>0</v>
      </c>
      <c r="G112" s="36">
        <f>IF(人物卡!$AH$9=G107,5,0)</f>
        <v>0</v>
      </c>
      <c r="H112" s="36">
        <f>IF(人物卡!$AH$9=H107,5,0)</f>
        <v>0</v>
      </c>
      <c r="I112" s="36">
        <f>IF(人物卡!$AH$9=I107,5,0)</f>
        <v>0</v>
      </c>
      <c r="J112" s="36">
        <f>IF(人物卡!$AH$9=J107,5,0)</f>
        <v>0</v>
      </c>
      <c r="K112" s="36">
        <f>IF(人物卡!$AH$9=K107,5,0)</f>
        <v>0</v>
      </c>
      <c r="L112" s="36">
        <f>IF(人物卡!$AH$9=L107,5,0)</f>
        <v>0</v>
      </c>
      <c r="M112" s="36">
        <f>IF(人物卡!$AH$9=M107,5,0)</f>
        <v>0</v>
      </c>
      <c r="N112" s="36">
        <f>IF(人物卡!$AH$9=N107,5,0)</f>
        <v>0</v>
      </c>
      <c r="O112" s="36">
        <f>IF(人物卡!$AH$9=O107,5,0)</f>
        <v>0</v>
      </c>
      <c r="P112" s="36">
        <f>IF(人物卡!$AH$9=P107,5,0)</f>
        <v>0</v>
      </c>
      <c r="Q112" s="36">
        <f>IF(人物卡!$AH$9=Q107,5,0)</f>
        <v>0</v>
      </c>
    </row>
    <row r="113" spans="1:17">
      <c r="A113">
        <v>6</v>
      </c>
      <c r="B113" s="36">
        <f>IF(人物卡!$AJ$9=B107,5,0)</f>
        <v>0</v>
      </c>
      <c r="C113" s="36">
        <f>IF(人物卡!$AJ$9=C107,5,0)</f>
        <v>0</v>
      </c>
      <c r="D113" s="36">
        <f>IF(人物卡!$AJ$9=D107,5,0)</f>
        <v>0</v>
      </c>
      <c r="E113" s="36">
        <f>IF(人物卡!$AJ$9=E107,5,0)</f>
        <v>0</v>
      </c>
      <c r="F113" s="36">
        <f>IF(人物卡!$AJ$9=F107,5,0)</f>
        <v>0</v>
      </c>
      <c r="G113" s="36">
        <f>IF(人物卡!$AJ$9=G107,5,0)</f>
        <v>0</v>
      </c>
      <c r="H113" s="36">
        <f>IF(人物卡!$AJ$9=H107,5,0)</f>
        <v>0</v>
      </c>
      <c r="I113" s="36">
        <f>IF(人物卡!$AJ$9=I107,5,0)</f>
        <v>0</v>
      </c>
      <c r="J113" s="36">
        <f>IF(人物卡!$AJ$9=J107,5,0)</f>
        <v>0</v>
      </c>
      <c r="K113" s="36">
        <f>IF(人物卡!$AJ$9=K107,5,0)</f>
        <v>0</v>
      </c>
      <c r="L113" s="36">
        <f>IF(人物卡!$AJ$9=L107,5,0)</f>
        <v>0</v>
      </c>
      <c r="M113" s="36">
        <f>IF(人物卡!$AJ$9=M107,5,0)</f>
        <v>0</v>
      </c>
      <c r="N113" s="36">
        <f>IF(人物卡!$AJ$9=N107,5,0)</f>
        <v>0</v>
      </c>
      <c r="O113" s="36">
        <f>IF(人物卡!$AJ$9=O107,5,0)</f>
        <v>0</v>
      </c>
      <c r="P113" s="36">
        <f>IF(人物卡!$AJ$9=P107,5,0)</f>
        <v>0</v>
      </c>
      <c r="Q113" s="36">
        <f>IF(人物卡!$AJ$9=Q107,5,0)</f>
        <v>0</v>
      </c>
    </row>
    <row r="114" spans="1:17">
      <c r="A114" t="s">
        <v>241</v>
      </c>
      <c r="B114" s="36">
        <f>SUM(B108:B113)</f>
        <v>0</v>
      </c>
      <c r="C114" s="36">
        <f t="shared" ref="C114:Q114" si="3">SUM(C108:C113)</f>
        <v>0</v>
      </c>
      <c r="D114" s="36">
        <f t="shared" si="3"/>
        <v>0</v>
      </c>
      <c r="E114" s="36">
        <f t="shared" si="3"/>
        <v>0</v>
      </c>
      <c r="F114" s="36">
        <f t="shared" si="3"/>
        <v>0</v>
      </c>
      <c r="G114" s="36">
        <f t="shared" si="3"/>
        <v>0</v>
      </c>
      <c r="H114" s="36">
        <f t="shared" si="3"/>
        <v>0</v>
      </c>
      <c r="I114" s="36">
        <f t="shared" si="3"/>
        <v>0</v>
      </c>
      <c r="J114" s="36">
        <f t="shared" si="3"/>
        <v>0</v>
      </c>
      <c r="K114" s="36">
        <f t="shared" si="3"/>
        <v>0</v>
      </c>
      <c r="L114" s="36">
        <f t="shared" si="3"/>
        <v>0</v>
      </c>
      <c r="M114" s="36">
        <f t="shared" si="3"/>
        <v>0</v>
      </c>
      <c r="N114" s="36">
        <f t="shared" si="3"/>
        <v>0</v>
      </c>
      <c r="O114" s="36">
        <f t="shared" si="3"/>
        <v>0</v>
      </c>
      <c r="P114" s="36">
        <f t="shared" si="3"/>
        <v>0</v>
      </c>
      <c r="Q114" s="36">
        <f t="shared" si="3"/>
        <v>0</v>
      </c>
    </row>
    <row r="116" spans="2:6">
      <c r="B116" t="s">
        <v>69</v>
      </c>
      <c r="C116" t="s">
        <v>70</v>
      </c>
      <c r="D116" t="s">
        <v>71</v>
      </c>
      <c r="E116" t="s">
        <v>72</v>
      </c>
      <c r="F116" t="s">
        <v>73</v>
      </c>
    </row>
    <row r="117" spans="1:6">
      <c r="A117" t="s">
        <v>245</v>
      </c>
      <c r="B117" t="s">
        <v>246</v>
      </c>
      <c r="C117" t="s">
        <v>247</v>
      </c>
      <c r="D117" t="s">
        <v>248</v>
      </c>
      <c r="E117">
        <v>2</v>
      </c>
      <c r="F117" t="s">
        <v>249</v>
      </c>
    </row>
    <row r="118" spans="1:6">
      <c r="A118" t="s">
        <v>250</v>
      </c>
      <c r="B118" t="s">
        <v>251</v>
      </c>
      <c r="C118" t="s">
        <v>247</v>
      </c>
      <c r="D118" t="s">
        <v>252</v>
      </c>
      <c r="E118">
        <v>2</v>
      </c>
      <c r="F118" t="s">
        <v>253</v>
      </c>
    </row>
    <row r="119" spans="1:6">
      <c r="A119" t="s">
        <v>254</v>
      </c>
      <c r="B119" t="s">
        <v>255</v>
      </c>
      <c r="C119" t="s">
        <v>247</v>
      </c>
      <c r="D119" t="s">
        <v>256</v>
      </c>
      <c r="E119">
        <v>2</v>
      </c>
      <c r="F119" t="s">
        <v>257</v>
      </c>
    </row>
    <row r="120" spans="1:6">
      <c r="A120" t="s">
        <v>258</v>
      </c>
      <c r="B120" t="s">
        <v>259</v>
      </c>
      <c r="C120" t="s">
        <v>247</v>
      </c>
      <c r="D120" t="s">
        <v>260</v>
      </c>
      <c r="E120">
        <v>1</v>
      </c>
      <c r="F120" t="s">
        <v>261</v>
      </c>
    </row>
    <row r="121" spans="1:6">
      <c r="A121" t="s">
        <v>262</v>
      </c>
      <c r="B121" t="s">
        <v>259</v>
      </c>
      <c r="C121" t="s">
        <v>247</v>
      </c>
      <c r="D121" t="s">
        <v>263</v>
      </c>
      <c r="E121">
        <v>2</v>
      </c>
      <c r="F121" t="s">
        <v>264</v>
      </c>
    </row>
    <row r="122" spans="1:6">
      <c r="A122" t="s">
        <v>265</v>
      </c>
      <c r="B122" t="s">
        <v>255</v>
      </c>
      <c r="C122" t="s">
        <v>247</v>
      </c>
      <c r="D122" t="s">
        <v>248</v>
      </c>
      <c r="E122">
        <v>2</v>
      </c>
      <c r="F122" t="s">
        <v>266</v>
      </c>
    </row>
    <row r="123" spans="1:6">
      <c r="A123" t="s">
        <v>267</v>
      </c>
      <c r="B123" t="s">
        <v>255</v>
      </c>
      <c r="C123" t="s">
        <v>247</v>
      </c>
      <c r="D123" t="s">
        <v>248</v>
      </c>
      <c r="E123">
        <v>2</v>
      </c>
      <c r="F123" t="s">
        <v>268</v>
      </c>
    </row>
    <row r="124" spans="1:6">
      <c r="A124" t="s">
        <v>269</v>
      </c>
      <c r="B124" t="s">
        <v>255</v>
      </c>
      <c r="C124" t="s">
        <v>247</v>
      </c>
      <c r="D124" t="s">
        <v>270</v>
      </c>
      <c r="E124">
        <v>2</v>
      </c>
      <c r="F124" t="s">
        <v>271</v>
      </c>
    </row>
    <row r="125" spans="1:6">
      <c r="A125" t="s">
        <v>272</v>
      </c>
      <c r="B125" t="s">
        <v>273</v>
      </c>
      <c r="C125" t="s">
        <v>247</v>
      </c>
      <c r="D125" t="s">
        <v>274</v>
      </c>
      <c r="E125">
        <v>2</v>
      </c>
      <c r="F125" t="s">
        <v>275</v>
      </c>
    </row>
    <row r="126" spans="1:6">
      <c r="A126" t="s">
        <v>276</v>
      </c>
      <c r="B126" t="s">
        <v>246</v>
      </c>
      <c r="C126" t="s">
        <v>247</v>
      </c>
      <c r="D126" t="s">
        <v>277</v>
      </c>
      <c r="E126">
        <v>2</v>
      </c>
      <c r="F126" t="s">
        <v>278</v>
      </c>
    </row>
    <row r="127" spans="1:6">
      <c r="A127" t="s">
        <v>279</v>
      </c>
      <c r="B127" t="s">
        <v>259</v>
      </c>
      <c r="C127" t="s">
        <v>247</v>
      </c>
      <c r="D127" t="s">
        <v>270</v>
      </c>
      <c r="E127">
        <v>2</v>
      </c>
      <c r="F127" t="s">
        <v>280</v>
      </c>
    </row>
    <row r="128" spans="1:6">
      <c r="A128" t="s">
        <v>281</v>
      </c>
      <c r="B128" t="s">
        <v>273</v>
      </c>
      <c r="C128" t="s">
        <v>247</v>
      </c>
      <c r="D128" t="s">
        <v>282</v>
      </c>
      <c r="E128">
        <v>1</v>
      </c>
      <c r="F128" t="s">
        <v>275</v>
      </c>
    </row>
    <row r="129" spans="1:6">
      <c r="A129" t="s">
        <v>283</v>
      </c>
      <c r="B129" t="s">
        <v>259</v>
      </c>
      <c r="C129" t="s">
        <v>247</v>
      </c>
      <c r="D129" t="s">
        <v>284</v>
      </c>
      <c r="E129">
        <v>1</v>
      </c>
      <c r="F129" t="s">
        <v>285</v>
      </c>
    </row>
    <row r="130" spans="1:6">
      <c r="A130" t="s">
        <v>286</v>
      </c>
      <c r="B130" t="s">
        <v>273</v>
      </c>
      <c r="C130" t="s">
        <v>247</v>
      </c>
      <c r="D130" t="s">
        <v>287</v>
      </c>
      <c r="E130">
        <v>2</v>
      </c>
      <c r="F130" t="s">
        <v>275</v>
      </c>
    </row>
    <row r="131" spans="1:6">
      <c r="A131" t="s">
        <v>288</v>
      </c>
      <c r="B131" t="s">
        <v>289</v>
      </c>
      <c r="C131" t="s">
        <v>247</v>
      </c>
      <c r="D131" t="s">
        <v>290</v>
      </c>
      <c r="E131">
        <v>3</v>
      </c>
      <c r="F131" t="s">
        <v>291</v>
      </c>
    </row>
    <row r="132" spans="1:6">
      <c r="A132" t="s">
        <v>292</v>
      </c>
      <c r="B132" t="s">
        <v>255</v>
      </c>
      <c r="C132" t="s">
        <v>247</v>
      </c>
      <c r="D132" t="s">
        <v>293</v>
      </c>
      <c r="E132">
        <v>2</v>
      </c>
      <c r="F132" t="s">
        <v>275</v>
      </c>
    </row>
    <row r="133" spans="1:6">
      <c r="A133" t="s">
        <v>294</v>
      </c>
      <c r="B133" t="s">
        <v>246</v>
      </c>
      <c r="C133" t="s">
        <v>247</v>
      </c>
      <c r="D133" t="s">
        <v>295</v>
      </c>
      <c r="E133">
        <v>1</v>
      </c>
      <c r="F133" t="s">
        <v>296</v>
      </c>
    </row>
    <row r="134" spans="1:6">
      <c r="A134" t="s">
        <v>297</v>
      </c>
      <c r="B134" t="s">
        <v>298</v>
      </c>
      <c r="C134" t="s">
        <v>247</v>
      </c>
      <c r="D134" t="s">
        <v>299</v>
      </c>
      <c r="E134">
        <v>2</v>
      </c>
      <c r="F134" t="s">
        <v>300</v>
      </c>
    </row>
    <row r="135" spans="1:6">
      <c r="A135" t="s">
        <v>301</v>
      </c>
      <c r="B135" t="s">
        <v>255</v>
      </c>
      <c r="C135" t="s">
        <v>247</v>
      </c>
      <c r="D135" t="s">
        <v>270</v>
      </c>
      <c r="E135">
        <v>2</v>
      </c>
      <c r="F135" t="s">
        <v>302</v>
      </c>
    </row>
    <row r="136" spans="1:6">
      <c r="A136" t="s">
        <v>303</v>
      </c>
      <c r="B136" t="s">
        <v>273</v>
      </c>
      <c r="C136" t="s">
        <v>247</v>
      </c>
      <c r="D136" t="s">
        <v>304</v>
      </c>
      <c r="E136">
        <v>1</v>
      </c>
      <c r="F136" t="s">
        <v>275</v>
      </c>
    </row>
    <row r="137" spans="1:6">
      <c r="A137" t="s">
        <v>305</v>
      </c>
      <c r="B137" t="s">
        <v>255</v>
      </c>
      <c r="C137" t="s">
        <v>247</v>
      </c>
      <c r="D137" t="s">
        <v>306</v>
      </c>
      <c r="E137">
        <v>1</v>
      </c>
      <c r="F137" t="s">
        <v>307</v>
      </c>
    </row>
    <row r="138" spans="1:6">
      <c r="A138" t="s">
        <v>308</v>
      </c>
      <c r="B138" t="s">
        <v>309</v>
      </c>
      <c r="C138" t="s">
        <v>247</v>
      </c>
      <c r="D138" t="s">
        <v>274</v>
      </c>
      <c r="E138" t="s">
        <v>310</v>
      </c>
      <c r="F138" t="s">
        <v>311</v>
      </c>
    </row>
    <row r="139" spans="1:6">
      <c r="A139" t="s">
        <v>312</v>
      </c>
      <c r="B139" t="s">
        <v>309</v>
      </c>
      <c r="C139" t="s">
        <v>247</v>
      </c>
      <c r="D139" t="s">
        <v>274</v>
      </c>
      <c r="E139" t="s">
        <v>310</v>
      </c>
      <c r="F139" t="s">
        <v>311</v>
      </c>
    </row>
    <row r="140" spans="1:6">
      <c r="A140" t="s">
        <v>313</v>
      </c>
      <c r="B140" t="s">
        <v>309</v>
      </c>
      <c r="C140" t="s">
        <v>247</v>
      </c>
      <c r="D140" t="s">
        <v>274</v>
      </c>
      <c r="E140" t="s">
        <v>310</v>
      </c>
      <c r="F140" t="s">
        <v>311</v>
      </c>
    </row>
    <row r="141" spans="1:6">
      <c r="A141" t="s">
        <v>314</v>
      </c>
      <c r="B141" t="s">
        <v>309</v>
      </c>
      <c r="C141" t="s">
        <v>247</v>
      </c>
      <c r="D141" t="s">
        <v>315</v>
      </c>
      <c r="E141">
        <v>1</v>
      </c>
      <c r="F141" t="s">
        <v>316</v>
      </c>
    </row>
    <row r="142" spans="1:6">
      <c r="A142" t="s">
        <v>317</v>
      </c>
      <c r="B142" t="s">
        <v>309</v>
      </c>
      <c r="C142" t="s">
        <v>247</v>
      </c>
      <c r="D142" t="s">
        <v>318</v>
      </c>
      <c r="E142" t="s">
        <v>310</v>
      </c>
      <c r="F142" t="s">
        <v>319</v>
      </c>
    </row>
    <row r="143" spans="1:6">
      <c r="A143" t="s">
        <v>320</v>
      </c>
      <c r="B143" t="s">
        <v>309</v>
      </c>
      <c r="C143" t="s">
        <v>247</v>
      </c>
      <c r="D143" t="s">
        <v>318</v>
      </c>
      <c r="E143" t="s">
        <v>310</v>
      </c>
      <c r="F143" t="s">
        <v>319</v>
      </c>
    </row>
    <row r="144" spans="1:6">
      <c r="A144" t="s">
        <v>321</v>
      </c>
      <c r="B144" t="s">
        <v>309</v>
      </c>
      <c r="C144" t="s">
        <v>247</v>
      </c>
      <c r="D144" t="s">
        <v>318</v>
      </c>
      <c r="E144" t="s">
        <v>310</v>
      </c>
      <c r="F144" t="s">
        <v>319</v>
      </c>
    </row>
    <row r="145" spans="1:6">
      <c r="A145" t="s">
        <v>322</v>
      </c>
      <c r="B145" t="s">
        <v>309</v>
      </c>
      <c r="C145" t="s">
        <v>247</v>
      </c>
      <c r="D145" t="s">
        <v>274</v>
      </c>
      <c r="E145" t="s">
        <v>310</v>
      </c>
      <c r="F145" t="s">
        <v>323</v>
      </c>
    </row>
    <row r="146" spans="1:6">
      <c r="A146" t="s">
        <v>324</v>
      </c>
      <c r="B146" t="s">
        <v>309</v>
      </c>
      <c r="C146" t="s">
        <v>247</v>
      </c>
      <c r="D146" t="s">
        <v>274</v>
      </c>
      <c r="E146" t="s">
        <v>310</v>
      </c>
      <c r="F146" t="s">
        <v>323</v>
      </c>
    </row>
    <row r="147" spans="1:6">
      <c r="A147" t="s">
        <v>325</v>
      </c>
      <c r="B147" t="s">
        <v>309</v>
      </c>
      <c r="C147" t="s">
        <v>247</v>
      </c>
      <c r="D147" t="s">
        <v>274</v>
      </c>
      <c r="E147" t="s">
        <v>310</v>
      </c>
      <c r="F147" t="s">
        <v>323</v>
      </c>
    </row>
    <row r="148" spans="1:6">
      <c r="A148" t="s">
        <v>326</v>
      </c>
      <c r="B148" t="s">
        <v>309</v>
      </c>
      <c r="C148" t="s">
        <v>247</v>
      </c>
      <c r="D148" t="s">
        <v>287</v>
      </c>
      <c r="E148" t="s">
        <v>310</v>
      </c>
      <c r="F148" t="s">
        <v>327</v>
      </c>
    </row>
    <row r="149" spans="1:6">
      <c r="A149" t="s">
        <v>328</v>
      </c>
      <c r="B149" t="s">
        <v>309</v>
      </c>
      <c r="C149" t="s">
        <v>247</v>
      </c>
      <c r="D149" t="s">
        <v>287</v>
      </c>
      <c r="E149" t="s">
        <v>310</v>
      </c>
      <c r="F149" t="s">
        <v>327</v>
      </c>
    </row>
    <row r="150" spans="1:6">
      <c r="A150" t="s">
        <v>329</v>
      </c>
      <c r="B150" t="s">
        <v>309</v>
      </c>
      <c r="C150" t="s">
        <v>247</v>
      </c>
      <c r="D150" t="s">
        <v>287</v>
      </c>
      <c r="E150" t="s">
        <v>310</v>
      </c>
      <c r="F150" t="s">
        <v>327</v>
      </c>
    </row>
    <row r="151" spans="1:6">
      <c r="A151" t="s">
        <v>330</v>
      </c>
      <c r="B151" t="s">
        <v>309</v>
      </c>
      <c r="C151" t="s">
        <v>247</v>
      </c>
      <c r="D151" t="s">
        <v>287</v>
      </c>
      <c r="E151" t="s">
        <v>310</v>
      </c>
      <c r="F151" t="s">
        <v>331</v>
      </c>
    </row>
    <row r="152" spans="1:6">
      <c r="A152" t="s">
        <v>332</v>
      </c>
      <c r="B152" t="s">
        <v>309</v>
      </c>
      <c r="C152" t="s">
        <v>247</v>
      </c>
      <c r="D152" t="s">
        <v>287</v>
      </c>
      <c r="E152" t="s">
        <v>310</v>
      </c>
      <c r="F152" t="s">
        <v>331</v>
      </c>
    </row>
    <row r="153" spans="1:6">
      <c r="A153" t="s">
        <v>333</v>
      </c>
      <c r="B153" t="s">
        <v>309</v>
      </c>
      <c r="C153" t="s">
        <v>247</v>
      </c>
      <c r="D153" t="s">
        <v>287</v>
      </c>
      <c r="E153" t="s">
        <v>310</v>
      </c>
      <c r="F153" t="s">
        <v>331</v>
      </c>
    </row>
    <row r="154" spans="1:6">
      <c r="A154" t="s">
        <v>334</v>
      </c>
      <c r="B154" t="s">
        <v>309</v>
      </c>
      <c r="C154" t="s">
        <v>247</v>
      </c>
      <c r="D154" t="s">
        <v>282</v>
      </c>
      <c r="E154" t="s">
        <v>310</v>
      </c>
      <c r="F154" t="s">
        <v>335</v>
      </c>
    </row>
    <row r="155" spans="1:6">
      <c r="A155" t="s">
        <v>336</v>
      </c>
      <c r="B155" t="s">
        <v>309</v>
      </c>
      <c r="C155" t="s">
        <v>247</v>
      </c>
      <c r="D155" t="s">
        <v>282</v>
      </c>
      <c r="E155" t="s">
        <v>310</v>
      </c>
      <c r="F155" t="s">
        <v>335</v>
      </c>
    </row>
    <row r="156" spans="1:6">
      <c r="A156" t="s">
        <v>337</v>
      </c>
      <c r="B156" t="s">
        <v>309</v>
      </c>
      <c r="C156" t="s">
        <v>247</v>
      </c>
      <c r="D156" t="s">
        <v>282</v>
      </c>
      <c r="E156" t="s">
        <v>310</v>
      </c>
      <c r="F156" t="s">
        <v>335</v>
      </c>
    </row>
    <row r="157" spans="1:6">
      <c r="A157" t="s">
        <v>338</v>
      </c>
      <c r="B157" t="s">
        <v>309</v>
      </c>
      <c r="C157" t="s">
        <v>247</v>
      </c>
      <c r="D157" t="s">
        <v>287</v>
      </c>
      <c r="E157" t="s">
        <v>310</v>
      </c>
      <c r="F157" t="s">
        <v>339</v>
      </c>
    </row>
    <row r="158" spans="1:6">
      <c r="A158" t="s">
        <v>340</v>
      </c>
      <c r="B158" t="s">
        <v>309</v>
      </c>
      <c r="C158" t="s">
        <v>247</v>
      </c>
      <c r="D158" t="s">
        <v>287</v>
      </c>
      <c r="E158" t="s">
        <v>310</v>
      </c>
      <c r="F158" t="s">
        <v>339</v>
      </c>
    </row>
    <row r="159" spans="1:6">
      <c r="A159" t="s">
        <v>341</v>
      </c>
      <c r="B159" t="s">
        <v>309</v>
      </c>
      <c r="C159" t="s">
        <v>247</v>
      </c>
      <c r="D159" t="s">
        <v>287</v>
      </c>
      <c r="E159" t="s">
        <v>310</v>
      </c>
      <c r="F159" t="s">
        <v>339</v>
      </c>
    </row>
    <row r="160" spans="1:6">
      <c r="A160" t="s">
        <v>342</v>
      </c>
      <c r="B160" t="s">
        <v>251</v>
      </c>
      <c r="C160" t="s">
        <v>247</v>
      </c>
      <c r="D160" t="s">
        <v>315</v>
      </c>
      <c r="E160">
        <v>1</v>
      </c>
      <c r="F160" t="s">
        <v>343</v>
      </c>
    </row>
    <row r="161" spans="1:6">
      <c r="A161" t="s">
        <v>344</v>
      </c>
      <c r="B161" t="s">
        <v>309</v>
      </c>
      <c r="C161" t="s">
        <v>247</v>
      </c>
      <c r="D161" t="s">
        <v>282</v>
      </c>
      <c r="E161" t="s">
        <v>310</v>
      </c>
      <c r="F161" t="s">
        <v>345</v>
      </c>
    </row>
    <row r="162" spans="1:6">
      <c r="A162" t="s">
        <v>346</v>
      </c>
      <c r="B162" t="s">
        <v>309</v>
      </c>
      <c r="C162" t="s">
        <v>247</v>
      </c>
      <c r="D162" t="s">
        <v>282</v>
      </c>
      <c r="E162" t="s">
        <v>310</v>
      </c>
      <c r="F162" t="s">
        <v>345</v>
      </c>
    </row>
    <row r="163" spans="1:6">
      <c r="A163" t="s">
        <v>347</v>
      </c>
      <c r="B163" t="s">
        <v>309</v>
      </c>
      <c r="C163" t="s">
        <v>247</v>
      </c>
      <c r="D163" t="s">
        <v>282</v>
      </c>
      <c r="E163" t="s">
        <v>310</v>
      </c>
      <c r="F163" t="s">
        <v>345</v>
      </c>
    </row>
    <row r="164" spans="1:6">
      <c r="A164" t="s">
        <v>348</v>
      </c>
      <c r="B164" t="s">
        <v>309</v>
      </c>
      <c r="C164" t="s">
        <v>247</v>
      </c>
      <c r="D164" t="s">
        <v>282</v>
      </c>
      <c r="E164" t="s">
        <v>310</v>
      </c>
      <c r="F164" t="s">
        <v>349</v>
      </c>
    </row>
    <row r="165" spans="1:6">
      <c r="A165" t="s">
        <v>350</v>
      </c>
      <c r="B165" t="s">
        <v>309</v>
      </c>
      <c r="C165" t="s">
        <v>247</v>
      </c>
      <c r="D165" t="s">
        <v>282</v>
      </c>
      <c r="E165" t="s">
        <v>310</v>
      </c>
      <c r="F165" t="s">
        <v>349</v>
      </c>
    </row>
    <row r="166" spans="1:6">
      <c r="A166" t="s">
        <v>351</v>
      </c>
      <c r="B166" t="s">
        <v>309</v>
      </c>
      <c r="C166" t="s">
        <v>247</v>
      </c>
      <c r="D166" t="s">
        <v>282</v>
      </c>
      <c r="E166" t="s">
        <v>310</v>
      </c>
      <c r="F166" t="s">
        <v>349</v>
      </c>
    </row>
    <row r="167" spans="1:6">
      <c r="A167" t="s">
        <v>352</v>
      </c>
      <c r="B167" t="s">
        <v>353</v>
      </c>
      <c r="C167">
        <v>-10</v>
      </c>
      <c r="D167" t="s">
        <v>354</v>
      </c>
      <c r="E167">
        <v>1</v>
      </c>
      <c r="F167" t="s">
        <v>355</v>
      </c>
    </row>
    <row r="168" spans="1:6">
      <c r="A168" t="s">
        <v>356</v>
      </c>
      <c r="B168" t="s">
        <v>251</v>
      </c>
      <c r="C168">
        <v>-10</v>
      </c>
      <c r="D168" t="s">
        <v>295</v>
      </c>
      <c r="E168">
        <v>1</v>
      </c>
      <c r="F168" t="s">
        <v>355</v>
      </c>
    </row>
    <row r="169" spans="1:6">
      <c r="A169" t="s">
        <v>357</v>
      </c>
      <c r="B169" t="s">
        <v>251</v>
      </c>
      <c r="C169">
        <v>-5</v>
      </c>
      <c r="D169" t="s">
        <v>284</v>
      </c>
      <c r="E169">
        <v>2</v>
      </c>
      <c r="F169" t="s">
        <v>355</v>
      </c>
    </row>
    <row r="170" spans="1:6">
      <c r="A170" t="s">
        <v>358</v>
      </c>
      <c r="B170" t="s">
        <v>251</v>
      </c>
      <c r="C170">
        <v>-5</v>
      </c>
      <c r="D170" t="s">
        <v>295</v>
      </c>
      <c r="E170">
        <v>2</v>
      </c>
      <c r="F170" t="s">
        <v>359</v>
      </c>
    </row>
    <row r="171" spans="1:6">
      <c r="A171" t="s">
        <v>360</v>
      </c>
      <c r="B171" t="s">
        <v>353</v>
      </c>
      <c r="C171">
        <v>-10</v>
      </c>
      <c r="D171" t="s">
        <v>361</v>
      </c>
      <c r="E171">
        <v>1</v>
      </c>
      <c r="F171" t="s">
        <v>362</v>
      </c>
    </row>
    <row r="172" spans="1:6">
      <c r="A172" t="s">
        <v>363</v>
      </c>
      <c r="B172" t="s">
        <v>353</v>
      </c>
      <c r="C172">
        <v>-10</v>
      </c>
      <c r="D172" t="s">
        <v>364</v>
      </c>
      <c r="E172">
        <v>1</v>
      </c>
      <c r="F172" t="s">
        <v>362</v>
      </c>
    </row>
    <row r="173" spans="1:6">
      <c r="A173" t="s">
        <v>365</v>
      </c>
      <c r="B173" t="s">
        <v>251</v>
      </c>
      <c r="C173">
        <v>-5</v>
      </c>
      <c r="D173" t="s">
        <v>284</v>
      </c>
      <c r="E173">
        <v>1</v>
      </c>
      <c r="F173" t="s">
        <v>362</v>
      </c>
    </row>
    <row r="174" spans="1:6">
      <c r="A174" t="s">
        <v>366</v>
      </c>
      <c r="B174" t="s">
        <v>251</v>
      </c>
      <c r="C174" t="s">
        <v>247</v>
      </c>
      <c r="D174" t="s">
        <v>367</v>
      </c>
      <c r="E174">
        <v>2</v>
      </c>
      <c r="F174" t="s">
        <v>362</v>
      </c>
    </row>
    <row r="175" spans="1:6">
      <c r="A175" t="s">
        <v>368</v>
      </c>
      <c r="B175" t="s">
        <v>353</v>
      </c>
      <c r="C175">
        <v>-10</v>
      </c>
      <c r="D175" t="s">
        <v>361</v>
      </c>
      <c r="E175">
        <v>1</v>
      </c>
      <c r="F175" t="s">
        <v>362</v>
      </c>
    </row>
    <row r="176" spans="1:6">
      <c r="A176" t="s">
        <v>369</v>
      </c>
      <c r="B176" t="s">
        <v>353</v>
      </c>
      <c r="C176">
        <v>-10</v>
      </c>
      <c r="D176" t="s">
        <v>364</v>
      </c>
      <c r="E176">
        <v>1</v>
      </c>
      <c r="F176" t="s">
        <v>370</v>
      </c>
    </row>
    <row r="177" spans="1:6">
      <c r="A177" s="36">
        <f>'骰娘导入&amp;查询&amp;自定义用表'!A46</f>
        <v>0</v>
      </c>
      <c r="B177" s="36">
        <f>'骰娘导入&amp;查询&amp;自定义用表'!B46</f>
        <v>0</v>
      </c>
      <c r="C177" s="36">
        <f>'骰娘导入&amp;查询&amp;自定义用表'!C46</f>
        <v>0</v>
      </c>
      <c r="D177" s="36">
        <f>'骰娘导入&amp;查询&amp;自定义用表'!D46</f>
        <v>0</v>
      </c>
      <c r="E177" s="36">
        <f>'骰娘导入&amp;查询&amp;自定义用表'!E46</f>
        <v>0</v>
      </c>
      <c r="F177" s="36">
        <f>'骰娘导入&amp;查询&amp;自定义用表'!F46</f>
        <v>0</v>
      </c>
    </row>
    <row r="178" spans="1:6">
      <c r="A178" s="36">
        <f>'骰娘导入&amp;查询&amp;自定义用表'!A47</f>
        <v>0</v>
      </c>
      <c r="B178" s="36">
        <f>'骰娘导入&amp;查询&amp;自定义用表'!B47</f>
        <v>0</v>
      </c>
      <c r="C178" s="36">
        <f>'骰娘导入&amp;查询&amp;自定义用表'!C47</f>
        <v>0</v>
      </c>
      <c r="D178" s="36">
        <f>'骰娘导入&amp;查询&amp;自定义用表'!D47</f>
        <v>0</v>
      </c>
      <c r="E178" s="36">
        <f>'骰娘导入&amp;查询&amp;自定义用表'!E47</f>
        <v>0</v>
      </c>
      <c r="F178" s="36">
        <f>'骰娘导入&amp;查询&amp;自定义用表'!F47</f>
        <v>0</v>
      </c>
    </row>
    <row r="179" spans="1:6">
      <c r="A179" s="36">
        <f>'骰娘导入&amp;查询&amp;自定义用表'!A48</f>
        <v>0</v>
      </c>
      <c r="B179" s="36">
        <f>'骰娘导入&amp;查询&amp;自定义用表'!B48</f>
        <v>0</v>
      </c>
      <c r="C179" s="36">
        <f>'骰娘导入&amp;查询&amp;自定义用表'!C48</f>
        <v>0</v>
      </c>
      <c r="D179" s="36">
        <f>'骰娘导入&amp;查询&amp;自定义用表'!D48</f>
        <v>0</v>
      </c>
      <c r="E179" s="36">
        <f>'骰娘导入&amp;查询&amp;自定义用表'!E48</f>
        <v>0</v>
      </c>
      <c r="F179" s="36">
        <f>'骰娘导入&amp;查询&amp;自定义用表'!F48</f>
        <v>0</v>
      </c>
    </row>
    <row r="180" spans="1:6">
      <c r="A180" s="36">
        <f>'骰娘导入&amp;查询&amp;自定义用表'!A49</f>
        <v>0</v>
      </c>
      <c r="B180" s="36">
        <f>'骰娘导入&amp;查询&amp;自定义用表'!B49</f>
        <v>0</v>
      </c>
      <c r="C180" s="36">
        <f>'骰娘导入&amp;查询&amp;自定义用表'!C49</f>
        <v>0</v>
      </c>
      <c r="D180" s="36">
        <f>'骰娘导入&amp;查询&amp;自定义用表'!D49</f>
        <v>0</v>
      </c>
      <c r="E180" s="36">
        <f>'骰娘导入&amp;查询&amp;自定义用表'!E49</f>
        <v>0</v>
      </c>
      <c r="F180" s="36">
        <f>'骰娘导入&amp;查询&amp;自定义用表'!F49</f>
        <v>0</v>
      </c>
    </row>
    <row r="182" spans="1:6">
      <c r="A182" s="36">
        <f>人物卡!C33</f>
        <v>0</v>
      </c>
      <c r="B182" s="36">
        <f>_xlfn.IFNA(VLOOKUP($A$182,$A$117:$F$180,2,0),"")</f>
        <v>0</v>
      </c>
      <c r="C182" s="36">
        <f>_xlfn.IFNA(VLOOKUP($A$182,$A$117:$F$180,3,0),"")</f>
        <v>0</v>
      </c>
      <c r="D182" s="36">
        <f>_xlfn.IFNA(VLOOKUP($A$182,$A$117:$F$180,4,0),"")</f>
        <v>0</v>
      </c>
      <c r="E182" s="36">
        <f>_xlfn.IFNA(VLOOKUP($A$182,$A$117:$F$180,5,0),"")</f>
        <v>0</v>
      </c>
      <c r="F182" s="36">
        <f>_xlfn.IFNA(VLOOKUP($A$182,$A$117:$F$180,6,0),"")</f>
        <v>0</v>
      </c>
    </row>
    <row r="183" spans="1:6">
      <c r="A183" s="36">
        <f>人物卡!C34</f>
        <v>0</v>
      </c>
      <c r="B183" s="36">
        <f>_xlfn.IFNA(VLOOKUP($A$183,$A$117:$F$180,2,0),"")</f>
        <v>0</v>
      </c>
      <c r="C183" s="36">
        <f>_xlfn.IFNA(VLOOKUP($A$183,$A$117:$F$180,3,0),"")</f>
        <v>0</v>
      </c>
      <c r="D183" s="36">
        <f>_xlfn.IFNA(VLOOKUP($A$183,$A$117:$F$180,4,0),"")</f>
        <v>0</v>
      </c>
      <c r="E183" s="36">
        <f>_xlfn.IFNA(VLOOKUP($A$183,$A$117:$F$180,5,0),"")</f>
        <v>0</v>
      </c>
      <c r="F183" s="36">
        <f>_xlfn.IFNA(VLOOKUP($A$183,$A$117:$F$180,6,0),"")</f>
        <v>0</v>
      </c>
    </row>
    <row r="184" spans="1:6">
      <c r="A184" s="36">
        <f>人物卡!C35</f>
        <v>0</v>
      </c>
      <c r="B184" s="36">
        <f>_xlfn.IFNA(VLOOKUP($A$184,$A$117:$F$180,2,0),"")</f>
        <v>0</v>
      </c>
      <c r="C184" s="36">
        <f>_xlfn.IFNA(VLOOKUP($A$184,$A$117:$F$180,3,0),"")</f>
        <v>0</v>
      </c>
      <c r="D184" s="36">
        <f>_xlfn.IFNA(VLOOKUP($A$184,$A$117:$F$180,4,0),"")</f>
        <v>0</v>
      </c>
      <c r="E184" s="36">
        <f>_xlfn.IFNA(VLOOKUP($A$184,$A$117:$F$180,5,0),"")</f>
        <v>0</v>
      </c>
      <c r="F184" s="36">
        <f>_xlfn.IFNA(VLOOKUP($A$184,$A$117:$F$180,6,0),"")</f>
        <v>0</v>
      </c>
    </row>
    <row r="185" spans="1:6">
      <c r="A185" s="36">
        <f>人物卡!C36</f>
        <v>0</v>
      </c>
      <c r="B185" s="36">
        <f>_xlfn.IFNA(VLOOKUP($A$185,$A$117:$F$180,2,0),"")</f>
        <v>0</v>
      </c>
      <c r="C185" s="36">
        <f>_xlfn.IFNA(VLOOKUP($A$185,$A$117:$F$180,3,0),"")</f>
        <v>0</v>
      </c>
      <c r="D185" s="36">
        <f>_xlfn.IFNA(VLOOKUP($A$185,$A$117:$F$180,4,0),"")</f>
        <v>0</v>
      </c>
      <c r="E185" s="36">
        <f>_xlfn.IFNA(VLOOKUP($A$185,$A$117:$F$180,5,0),"")</f>
        <v>0</v>
      </c>
      <c r="F185" s="36">
        <f>_xlfn.IFNA(VLOOKUP($A$185,$A$117:$F$180,6,0),"")</f>
        <v>0</v>
      </c>
    </row>
    <row r="187" spans="1:7">
      <c r="A187" t="s">
        <v>371</v>
      </c>
      <c r="B187" s="36">
        <f>IF(E182="每个槽3个",1,E182)</f>
        <v>0</v>
      </c>
      <c r="C187" s="36">
        <f>IF(E183="每个槽3个",1,E183)</f>
        <v>0</v>
      </c>
      <c r="D187" s="36">
        <f>IF(E184="每个槽3个",1,E184)</f>
        <v>0</v>
      </c>
      <c r="E187" s="36">
        <f>IF(E185="每个槽3个",1,E185)</f>
        <v>0</v>
      </c>
      <c r="G187" s="36">
        <f>SUM(B187:E187)</f>
        <v>0</v>
      </c>
    </row>
    <row r="189" spans="2:6">
      <c r="B189" t="s">
        <v>69</v>
      </c>
      <c r="C189" t="s">
        <v>70</v>
      </c>
      <c r="D189" t="s">
        <v>71</v>
      </c>
      <c r="E189" t="s">
        <v>72</v>
      </c>
      <c r="F189" t="s">
        <v>73</v>
      </c>
    </row>
    <row r="190" spans="1:6">
      <c r="A190" t="s">
        <v>372</v>
      </c>
      <c r="B190" t="s">
        <v>251</v>
      </c>
      <c r="C190">
        <v>-15</v>
      </c>
      <c r="D190" t="s">
        <v>373</v>
      </c>
      <c r="E190">
        <v>1</v>
      </c>
      <c r="F190" t="s">
        <v>355</v>
      </c>
    </row>
    <row r="191" spans="1:6">
      <c r="A191" t="s">
        <v>374</v>
      </c>
      <c r="B191" t="s">
        <v>251</v>
      </c>
      <c r="C191">
        <v>-5</v>
      </c>
      <c r="D191" t="s">
        <v>375</v>
      </c>
      <c r="E191">
        <v>1</v>
      </c>
      <c r="F191" t="s">
        <v>376</v>
      </c>
    </row>
    <row r="193" spans="2:3">
      <c r="B193" t="s">
        <v>61</v>
      </c>
      <c r="C193" t="s">
        <v>377</v>
      </c>
    </row>
    <row r="194" spans="1:3">
      <c r="A194" t="s">
        <v>378</v>
      </c>
      <c r="B194">
        <v>1</v>
      </c>
      <c r="C194" t="s">
        <v>379</v>
      </c>
    </row>
    <row r="195" spans="1:3">
      <c r="A195" t="s">
        <v>380</v>
      </c>
      <c r="B195">
        <v>1</v>
      </c>
      <c r="C195" t="s">
        <v>381</v>
      </c>
    </row>
    <row r="196" spans="1:3">
      <c r="A196" t="s">
        <v>382</v>
      </c>
      <c r="B196">
        <v>2</v>
      </c>
      <c r="C196" t="s">
        <v>383</v>
      </c>
    </row>
    <row r="197" spans="1:3">
      <c r="A197" t="s">
        <v>384</v>
      </c>
      <c r="B197">
        <v>1</v>
      </c>
      <c r="C197" t="s">
        <v>247</v>
      </c>
    </row>
    <row r="198" spans="1:3">
      <c r="A198" t="s">
        <v>385</v>
      </c>
      <c r="B198">
        <v>1</v>
      </c>
      <c r="C198" t="s">
        <v>386</v>
      </c>
    </row>
    <row r="199" spans="1:3">
      <c r="A199" t="s">
        <v>387</v>
      </c>
      <c r="B199">
        <v>1</v>
      </c>
      <c r="C199" t="s">
        <v>388</v>
      </c>
    </row>
    <row r="200" spans="1:3">
      <c r="A200" s="36">
        <f>'骰娘导入&amp;查询&amp;自定义用表'!B41</f>
        <v>0</v>
      </c>
      <c r="B200" s="36">
        <f>'骰娘导入&amp;查询&amp;自定义用表'!C41</f>
        <v>0</v>
      </c>
      <c r="C200" s="36">
        <f>'骰娘导入&amp;查询&amp;自定义用表'!D41</f>
        <v>0</v>
      </c>
    </row>
    <row r="202" spans="1:3">
      <c r="A202" t="s">
        <v>389</v>
      </c>
      <c r="B202">
        <v>1</v>
      </c>
      <c r="C202" t="s">
        <v>390</v>
      </c>
    </row>
    <row r="203" spans="1:3">
      <c r="A203" t="s">
        <v>391</v>
      </c>
      <c r="B203">
        <v>1</v>
      </c>
      <c r="C203" t="s">
        <v>392</v>
      </c>
    </row>
    <row r="204" spans="1:3">
      <c r="A204" t="s">
        <v>393</v>
      </c>
      <c r="B204">
        <v>1</v>
      </c>
      <c r="C204" t="s">
        <v>394</v>
      </c>
    </row>
    <row r="205" spans="1:3">
      <c r="A205" t="s">
        <v>395</v>
      </c>
      <c r="B205">
        <v>3</v>
      </c>
      <c r="C205" t="s">
        <v>396</v>
      </c>
    </row>
    <row r="206" spans="1:3">
      <c r="A206" t="s">
        <v>397</v>
      </c>
      <c r="B206">
        <v>1</v>
      </c>
      <c r="C206" t="s">
        <v>398</v>
      </c>
    </row>
    <row r="207" spans="1:3">
      <c r="A207" t="s">
        <v>399</v>
      </c>
      <c r="B207">
        <v>2</v>
      </c>
      <c r="C207" t="s">
        <v>400</v>
      </c>
    </row>
    <row r="208" spans="1:3">
      <c r="A208" t="s">
        <v>401</v>
      </c>
      <c r="B208">
        <v>1</v>
      </c>
      <c r="C208" t="s">
        <v>402</v>
      </c>
    </row>
    <row r="209" spans="1:3">
      <c r="A209" t="s">
        <v>403</v>
      </c>
      <c r="B209">
        <v>1</v>
      </c>
      <c r="C209" t="s">
        <v>404</v>
      </c>
    </row>
    <row r="210" spans="1:3">
      <c r="A210" s="36">
        <f>'骰娘导入&amp;查询&amp;自定义用表'!B42</f>
        <v>0</v>
      </c>
      <c r="B210" s="36">
        <f>'骰娘导入&amp;查询&amp;自定义用表'!C42</f>
        <v>0</v>
      </c>
      <c r="C210" s="36">
        <f>'骰娘导入&amp;查询&amp;自定义用表'!D42</f>
        <v>0</v>
      </c>
    </row>
    <row r="212" spans="1:3">
      <c r="A212" t="s">
        <v>405</v>
      </c>
      <c r="B212">
        <v>0</v>
      </c>
      <c r="C212" t="s">
        <v>406</v>
      </c>
    </row>
    <row r="213" spans="1:3">
      <c r="A213" t="s">
        <v>407</v>
      </c>
      <c r="B213">
        <v>0</v>
      </c>
      <c r="C213" t="s">
        <v>408</v>
      </c>
    </row>
    <row r="214" spans="1:3">
      <c r="A214" t="s">
        <v>409</v>
      </c>
      <c r="B214">
        <v>0</v>
      </c>
      <c r="C214" t="s">
        <v>410</v>
      </c>
    </row>
    <row r="215" spans="1:3">
      <c r="A215" t="s">
        <v>411</v>
      </c>
      <c r="B215">
        <v>0</v>
      </c>
      <c r="C215" t="s">
        <v>412</v>
      </c>
    </row>
    <row r="216" spans="1:3">
      <c r="A216" t="s">
        <v>413</v>
      </c>
      <c r="B216">
        <v>0</v>
      </c>
      <c r="C216" t="s">
        <v>414</v>
      </c>
    </row>
    <row r="217" spans="1:3">
      <c r="A217" t="s">
        <v>415</v>
      </c>
      <c r="B217">
        <v>0</v>
      </c>
      <c r="C217" t="s">
        <v>416</v>
      </c>
    </row>
    <row r="218" spans="1:3">
      <c r="A218" s="36">
        <f>'骰娘导入&amp;查询&amp;自定义用表'!B43</f>
        <v>0</v>
      </c>
      <c r="B218" s="36">
        <f>'骰娘导入&amp;查询&amp;自定义用表'!C43</f>
        <v>0</v>
      </c>
      <c r="C218" s="36">
        <f>'骰娘导入&amp;查询&amp;自定义用表'!D43</f>
        <v>0</v>
      </c>
    </row>
    <row r="220" spans="1:3">
      <c r="A220" s="36">
        <f>人物卡!F27</f>
        <v>0</v>
      </c>
      <c r="B220" s="36">
        <f>_xlfn.IFNA(VLOOKUP(A220,A194:C200,2,0),"")</f>
        <v>0</v>
      </c>
      <c r="C220" s="36">
        <f>_xlfn.IFNA(VLOOKUP(A220,A194:C200,3,0),"")</f>
        <v>0</v>
      </c>
    </row>
    <row r="221" spans="1:3">
      <c r="A221" s="36">
        <f>人物卡!F28</f>
        <v>0</v>
      </c>
      <c r="B221" s="36">
        <f>_xlfn.IFNA(VLOOKUP(A221,A202:C210,2,0),"")</f>
        <v>0</v>
      </c>
      <c r="C221" s="36">
        <f>_xlfn.IFNA(VLOOKUP(A221,A202:C210,3,0),"")</f>
        <v>0</v>
      </c>
    </row>
    <row r="222" spans="1:3">
      <c r="A222" s="36">
        <f>人物卡!F29</f>
        <v>0</v>
      </c>
      <c r="B222" s="36">
        <f>_xlfn.IFNA(VLOOKUP(A222,A212:C218,2,0),"")</f>
        <v>0</v>
      </c>
      <c r="C222" s="36">
        <f>_xlfn.IFNA(VLOOKUP(A222,A212:C218,3,0),"")</f>
        <v>0</v>
      </c>
    </row>
    <row r="224" spans="1:2">
      <c r="A224" t="s">
        <v>417</v>
      </c>
      <c r="B224" t="s">
        <v>418</v>
      </c>
    </row>
    <row r="225" spans="1:2">
      <c r="A225" t="s">
        <v>419</v>
      </c>
      <c r="B225" t="s">
        <v>418</v>
      </c>
    </row>
    <row r="226" spans="1:2">
      <c r="A226" t="s">
        <v>420</v>
      </c>
      <c r="B226" t="s">
        <v>418</v>
      </c>
    </row>
    <row r="227" spans="1:2">
      <c r="A227" t="s">
        <v>421</v>
      </c>
      <c r="B227" t="s">
        <v>422</v>
      </c>
    </row>
    <row r="228" spans="1:2">
      <c r="A228" t="s">
        <v>423</v>
      </c>
      <c r="B228" t="s">
        <v>424</v>
      </c>
    </row>
    <row r="229" spans="1:2">
      <c r="A229" t="s">
        <v>425</v>
      </c>
      <c r="B229" t="s">
        <v>426</v>
      </c>
    </row>
    <row r="230" spans="1:2">
      <c r="A230" t="s">
        <v>427</v>
      </c>
      <c r="B230" t="s">
        <v>428</v>
      </c>
    </row>
    <row r="231" spans="1:2">
      <c r="A231" t="s">
        <v>429</v>
      </c>
      <c r="B231" t="s">
        <v>430</v>
      </c>
    </row>
    <row r="232" spans="1:2">
      <c r="A232" t="s">
        <v>431</v>
      </c>
      <c r="B232" t="s">
        <v>432</v>
      </c>
    </row>
    <row r="233" spans="1:2">
      <c r="A233" t="s">
        <v>433</v>
      </c>
      <c r="B233" t="s">
        <v>434</v>
      </c>
    </row>
    <row r="234" spans="1:2">
      <c r="A234" t="s">
        <v>435</v>
      </c>
      <c r="B234" t="s">
        <v>436</v>
      </c>
    </row>
    <row r="235" spans="1:2">
      <c r="A235" t="s">
        <v>437</v>
      </c>
      <c r="B235" t="s">
        <v>438</v>
      </c>
    </row>
    <row r="236" spans="1:2">
      <c r="A236" t="s">
        <v>439</v>
      </c>
      <c r="B236" t="s">
        <v>440</v>
      </c>
    </row>
    <row r="237" spans="1:2">
      <c r="A237" t="s">
        <v>441</v>
      </c>
      <c r="B237" t="s">
        <v>442</v>
      </c>
    </row>
    <row r="238" spans="1:2">
      <c r="A238" t="s">
        <v>443</v>
      </c>
      <c r="B238" t="s">
        <v>444</v>
      </c>
    </row>
    <row r="239" spans="1:2">
      <c r="A239" t="s">
        <v>445</v>
      </c>
      <c r="B239" t="s">
        <v>446</v>
      </c>
    </row>
    <row r="240" spans="1:2">
      <c r="A240" t="s">
        <v>447</v>
      </c>
      <c r="B240" t="s">
        <v>448</v>
      </c>
    </row>
    <row r="241" spans="1:2">
      <c r="A241" t="s">
        <v>449</v>
      </c>
      <c r="B241" t="s">
        <v>450</v>
      </c>
    </row>
    <row r="242" spans="1:2">
      <c r="A242" t="s">
        <v>451</v>
      </c>
      <c r="B242" t="s">
        <v>452</v>
      </c>
    </row>
    <row r="243" spans="1:2">
      <c r="A243" t="s">
        <v>453</v>
      </c>
      <c r="B243" t="s">
        <v>454</v>
      </c>
    </row>
    <row r="244" spans="1:2">
      <c r="A244" t="s">
        <v>455</v>
      </c>
      <c r="B244" t="s">
        <v>456</v>
      </c>
    </row>
    <row r="245" spans="1:2">
      <c r="A245" t="s">
        <v>457</v>
      </c>
      <c r="B245" t="s">
        <v>458</v>
      </c>
    </row>
    <row r="246" spans="1:2">
      <c r="A246" t="s">
        <v>459</v>
      </c>
      <c r="B246" t="s">
        <v>460</v>
      </c>
    </row>
    <row r="247" spans="1:2">
      <c r="A247" t="s">
        <v>461</v>
      </c>
      <c r="B247" t="s">
        <v>460</v>
      </c>
    </row>
    <row r="248" spans="1:2">
      <c r="A248" t="s">
        <v>462</v>
      </c>
      <c r="B248" t="s">
        <v>460</v>
      </c>
    </row>
    <row r="249" spans="1:2">
      <c r="A249" t="s">
        <v>463</v>
      </c>
      <c r="B249" t="s">
        <v>464</v>
      </c>
    </row>
    <row r="250" spans="1:2">
      <c r="A250" t="s">
        <v>465</v>
      </c>
      <c r="B250" t="s">
        <v>464</v>
      </c>
    </row>
    <row r="251" spans="1:2">
      <c r="A251" t="s">
        <v>466</v>
      </c>
      <c r="B251" t="s">
        <v>464</v>
      </c>
    </row>
    <row r="252" spans="1:2">
      <c r="A252" t="s">
        <v>467</v>
      </c>
      <c r="B252" t="s">
        <v>468</v>
      </c>
    </row>
    <row r="253" spans="1:2">
      <c r="A253" t="s">
        <v>469</v>
      </c>
      <c r="B253" t="s">
        <v>470</v>
      </c>
    </row>
    <row r="254" spans="1:2">
      <c r="A254" t="s">
        <v>471</v>
      </c>
      <c r="B254" t="s">
        <v>472</v>
      </c>
    </row>
    <row r="255" spans="1:2">
      <c r="A255" t="s">
        <v>473</v>
      </c>
      <c r="B255" t="s">
        <v>474</v>
      </c>
    </row>
    <row r="256" spans="1:2">
      <c r="A256" t="s">
        <v>475</v>
      </c>
      <c r="B256" t="s">
        <v>476</v>
      </c>
    </row>
    <row r="257" spans="1:2">
      <c r="A257" t="s">
        <v>477</v>
      </c>
      <c r="B257" t="s">
        <v>478</v>
      </c>
    </row>
    <row r="258" spans="1:2">
      <c r="A258" t="s">
        <v>479</v>
      </c>
      <c r="B258" t="s">
        <v>480</v>
      </c>
    </row>
    <row r="259" spans="1:2">
      <c r="A259" t="s">
        <v>481</v>
      </c>
      <c r="B259" t="s">
        <v>482</v>
      </c>
    </row>
    <row r="260" spans="1:2">
      <c r="A260" t="s">
        <v>483</v>
      </c>
      <c r="B260" t="s">
        <v>484</v>
      </c>
    </row>
    <row r="261" spans="1:2">
      <c r="A261" t="s">
        <v>485</v>
      </c>
      <c r="B261" t="s">
        <v>486</v>
      </c>
    </row>
    <row r="262" spans="1:2">
      <c r="A262" t="s">
        <v>487</v>
      </c>
      <c r="B262" t="s">
        <v>488</v>
      </c>
    </row>
    <row r="263" spans="1:2">
      <c r="A263" t="s">
        <v>489</v>
      </c>
      <c r="B263" t="s">
        <v>490</v>
      </c>
    </row>
    <row r="264" spans="1:2">
      <c r="A264" t="s">
        <v>491</v>
      </c>
      <c r="B264" t="s">
        <v>492</v>
      </c>
    </row>
    <row r="265" spans="1:2">
      <c r="A265" t="s">
        <v>493</v>
      </c>
      <c r="B265" t="s">
        <v>492</v>
      </c>
    </row>
    <row r="266" spans="1:2">
      <c r="A266" t="s">
        <v>494</v>
      </c>
      <c r="B266" t="s">
        <v>492</v>
      </c>
    </row>
    <row r="267" spans="1:2">
      <c r="A267" t="s">
        <v>495</v>
      </c>
      <c r="B267" t="s">
        <v>496</v>
      </c>
    </row>
    <row r="268" spans="1:2">
      <c r="A268" t="s">
        <v>497</v>
      </c>
      <c r="B268" t="s">
        <v>498</v>
      </c>
    </row>
    <row r="269" spans="1:2">
      <c r="A269" t="s">
        <v>499</v>
      </c>
      <c r="B269" t="s">
        <v>500</v>
      </c>
    </row>
    <row r="270" spans="1:1">
      <c r="A270" s="36">
        <f>'骰娘导入&amp;查询&amp;自定义用表'!A37</f>
        <v>0</v>
      </c>
    </row>
    <row r="271" spans="1:1">
      <c r="A271" s="36">
        <f>'骰娘导入&amp;查询&amp;自定义用表'!B37</f>
        <v>0</v>
      </c>
    </row>
    <row r="272" spans="1:1">
      <c r="A272" s="36">
        <f>'骰娘导入&amp;查询&amp;自定义用表'!C37</f>
        <v>0</v>
      </c>
    </row>
    <row r="273" spans="1:1">
      <c r="A273" s="36">
        <f>'骰娘导入&amp;查询&amp;自定义用表'!D37</f>
        <v>0</v>
      </c>
    </row>
    <row r="274" spans="1:1">
      <c r="A274" s="36">
        <f>'骰娘导入&amp;查询&amp;自定义用表'!E37</f>
        <v>0</v>
      </c>
    </row>
    <row r="275" spans="1:1">
      <c r="A275" s="36">
        <f>'骰娘导入&amp;查询&amp;自定义用表'!A38</f>
        <v>0</v>
      </c>
    </row>
    <row r="276" spans="1:1">
      <c r="A276" s="36">
        <f>'骰娘导入&amp;查询&amp;自定义用表'!B38</f>
        <v>0</v>
      </c>
    </row>
    <row r="277" spans="1:1">
      <c r="A277" s="36">
        <f>'骰娘导入&amp;查询&amp;自定义用表'!C38</f>
        <v>0</v>
      </c>
    </row>
    <row r="278" spans="1:1">
      <c r="A278" s="36">
        <f>'骰娘导入&amp;查询&amp;自定义用表'!D38</f>
        <v>0</v>
      </c>
    </row>
    <row r="279" spans="1:1">
      <c r="A279" s="36">
        <f>'骰娘导入&amp;查询&amp;自定义用表'!E38</f>
        <v>0</v>
      </c>
    </row>
    <row r="281" spans="1:2">
      <c r="A281" s="36">
        <f>'骰娘导入&amp;查询&amp;自定义用表'!A10</f>
        <v>0</v>
      </c>
      <c r="B281" s="36" t="str">
        <f>_xlfn.IFNA(VLOOKUP(A281,A224:B269,2,0),"")</f>
        <v/>
      </c>
    </row>
    <row r="283" spans="1:4">
      <c r="A283" t="s">
        <v>93</v>
      </c>
      <c r="B283">
        <v>2</v>
      </c>
      <c r="C283" s="39" t="s">
        <v>501</v>
      </c>
      <c r="D283" s="40" t="s">
        <v>502</v>
      </c>
    </row>
    <row r="284" spans="1:4">
      <c r="A284" s="41" t="s">
        <v>175</v>
      </c>
      <c r="C284" s="39" t="s">
        <v>503</v>
      </c>
      <c r="D284" s="40" t="s">
        <v>504</v>
      </c>
    </row>
    <row r="285" spans="1:4">
      <c r="A285" s="41" t="s">
        <v>178</v>
      </c>
      <c r="B285">
        <v>4</v>
      </c>
      <c r="C285" s="39" t="s">
        <v>505</v>
      </c>
      <c r="D285" s="40" t="s">
        <v>506</v>
      </c>
    </row>
    <row r="286" spans="1:4">
      <c r="A286" s="41" t="s">
        <v>181</v>
      </c>
      <c r="C286" s="39" t="s">
        <v>507</v>
      </c>
      <c r="D286" s="40" t="s">
        <v>508</v>
      </c>
    </row>
    <row r="287" spans="1:4">
      <c r="A287" s="41" t="s">
        <v>509</v>
      </c>
      <c r="B287">
        <v>6</v>
      </c>
      <c r="C287" s="39" t="s">
        <v>510</v>
      </c>
      <c r="D287" s="40" t="s">
        <v>511</v>
      </c>
    </row>
    <row r="288" spans="1:4">
      <c r="A288" s="41" t="s">
        <v>512</v>
      </c>
      <c r="C288" s="39" t="s">
        <v>513</v>
      </c>
      <c r="D288" s="40" t="s">
        <v>514</v>
      </c>
    </row>
    <row r="289" spans="1:4">
      <c r="A289" t="s">
        <v>98</v>
      </c>
      <c r="B289">
        <v>2</v>
      </c>
      <c r="C289" s="39" t="s">
        <v>515</v>
      </c>
      <c r="D289" s="40" t="s">
        <v>516</v>
      </c>
    </row>
    <row r="290" spans="1:4">
      <c r="A290" s="41" t="s">
        <v>186</v>
      </c>
      <c r="C290" s="39" t="s">
        <v>517</v>
      </c>
      <c r="D290" s="40" t="s">
        <v>518</v>
      </c>
    </row>
    <row r="291" spans="1:4">
      <c r="A291" s="41" t="s">
        <v>188</v>
      </c>
      <c r="B291">
        <v>4</v>
      </c>
      <c r="C291" s="39" t="s">
        <v>519</v>
      </c>
      <c r="D291" s="40" t="s">
        <v>520</v>
      </c>
    </row>
    <row r="292" spans="1:4">
      <c r="A292" s="41" t="s">
        <v>191</v>
      </c>
      <c r="C292" s="39" t="s">
        <v>521</v>
      </c>
      <c r="D292" s="40" t="s">
        <v>522</v>
      </c>
    </row>
    <row r="293" spans="1:4">
      <c r="A293" s="41" t="s">
        <v>523</v>
      </c>
      <c r="B293">
        <v>6</v>
      </c>
      <c r="C293" s="39" t="s">
        <v>524</v>
      </c>
      <c r="D293" s="40" t="s">
        <v>525</v>
      </c>
    </row>
    <row r="294" spans="1:4">
      <c r="A294" s="41" t="s">
        <v>526</v>
      </c>
      <c r="C294" s="39" t="s">
        <v>527</v>
      </c>
      <c r="D294" s="40" t="s">
        <v>528</v>
      </c>
    </row>
    <row r="295" spans="1:4">
      <c r="A295" t="s">
        <v>103</v>
      </c>
      <c r="B295">
        <v>2</v>
      </c>
      <c r="C295" s="39" t="s">
        <v>529</v>
      </c>
      <c r="D295" s="40" t="s">
        <v>530</v>
      </c>
    </row>
    <row r="296" spans="1:4">
      <c r="A296" s="41" t="s">
        <v>196</v>
      </c>
      <c r="C296" s="39" t="s">
        <v>531</v>
      </c>
      <c r="D296" s="40" t="s">
        <v>532</v>
      </c>
    </row>
    <row r="297" spans="1:4">
      <c r="A297" s="41" t="s">
        <v>199</v>
      </c>
      <c r="B297">
        <v>4</v>
      </c>
      <c r="C297" s="39" t="s">
        <v>533</v>
      </c>
      <c r="D297" s="40" t="s">
        <v>534</v>
      </c>
    </row>
    <row r="298" spans="1:4">
      <c r="A298" s="41" t="s">
        <v>202</v>
      </c>
      <c r="C298" s="39" t="s">
        <v>535</v>
      </c>
      <c r="D298" s="40" t="s">
        <v>536</v>
      </c>
    </row>
    <row r="299" spans="1:4">
      <c r="A299" s="41" t="s">
        <v>537</v>
      </c>
      <c r="B299">
        <v>6</v>
      </c>
      <c r="C299" s="39" t="s">
        <v>538</v>
      </c>
      <c r="D299" s="40" t="s">
        <v>539</v>
      </c>
    </row>
    <row r="300" spans="1:4">
      <c r="A300" s="41" t="s">
        <v>540</v>
      </c>
      <c r="C300" s="39" t="s">
        <v>541</v>
      </c>
      <c r="D300" s="40" t="s">
        <v>542</v>
      </c>
    </row>
    <row r="301" spans="1:4">
      <c r="A301" t="s">
        <v>107</v>
      </c>
      <c r="B301">
        <v>2</v>
      </c>
      <c r="C301" s="39" t="s">
        <v>543</v>
      </c>
      <c r="D301" s="40" t="s">
        <v>544</v>
      </c>
    </row>
    <row r="302" spans="1:4">
      <c r="A302" s="41" t="s">
        <v>206</v>
      </c>
      <c r="C302" s="39" t="s">
        <v>545</v>
      </c>
      <c r="D302" s="40" t="s">
        <v>546</v>
      </c>
    </row>
    <row r="303" spans="1:4">
      <c r="A303" s="41" t="s">
        <v>209</v>
      </c>
      <c r="B303">
        <v>4</v>
      </c>
      <c r="C303" s="39" t="s">
        <v>547</v>
      </c>
      <c r="D303" s="40" t="s">
        <v>548</v>
      </c>
    </row>
    <row r="304" spans="1:4">
      <c r="A304" s="41" t="s">
        <v>211</v>
      </c>
      <c r="C304" s="39" t="s">
        <v>549</v>
      </c>
      <c r="D304" s="40" t="s">
        <v>550</v>
      </c>
    </row>
    <row r="305" spans="1:4">
      <c r="A305" s="41" t="s">
        <v>551</v>
      </c>
      <c r="B305">
        <v>6</v>
      </c>
      <c r="C305" s="39" t="s">
        <v>552</v>
      </c>
      <c r="D305" s="40" t="s">
        <v>553</v>
      </c>
    </row>
    <row r="306" spans="1:4">
      <c r="A306" s="41" t="s">
        <v>554</v>
      </c>
      <c r="C306" s="39" t="s">
        <v>555</v>
      </c>
      <c r="D306" s="40" t="s">
        <v>556</v>
      </c>
    </row>
    <row r="307" spans="1:4">
      <c r="A307" t="s">
        <v>111</v>
      </c>
      <c r="B307">
        <v>2</v>
      </c>
      <c r="C307" s="39" t="s">
        <v>557</v>
      </c>
      <c r="D307" s="40" t="s">
        <v>558</v>
      </c>
    </row>
    <row r="308" spans="1:4">
      <c r="A308" s="41" t="s">
        <v>216</v>
      </c>
      <c r="C308" s="39" t="s">
        <v>559</v>
      </c>
      <c r="D308" s="40" t="s">
        <v>560</v>
      </c>
    </row>
    <row r="309" spans="1:4">
      <c r="A309" s="41" t="s">
        <v>218</v>
      </c>
      <c r="B309">
        <v>4</v>
      </c>
      <c r="C309" s="39" t="s">
        <v>561</v>
      </c>
      <c r="D309" s="40" t="s">
        <v>562</v>
      </c>
    </row>
    <row r="310" spans="1:4">
      <c r="A310" s="41" t="s">
        <v>220</v>
      </c>
      <c r="C310" s="39" t="s">
        <v>563</v>
      </c>
      <c r="D310" s="40" t="s">
        <v>564</v>
      </c>
    </row>
    <row r="311" spans="1:4">
      <c r="A311" s="41" t="s">
        <v>565</v>
      </c>
      <c r="B311">
        <v>6</v>
      </c>
      <c r="C311" s="39" t="s">
        <v>566</v>
      </c>
      <c r="D311" s="40" t="s">
        <v>567</v>
      </c>
    </row>
    <row r="312" spans="1:4">
      <c r="A312" s="41" t="s">
        <v>568</v>
      </c>
      <c r="C312" s="39" t="s">
        <v>569</v>
      </c>
      <c r="D312" s="40" t="s">
        <v>570</v>
      </c>
    </row>
    <row r="313" spans="1:4">
      <c r="A313" t="s">
        <v>114</v>
      </c>
      <c r="B313">
        <v>2</v>
      </c>
      <c r="C313" s="39" t="s">
        <v>571</v>
      </c>
      <c r="D313" s="40" t="s">
        <v>572</v>
      </c>
    </row>
    <row r="314" spans="1:4">
      <c r="A314" s="41" t="s">
        <v>224</v>
      </c>
      <c r="C314" s="39" t="s">
        <v>573</v>
      </c>
      <c r="D314" s="40" t="s">
        <v>574</v>
      </c>
    </row>
    <row r="315" spans="1:4">
      <c r="A315" s="41" t="s">
        <v>226</v>
      </c>
      <c r="B315">
        <v>4</v>
      </c>
      <c r="C315" s="39" t="s">
        <v>575</v>
      </c>
      <c r="D315" s="40" t="s">
        <v>576</v>
      </c>
    </row>
    <row r="316" spans="1:4">
      <c r="A316" s="41" t="s">
        <v>228</v>
      </c>
      <c r="C316" s="39" t="s">
        <v>577</v>
      </c>
      <c r="D316" s="40" t="s">
        <v>578</v>
      </c>
    </row>
    <row r="317" spans="1:4">
      <c r="A317" s="41" t="s">
        <v>579</v>
      </c>
      <c r="B317">
        <v>6</v>
      </c>
      <c r="C317" s="39" t="s">
        <v>580</v>
      </c>
      <c r="D317" s="40" t="s">
        <v>581</v>
      </c>
    </row>
    <row r="318" spans="1:4">
      <c r="A318" s="41" t="s">
        <v>582</v>
      </c>
      <c r="C318" s="39" t="s">
        <v>583</v>
      </c>
      <c r="D318" s="40" t="s">
        <v>584</v>
      </c>
    </row>
    <row r="320" spans="1:4">
      <c r="A320" s="36">
        <f>'骰娘导入&amp;查询&amp;自定义用表'!A15</f>
        <v>0</v>
      </c>
      <c r="B320" s="36" t="str">
        <f t="shared" ref="B320:B325" si="4">_xlfn.IFNA(VLOOKUP(A320,$A$283:$D$318,2,0),"")</f>
        <v/>
      </c>
      <c r="C320" s="36" t="str">
        <f t="shared" ref="C320:C325" si="5">_xlfn.IFNA(VLOOKUP(A320,$A$283:$D$318,3,0),"")</f>
        <v/>
      </c>
      <c r="D320" s="36" t="str">
        <f t="shared" ref="D320:D325" si="6">_xlfn.IFNA(VLOOKUP(A320,$A$283:$D$318,4,0),"")</f>
        <v/>
      </c>
    </row>
    <row r="321" spans="1:4">
      <c r="A321" s="36" t="str">
        <f>A320&amp;1</f>
        <v>01</v>
      </c>
      <c r="B321" s="36" t="str">
        <f t="shared" si="4"/>
        <v/>
      </c>
      <c r="C321" s="36" t="str">
        <f t="shared" si="5"/>
        <v/>
      </c>
      <c r="D321" s="36" t="str">
        <f t="shared" si="6"/>
        <v/>
      </c>
    </row>
    <row r="322" spans="1:4">
      <c r="A322" s="36" t="str">
        <f>A320&amp;2</f>
        <v>02</v>
      </c>
      <c r="B322" s="36" t="str">
        <f t="shared" si="4"/>
        <v/>
      </c>
      <c r="C322" s="36" t="str">
        <f t="shared" si="5"/>
        <v/>
      </c>
      <c r="D322" s="36" t="str">
        <f t="shared" si="6"/>
        <v/>
      </c>
    </row>
    <row r="323" spans="1:4">
      <c r="A323" s="36" t="str">
        <f>A320&amp;3</f>
        <v>03</v>
      </c>
      <c r="B323" s="36" t="str">
        <f t="shared" si="4"/>
        <v/>
      </c>
      <c r="C323" s="36" t="str">
        <f t="shared" si="5"/>
        <v/>
      </c>
      <c r="D323" s="36" t="str">
        <f t="shared" si="6"/>
        <v/>
      </c>
    </row>
    <row r="324" spans="1:4">
      <c r="A324" s="36" t="str">
        <f>A320&amp;4</f>
        <v>04</v>
      </c>
      <c r="B324" s="36" t="str">
        <f t="shared" si="4"/>
        <v/>
      </c>
      <c r="C324" s="36" t="str">
        <f t="shared" si="5"/>
        <v/>
      </c>
      <c r="D324" s="36" t="str">
        <f t="shared" si="6"/>
        <v/>
      </c>
    </row>
    <row r="325" spans="1:4">
      <c r="A325" s="36" t="str">
        <f>A320&amp;5</f>
        <v>05</v>
      </c>
      <c r="B325" s="36" t="str">
        <f t="shared" si="4"/>
        <v/>
      </c>
      <c r="C325" s="36" t="str">
        <f t="shared" si="5"/>
        <v/>
      </c>
      <c r="D325" s="36" t="str">
        <f t="shared" si="6"/>
        <v/>
      </c>
    </row>
    <row r="327" s="35" customFormat="1" spans="2:17">
      <c r="B327" s="35" t="s">
        <v>214</v>
      </c>
      <c r="C327" s="35" t="s">
        <v>244</v>
      </c>
      <c r="D327" s="35" t="s">
        <v>194</v>
      </c>
      <c r="E327" s="35" t="s">
        <v>197</v>
      </c>
      <c r="F327" s="35" t="s">
        <v>173</v>
      </c>
      <c r="G327" s="35" t="s">
        <v>184</v>
      </c>
      <c r="H327" s="35" t="s">
        <v>176</v>
      </c>
      <c r="I327" s="35" t="s">
        <v>221</v>
      </c>
      <c r="J327" s="35" t="s">
        <v>200</v>
      </c>
      <c r="K327" s="35" t="s">
        <v>179</v>
      </c>
      <c r="L327" s="35" t="s">
        <v>203</v>
      </c>
      <c r="M327" s="35" t="s">
        <v>207</v>
      </c>
      <c r="N327" s="35" t="s">
        <v>189</v>
      </c>
      <c r="O327" s="35" t="s">
        <v>212</v>
      </c>
      <c r="P327" s="35" t="s">
        <v>182</v>
      </c>
      <c r="Q327" s="35" t="s">
        <v>192</v>
      </c>
    </row>
    <row r="328" s="35" customFormat="1" spans="1:17">
      <c r="A328" s="35" t="s">
        <v>585</v>
      </c>
      <c r="B328" s="42">
        <f>IF(人物卡!I23="CRA",10,0)</f>
        <v>0</v>
      </c>
      <c r="C328" s="42">
        <f>IF(人物卡!I23="DEC",10,0)</f>
        <v>0</v>
      </c>
      <c r="D328" s="42">
        <f>IF(人物卡!I23="ESP",10,0)</f>
        <v>0</v>
      </c>
      <c r="E328" s="42">
        <f>IF(人物卡!I23="FIR",10,0)</f>
        <v>0</v>
      </c>
      <c r="F328" s="42">
        <f>IF(人物卡!I23="IND",10,0)</f>
        <v>0</v>
      </c>
      <c r="G328" s="42">
        <f>IF(人物卡!I23="INV",10,0)</f>
        <v>0</v>
      </c>
      <c r="H328" s="42">
        <f>IF(人物卡!I23="MAC",10,0)</f>
        <v>0</v>
      </c>
      <c r="I328" s="42">
        <f>IF(人物卡!I23="MAN",10,0)</f>
        <v>0</v>
      </c>
      <c r="J328" s="42">
        <f>IF(人物卡!I23="MED",10,0)</f>
        <v>0</v>
      </c>
      <c r="K328" s="42">
        <f>IF(人物卡!I23="MEL",10,0)</f>
        <v>0</v>
      </c>
      <c r="L328" s="42">
        <f>IF(人物卡!I23="NAT",10,0)</f>
        <v>0</v>
      </c>
      <c r="M328" s="42">
        <f>IF(人物卡!I23="OCC",10,0)</f>
        <v>0</v>
      </c>
      <c r="N328" s="42">
        <f>IF(人物卡!I23="PER",10,0)</f>
        <v>0</v>
      </c>
      <c r="O328" s="42">
        <f>IF(人物卡!I23="SCI",10,0)</f>
        <v>0</v>
      </c>
      <c r="P328" s="42">
        <f>IF(人物卡!I23="SPO",10,0)</f>
        <v>0</v>
      </c>
      <c r="Q328" s="42">
        <f>IF(人物卡!I23="TEC",10,0)</f>
        <v>0</v>
      </c>
    </row>
    <row r="329" s="35" customFormat="1" spans="1:17">
      <c r="A329" s="35" t="s">
        <v>586</v>
      </c>
      <c r="B329" s="42">
        <f>IF(人物卡!N23="CRA",10,0)</f>
        <v>0</v>
      </c>
      <c r="C329" s="42">
        <f>IF(人物卡!N23="DEC",10,0)</f>
        <v>0</v>
      </c>
      <c r="D329" s="42">
        <f>IF(人物卡!N23="ESP",10,0)</f>
        <v>0</v>
      </c>
      <c r="E329" s="42">
        <f>IF(人物卡!N23="FIR",10,0)</f>
        <v>0</v>
      </c>
      <c r="F329" s="42">
        <f>IF(人物卡!N23="IND",10,0)</f>
        <v>0</v>
      </c>
      <c r="G329" s="42">
        <f>IF(人物卡!N23="INV",10,0)</f>
        <v>0</v>
      </c>
      <c r="H329" s="42">
        <f>IF(人物卡!N23="MAC",10,0)</f>
        <v>0</v>
      </c>
      <c r="I329" s="42">
        <f>IF(人物卡!N23="MAN",10,0)</f>
        <v>0</v>
      </c>
      <c r="J329" s="42">
        <f>IF(人物卡!N23="MED",10,0)</f>
        <v>0</v>
      </c>
      <c r="K329" s="42">
        <f>IF(人物卡!N23="MEL",10,0)</f>
        <v>0</v>
      </c>
      <c r="L329" s="42">
        <f>IF(人物卡!N23="NAT",10,0)</f>
        <v>0</v>
      </c>
      <c r="M329" s="42">
        <f>IF(人物卡!N23="OCC",10,0)</f>
        <v>0</v>
      </c>
      <c r="N329" s="42">
        <f>IF(人物卡!N23="PER",10,0)</f>
        <v>0</v>
      </c>
      <c r="O329" s="42">
        <f>IF(人物卡!N23="SCI",10,0)</f>
        <v>0</v>
      </c>
      <c r="P329" s="42">
        <f>IF(人物卡!N23="SPO",10,0)</f>
        <v>0</v>
      </c>
      <c r="Q329" s="42">
        <f>IF(人物卡!N23="TEC",10,0)</f>
        <v>0</v>
      </c>
    </row>
    <row r="330" s="35" customFormat="1" spans="1:17">
      <c r="A330" s="35" t="s">
        <v>587</v>
      </c>
      <c r="B330" s="42">
        <f t="shared" ref="B330:Q330" si="7">SUM(B322:B329)</f>
        <v>0</v>
      </c>
      <c r="C330" s="42">
        <f t="shared" si="7"/>
        <v>0</v>
      </c>
      <c r="D330" s="42">
        <f t="shared" si="7"/>
        <v>0</v>
      </c>
      <c r="E330" s="42">
        <f t="shared" si="7"/>
        <v>0</v>
      </c>
      <c r="F330" s="42">
        <f t="shared" si="7"/>
        <v>0</v>
      </c>
      <c r="G330" s="42">
        <f t="shared" si="7"/>
        <v>0</v>
      </c>
      <c r="H330" s="42">
        <f t="shared" si="7"/>
        <v>0</v>
      </c>
      <c r="I330" s="42">
        <f t="shared" si="7"/>
        <v>0</v>
      </c>
      <c r="J330" s="42">
        <f t="shared" si="7"/>
        <v>0</v>
      </c>
      <c r="K330" s="42">
        <f t="shared" si="7"/>
        <v>0</v>
      </c>
      <c r="L330" s="42">
        <f t="shared" si="7"/>
        <v>0</v>
      </c>
      <c r="M330" s="42">
        <f t="shared" si="7"/>
        <v>0</v>
      </c>
      <c r="N330" s="42">
        <f t="shared" si="7"/>
        <v>0</v>
      </c>
      <c r="O330" s="42">
        <f t="shared" si="7"/>
        <v>0</v>
      </c>
      <c r="P330" s="42">
        <f t="shared" si="7"/>
        <v>0</v>
      </c>
      <c r="Q330" s="42">
        <f t="shared" si="7"/>
        <v>0</v>
      </c>
    </row>
    <row r="332" spans="1:2">
      <c r="A332">
        <v>1</v>
      </c>
      <c r="B332">
        <v>3</v>
      </c>
    </row>
    <row r="333" spans="1:2">
      <c r="A333">
        <v>2</v>
      </c>
      <c r="B333">
        <v>3</v>
      </c>
    </row>
    <row r="334" spans="1:2">
      <c r="A334">
        <v>3</v>
      </c>
      <c r="B334">
        <v>4</v>
      </c>
    </row>
    <row r="335" spans="1:2">
      <c r="A335">
        <v>4</v>
      </c>
      <c r="B335">
        <v>4</v>
      </c>
    </row>
    <row r="336" spans="1:2">
      <c r="A336">
        <v>5</v>
      </c>
      <c r="B336">
        <v>5</v>
      </c>
    </row>
    <row r="337" spans="1:2">
      <c r="A337">
        <v>6</v>
      </c>
      <c r="B337">
        <v>5</v>
      </c>
    </row>
    <row r="339" spans="1:2">
      <c r="A339" s="42">
        <f>人物卡!O5</f>
        <v>0</v>
      </c>
      <c r="B339" s="42" t="e">
        <f>VLOOKUP(A339,A332:B337,2,0)</f>
        <v>#N/A</v>
      </c>
    </row>
    <row r="341" spans="1:1">
      <c r="A341" t="str">
        <f>".st "&amp;"hp"&amp;附表!B43+AB10+AD10+AF10+AH10+AJ10&amp;"力量"&amp;人物卡!E10&amp;"敏捷"&amp;人物卡!I10&amp;"教育"&amp;人物卡!M10&amp;"魅力"&amp;人物卡!Q10&amp;"耐力"&amp;人物卡!E12&amp;"智力"&amp;人物卡!I12&amp;"意志"&amp;人物卡!M12&amp;"幸运"&amp;人物卡!Q12&amp;"制作"&amp;人物卡!C16&amp;"欺诈"&amp;人物卡!G16&amp;"间谍"&amp;人物卡!K16&amp;"枪械"&amp;人物卡!O16&amp;"恐吓"&amp;人物卡!C18&amp;"调查"&amp;人物卡!G18&amp;"机械"&amp;人物卡!K18&amp;"说服"&amp;人物卡!O18&amp;"医疗"&amp;人物卡!C20&amp;"近战"&amp;人物卡!G20&amp;"自然"&amp;人物卡!K20&amp;"神秘学"&amp;人物卡!O20&amp;"感知"&amp;人物卡!C22&amp;"科学"&amp;人物卡!G22&amp;"特殊行动"&amp;人物卡!K22&amp;"技术"&amp;人物卡!O22</f>
        <v>.st hp0力量0敏捷0教育0魅力0耐力0智力0意志0幸运制作0欺诈0间谍0枪械0恐吓0调查0机械0说服0医疗0近战0自然0神秘学0感知0科学0特殊行动0技术0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K51"/>
  <sheetViews>
    <sheetView workbookViewId="0">
      <selection activeCell="A3" sqref="A3:K3"/>
    </sheetView>
  </sheetViews>
  <sheetFormatPr defaultColWidth="11.75" defaultRowHeight="14"/>
  <cols>
    <col min="1" max="16384" width="11.75" style="4" customWidth="1"/>
  </cols>
  <sheetData>
    <row r="2" ht="21" spans="1:11">
      <c r="A2" s="7" t="s">
        <v>588</v>
      </c>
      <c r="B2" s="8"/>
      <c r="C2" s="8"/>
      <c r="D2" s="8"/>
      <c r="E2" s="9"/>
      <c r="F2" s="2"/>
      <c r="G2" s="2"/>
      <c r="H2" s="2"/>
      <c r="I2" s="2"/>
      <c r="J2" s="2"/>
      <c r="K2" s="2"/>
    </row>
    <row r="3" ht="26" customHeight="1" spans="1:11">
      <c r="A3" s="10" t="str">
        <f>附表!A341</f>
        <v>.st hp0力量0敏捷0教育0魅力0耐力0智力0意志0幸运制作0欺诈0间谍0枪械0恐吓0调查0机械0说服0医疗0近战0自然0神秘学0感知0科学0特殊行动0技术0</v>
      </c>
      <c r="B3" s="11"/>
      <c r="C3" s="11"/>
      <c r="D3" s="11"/>
      <c r="E3" s="11"/>
      <c r="F3" s="12"/>
      <c r="G3" s="12"/>
      <c r="H3" s="12"/>
      <c r="I3" s="12"/>
      <c r="J3" s="12"/>
      <c r="K3" s="32"/>
    </row>
    <row r="4" customFormat="1" spans="1:11">
      <c r="A4" s="13" t="s">
        <v>589</v>
      </c>
      <c r="B4" s="14"/>
      <c r="C4" s="14"/>
      <c r="D4" s="14"/>
      <c r="E4" s="14"/>
      <c r="F4" s="14"/>
      <c r="G4" s="15"/>
      <c r="H4" s="15"/>
      <c r="I4" s="15"/>
      <c r="J4" s="33"/>
      <c r="K4" s="34"/>
    </row>
    <row r="5" s="1" customFormat="1" spans="1:11">
      <c r="A5" s="16"/>
      <c r="B5" s="15"/>
      <c r="C5" s="15"/>
      <c r="D5" s="15"/>
      <c r="E5" s="15"/>
      <c r="F5" s="15"/>
      <c r="G5" s="15"/>
      <c r="H5" s="15"/>
      <c r="I5" s="15"/>
      <c r="J5" s="33"/>
      <c r="K5" s="34"/>
    </row>
    <row r="6" s="2" customFormat="1" ht="14.75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="3" customFormat="1" ht="14.75"/>
    <row r="8" s="4" customFormat="1" ht="21" spans="1:2">
      <c r="A8" s="18" t="s">
        <v>590</v>
      </c>
      <c r="B8" s="18"/>
    </row>
    <row r="9" s="4" customFormat="1" spans="1:2">
      <c r="A9" s="19" t="s">
        <v>591</v>
      </c>
      <c r="B9" s="19" t="s">
        <v>592</v>
      </c>
    </row>
    <row r="10" s="4" customFormat="1" spans="1:2">
      <c r="A10" s="20"/>
      <c r="B10" s="21" t="str">
        <f>附表!B281</f>
        <v/>
      </c>
    </row>
    <row r="11" s="5" customFormat="1" ht="14.75"/>
    <row r="12" s="6" customFormat="1" ht="14.75"/>
    <row r="13" s="4" customFormat="1" ht="21" spans="1:3">
      <c r="A13" s="18" t="s">
        <v>593</v>
      </c>
      <c r="B13" s="18"/>
      <c r="C13" s="18"/>
    </row>
    <row r="14" s="4" customFormat="1" spans="1:4">
      <c r="A14" s="22" t="s">
        <v>594</v>
      </c>
      <c r="B14" s="22" t="s">
        <v>13</v>
      </c>
      <c r="C14" s="22" t="s">
        <v>595</v>
      </c>
      <c r="D14" s="22" t="s">
        <v>596</v>
      </c>
    </row>
    <row r="15" s="4" customFormat="1" spans="1:4">
      <c r="A15" s="23"/>
      <c r="B15" s="24" t="str">
        <f>附表!B320</f>
        <v/>
      </c>
      <c r="C15" s="21" t="str">
        <f>附表!C320</f>
        <v/>
      </c>
      <c r="D15" s="21" t="str">
        <f>附表!D320</f>
        <v/>
      </c>
    </row>
    <row r="16" s="4" customFormat="1" spans="1:4">
      <c r="A16" s="23"/>
      <c r="B16" s="24"/>
      <c r="C16" s="21" t="str">
        <f>附表!C321</f>
        <v/>
      </c>
      <c r="D16" s="21" t="str">
        <f>附表!D321</f>
        <v/>
      </c>
    </row>
    <row r="17" s="4" customFormat="1" spans="1:4">
      <c r="A17" s="23"/>
      <c r="B17" s="24" t="str">
        <f>附表!B322</f>
        <v/>
      </c>
      <c r="C17" s="21" t="str">
        <f>附表!C322</f>
        <v/>
      </c>
      <c r="D17" s="21" t="str">
        <f>附表!D322</f>
        <v/>
      </c>
    </row>
    <row r="18" s="4" customFormat="1" spans="1:4">
      <c r="A18" s="23"/>
      <c r="B18" s="24"/>
      <c r="C18" s="21" t="str">
        <f>附表!C323</f>
        <v/>
      </c>
      <c r="D18" s="21" t="str">
        <f>附表!D323</f>
        <v/>
      </c>
    </row>
    <row r="19" s="4" customFormat="1" spans="1:4">
      <c r="A19" s="23"/>
      <c r="B19" s="24" t="str">
        <f>附表!B324</f>
        <v/>
      </c>
      <c r="C19" s="21" t="str">
        <f>附表!C324</f>
        <v/>
      </c>
      <c r="D19" s="21" t="str">
        <f>附表!D324</f>
        <v/>
      </c>
    </row>
    <row r="20" s="4" customFormat="1" spans="1:4">
      <c r="A20" s="23"/>
      <c r="B20" s="24"/>
      <c r="C20" s="21" t="str">
        <f>附表!C325</f>
        <v/>
      </c>
      <c r="D20" s="21" t="str">
        <f>附表!D325</f>
        <v/>
      </c>
    </row>
    <row r="21" s="5" customFormat="1" ht="14.75"/>
    <row r="22" s="6" customFormat="1" ht="14.75"/>
    <row r="23" ht="21" spans="1:5">
      <c r="A23" s="18" t="s">
        <v>597</v>
      </c>
      <c r="B23" s="18"/>
      <c r="C23" s="18"/>
      <c r="D23" s="18"/>
      <c r="E23" s="18"/>
    </row>
    <row r="24" spans="1:5">
      <c r="A24" s="22" t="s">
        <v>598</v>
      </c>
      <c r="B24" s="22" t="s">
        <v>134</v>
      </c>
      <c r="C24" s="22" t="s">
        <v>135</v>
      </c>
      <c r="D24" s="22" t="s">
        <v>136</v>
      </c>
      <c r="E24" s="22" t="s">
        <v>32</v>
      </c>
    </row>
    <row r="25" spans="1:5">
      <c r="A25" s="25"/>
      <c r="B25" s="25"/>
      <c r="C25" s="25"/>
      <c r="D25" s="25"/>
      <c r="E25" s="26"/>
    </row>
    <row r="26" spans="1:5">
      <c r="A26" s="27"/>
      <c r="B26" s="27"/>
      <c r="C26" s="27"/>
      <c r="D26" s="27"/>
      <c r="E26" s="26"/>
    </row>
    <row r="27" spans="1:5">
      <c r="A27" s="27"/>
      <c r="B27" s="27"/>
      <c r="C27" s="27"/>
      <c r="D27" s="27"/>
      <c r="E27" s="26"/>
    </row>
    <row r="28" spans="1:5">
      <c r="A28" s="28"/>
      <c r="B28" s="28"/>
      <c r="C28" s="28"/>
      <c r="D28" s="28"/>
      <c r="E28" s="26"/>
    </row>
    <row r="30" spans="1:5">
      <c r="A30" s="22" t="s">
        <v>599</v>
      </c>
      <c r="B30" s="22" t="s">
        <v>170</v>
      </c>
      <c r="C30" s="22" t="s">
        <v>15</v>
      </c>
      <c r="D30" s="22" t="s">
        <v>172</v>
      </c>
      <c r="E30" s="22" t="s">
        <v>43</v>
      </c>
    </row>
    <row r="31" spans="1:5">
      <c r="A31" s="25"/>
      <c r="B31" s="25"/>
      <c r="C31" s="29"/>
      <c r="D31" s="29"/>
      <c r="E31" s="26"/>
    </row>
    <row r="32" spans="1:5">
      <c r="A32" s="27"/>
      <c r="B32" s="27"/>
      <c r="C32" s="29"/>
      <c r="D32" s="29"/>
      <c r="E32" s="26"/>
    </row>
    <row r="33" spans="1:5">
      <c r="A33" s="27"/>
      <c r="B33" s="27"/>
      <c r="C33" s="29"/>
      <c r="D33" s="29"/>
      <c r="E33" s="26"/>
    </row>
    <row r="34" spans="1:5">
      <c r="A34" s="28"/>
      <c r="B34" s="28"/>
      <c r="C34" s="29"/>
      <c r="D34" s="29"/>
      <c r="E34" s="26"/>
    </row>
    <row r="36" spans="1:5">
      <c r="A36" s="22" t="s">
        <v>600</v>
      </c>
      <c r="B36" s="22"/>
      <c r="C36" s="22"/>
      <c r="D36" s="22"/>
      <c r="E36" s="22"/>
    </row>
    <row r="37" spans="1:5">
      <c r="A37" s="30"/>
      <c r="B37" s="30"/>
      <c r="C37" s="30"/>
      <c r="D37" s="30"/>
      <c r="E37" s="30"/>
    </row>
    <row r="38" spans="1:5">
      <c r="A38" s="30"/>
      <c r="B38" s="30"/>
      <c r="C38" s="30"/>
      <c r="D38" s="30"/>
      <c r="E38" s="30"/>
    </row>
    <row r="40" spans="1:4">
      <c r="A40" s="22" t="s">
        <v>59</v>
      </c>
      <c r="B40" s="22" t="s">
        <v>601</v>
      </c>
      <c r="C40" s="22" t="s">
        <v>61</v>
      </c>
      <c r="D40" s="22" t="s">
        <v>62</v>
      </c>
    </row>
    <row r="41" spans="1:10">
      <c r="A41" s="31" t="s">
        <v>63</v>
      </c>
      <c r="B41" s="29"/>
      <c r="C41" s="29"/>
      <c r="D41" s="29"/>
      <c r="H41" s="4" t="s">
        <v>602</v>
      </c>
      <c r="J41" s="4" t="s">
        <v>602</v>
      </c>
    </row>
    <row r="42" spans="1:10">
      <c r="A42" s="31" t="s">
        <v>64</v>
      </c>
      <c r="B42" s="29"/>
      <c r="C42" s="29"/>
      <c r="D42" s="29"/>
      <c r="H42" s="4" t="s">
        <v>602</v>
      </c>
      <c r="J42" s="4" t="s">
        <v>602</v>
      </c>
    </row>
    <row r="43" spans="1:10">
      <c r="A43" s="31" t="s">
        <v>66</v>
      </c>
      <c r="B43" s="29"/>
      <c r="C43" s="29"/>
      <c r="D43" s="29"/>
      <c r="H43" s="4" t="s">
        <v>602</v>
      </c>
      <c r="J43" s="4" t="s">
        <v>602</v>
      </c>
    </row>
    <row r="45" spans="1:6">
      <c r="A45" s="22" t="s">
        <v>603</v>
      </c>
      <c r="B45" s="22" t="s">
        <v>69</v>
      </c>
      <c r="C45" s="22" t="s">
        <v>70</v>
      </c>
      <c r="D45" s="22" t="s">
        <v>71</v>
      </c>
      <c r="E45" s="22" t="s">
        <v>72</v>
      </c>
      <c r="F45" s="22" t="s">
        <v>73</v>
      </c>
    </row>
    <row r="46" spans="1:6">
      <c r="A46" s="26"/>
      <c r="B46" s="29"/>
      <c r="C46" s="29"/>
      <c r="D46" s="29"/>
      <c r="E46" s="29"/>
      <c r="F46" s="26"/>
    </row>
    <row r="47" spans="1:6">
      <c r="A47" s="26"/>
      <c r="B47" s="29"/>
      <c r="C47" s="29"/>
      <c r="D47" s="29"/>
      <c r="E47" s="29"/>
      <c r="F47" s="26"/>
    </row>
    <row r="48" spans="1:6">
      <c r="A48" s="26"/>
      <c r="B48" s="29"/>
      <c r="C48" s="29"/>
      <c r="D48" s="29"/>
      <c r="E48" s="29"/>
      <c r="F48" s="26"/>
    </row>
    <row r="49" spans="1:6">
      <c r="A49" s="26"/>
      <c r="B49" s="29"/>
      <c r="C49" s="29"/>
      <c r="D49" s="29"/>
      <c r="E49" s="29"/>
      <c r="F49" s="26"/>
    </row>
    <row r="50" s="5" customFormat="1" ht="14.75"/>
    <row r="51" s="6" customFormat="1" ht="14.75"/>
  </sheetData>
  <sheetProtection sheet="1" selectLockedCells="1" objects="1"/>
  <mergeCells count="16">
    <mergeCell ref="A2:E2"/>
    <mergeCell ref="A3:K3"/>
    <mergeCell ref="A4:F4"/>
    <mergeCell ref="A8:B8"/>
    <mergeCell ref="A13:C13"/>
    <mergeCell ref="A23:E23"/>
    <mergeCell ref="A15:A20"/>
    <mergeCell ref="A25:A28"/>
    <mergeCell ref="A31:A34"/>
    <mergeCell ref="B15:B16"/>
    <mergeCell ref="B17:B18"/>
    <mergeCell ref="B19:B20"/>
    <mergeCell ref="B25:B28"/>
    <mergeCell ref="B31:B34"/>
    <mergeCell ref="C25:C28"/>
    <mergeCell ref="D25:D28"/>
  </mergeCells>
  <dataValidations count="4">
    <dataValidation type="list" allowBlank="1" showInputMessage="1" showErrorMessage="1" sqref="A10">
      <formula1>附表!$A$223:$A$269</formula1>
    </dataValidation>
    <dataValidation type="list" allowBlank="1" showInputMessage="1" showErrorMessage="1" sqref="A15:A20">
      <formula1>附表!$O$1:$O$7</formula1>
    </dataValidation>
    <dataValidation type="list" allowBlank="1" showInputMessage="1" showErrorMessage="1" sqref="C31:C34">
      <formula1>附表!$M$1:$M$15</formula1>
    </dataValidation>
    <dataValidation type="list" allowBlank="1" showInputMessage="1" showErrorMessage="1" sqref="D31:D34">
      <formula1>附表!$A$107:$Q$107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人物卡</vt:lpstr>
      <vt:lpstr>附表</vt:lpstr>
      <vt:lpstr>骰娘导入&amp;查询&amp;自定义用表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zjgyx</dc:creator>
  <cp:lastModifiedBy>kiserl</cp:lastModifiedBy>
  <dcterms:created xsi:type="dcterms:W3CDTF">2021-10-30T17:14:00Z</dcterms:created>
  <dcterms:modified xsi:type="dcterms:W3CDTF">2022-07-09T07:08:55Z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18875B5B5D89492BBD0A29EEBC21A75D</vt:lpwstr>
  </property>
</Properties>
</file>