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yWindow="40" windowWidth="15960" windowHeight="18080" activeTab="1"/>
  </bookViews>
  <sheets>
    <sheet name="导出摘要" sheetId="1" r:id="rId1"/>
    <sheet name="人物卡" sheetId="2" r:id="rId2"/>
    <sheet name="分支技能" sheetId="3" r:id="rId3"/>
    <sheet name="职业列表" sheetId="4" r:id="rId4"/>
    <sheet name="属性和掷骰" sheetId="5" r:id="rId5"/>
    <sheet name="武器列表" sheetId="6" r:id="rId6"/>
    <sheet name="疯狂表" sheetId="7" r:id="rId7"/>
    <sheet name="信誉参照表" sheetId="8" r:id="rId8"/>
    <sheet name="附表" sheetId="9" r:id="rId9"/>
    <sheet name="疯狂附表" sheetId="10" r:id="rId10"/>
    <sheet name="更新说明" sheetId="11" r:id="rId11"/>
    <sheet name="职业" sheetId="12" r:id="rId12"/>
    <sheet name="输出" sheetId="13" r:id="rId13"/>
  </sheets>
  <calcPr calcId="144525" calcCompleted="0" calcOnSave="0"/>
</workbook>
</file>

<file path=xl/comments1.xml><?xml version="1.0" encoding="utf-8"?>
<comments xmlns="http://schemas.openxmlformats.org/spreadsheetml/2006/main">
  <authors>
    <author>Starfire</author>
  </authors>
  <commentList>
    <comment ref="J3" authorId="0">
      <text>
        <r>
          <rPr>
            <sz val="9"/>
            <color indexed="81"/>
            <rFont val="宋体"/>
            <charset val="134"/>
          </rPr>
          <t xml:space="preserve">Starfire:
备注:
力量（STR）：投3D6，结果乘5，即是力量属性。
</t>
        </r>
      </text>
    </comment>
    <comment ref="M3" authorId="0">
      <text>
        <r>
          <rPr>
            <sz val="9"/>
            <color indexed="81"/>
            <rFont val="宋体"/>
            <charset val="134"/>
          </rPr>
          <t xml:space="preserve">Starfire:
备注:
敏捷（DEX）：投3D6，结果乘5，即是敏捷属性。
</t>
        </r>
      </text>
    </comment>
    <comment ref="P3" authorId="0">
      <text>
        <r>
          <rPr>
            <sz val="9"/>
            <color indexed="81"/>
            <rFont val="宋体"/>
            <charset val="134"/>
          </rPr>
          <t xml:space="preserve">Starfire:
备注:
意志（POW）：投3D6，结果乘5，即是意志属性。
</t>
        </r>
      </text>
    </comment>
    <comment ref="J5" authorId="0">
      <text>
        <r>
          <rPr>
            <sz val="9"/>
            <color indexed="81"/>
            <rFont val="宋体"/>
            <charset val="134"/>
          </rPr>
          <t xml:space="preserve">Starfire:
备注:
体质（CON）：投3D6，结果乘5，即是体质属性。
</t>
        </r>
      </text>
    </comment>
    <comment ref="M5" authorId="0">
      <text>
        <r>
          <rPr>
            <sz val="9"/>
            <color indexed="81"/>
            <rFont val="宋体"/>
            <charset val="134"/>
          </rPr>
          <t xml:space="preserve">Starfire:
备注:
外貌（APP）：投3D6，结果乘5，即是外貌属性。
</t>
        </r>
      </text>
    </comment>
    <comment ref="P5" authorId="0">
      <text>
        <r>
          <rPr>
            <sz val="9"/>
            <color indexed="81"/>
            <rFont val="宋体"/>
            <charset val="134"/>
          </rPr>
          <t xml:space="preserve">Starfire:
备注:
教育（EDU）：投2D6+6，结果乘5，即是教育属性。
知识检定使用该数值。</t>
        </r>
      </text>
    </comment>
    <comment ref="J7" authorId="0">
      <text>
        <r>
          <rPr>
            <sz val="9"/>
            <color indexed="81"/>
            <rFont val="宋体"/>
            <charset val="134"/>
          </rPr>
          <t xml:space="preserve">Starfire:
备注:
体型（SIZ）：投2D6+6，结果乘5，即是体型属性。
</t>
        </r>
      </text>
    </comment>
    <comment ref="M7" authorId="0">
      <text>
        <r>
          <rPr>
            <sz val="9"/>
            <color indexed="81"/>
            <rFont val="宋体"/>
            <charset val="134"/>
          </rPr>
          <t xml:space="preserve">Starfire:
备注:
智力（INT）：骰2D6+6，结果乘5，即是智力属性。
灵感检定使用该数值。</t>
        </r>
      </text>
    </comment>
    <comment ref="M10" authorId="0">
      <text>
        <r>
          <rPr>
            <sz val="9"/>
            <color indexed="81"/>
            <rFont val="宋体"/>
            <charset val="134"/>
          </rPr>
          <t xml:space="preserve">Starfire:
备注:
骰3d6，结果乘5，即是幸运值。</t>
        </r>
      </text>
    </comment>
    <comment ref="E34" authorId="0">
      <text>
        <r>
          <rPr>
            <sz val="9"/>
            <color indexed="81"/>
            <rFont val="宋体"/>
            <charset val="134"/>
          </rPr>
          <t xml:space="preserve">Starfire:
备注:
职业技能如果想选择斗殴，请直接在斗殴技能上加点</t>
        </r>
      </text>
    </comment>
    <comment ref="E37" authorId="0">
      <text>
        <r>
          <rPr>
            <sz val="9"/>
            <color indexed="81"/>
            <rFont val="宋体"/>
            <charset val="134"/>
          </rPr>
          <t xml:space="preserve">Starfire:
备注:
职业技能如果想选手枪，请直接在手枪技能上加点</t>
        </r>
      </text>
    </comment>
    <comment ref="E46" authorId="0">
      <text>
        <r>
          <rPr>
            <sz val="9"/>
            <color indexed="81"/>
            <rFont val="宋体"/>
            <charset val="134"/>
          </rPr>
          <t xml:space="preserve">Starfire:
填写说明:
此处填写人物故乡语种。例，故乡美国，则母语：英语</t>
        </r>
      </text>
    </comment>
    <comment ref="L59" authorId="0">
      <text>
        <r>
          <rPr>
            <sz val="9"/>
            <color indexed="81"/>
            <rFont val="宋体"/>
            <charset val="134"/>
          </rPr>
          <t xml:space="preserve">Starfire:
关键连接：
纵观一下你调查员的背景，选出你认为最重要的一个描述。这就是关键连接：给予调查员所有描述以意义的事物。
在角色卡上[审阅-新建批注]来标记好它。
纵观关键连接可以帮助调查员恢复SAN值
在游戏中每失去一次关键连接，都需要进行一次SAN检定。</t>
        </r>
      </text>
    </comment>
    <comment ref="U88" authorId="0">
      <text>
        <r>
          <rPr>
            <sz val="9"/>
            <color indexed="81"/>
            <rFont val="宋体"/>
            <charset val="134"/>
          </rPr>
          <t xml:space="preserve">Starfire:
习惯恐惧：
遭遇特定神话存在(比如深潜者)时，玩家应记录其引发的理智损失累计值；累计损失不应超过单次遭遇该神话存在而损失的最大理智值。每个幕间成长阶段，将理智累计损失减少 1 点。</t>
        </r>
      </text>
    </comment>
  </commentList>
</comments>
</file>

<file path=xl/comments2.xml><?xml version="1.0" encoding="utf-8"?>
<comments xmlns="http://schemas.openxmlformats.org/spreadsheetml/2006/main">
  <authors>
    <author>starfire</author>
  </authors>
  <commentList>
    <comment ref="C3" authorId="0">
      <text>
        <r>
          <rPr>
            <sz val="9"/>
            <color indexed="81"/>
            <rFont val="宋体"/>
            <charset val="134"/>
          </rPr>
          <t xml:space="preserve">starfire:
特别提醒：
请在此输入自定义职业名称！不使用时请清空此单元格！</t>
        </r>
      </text>
    </comment>
    <comment ref="E3" authorId="0">
      <text>
        <r>
          <rPr>
            <sz val="9"/>
            <color indexed="81"/>
            <rFont val="宋体"/>
            <charset val="134"/>
          </rPr>
          <t xml:space="preserve">starfire:
特别提醒:
是输入第二职业属性的数值！</t>
        </r>
      </text>
    </comment>
  </commentList>
</comments>
</file>

<file path=xl/comments3.xml><?xml version="1.0" encoding="utf-8"?>
<comments xmlns="http://schemas.openxmlformats.org/spreadsheetml/2006/main">
  <authors>
    <author>starfire</author>
  </authors>
  <commentList>
    <comment ref="C46" authorId="0">
      <text>
        <r>
          <rPr>
            <sz val="9"/>
            <color indexed="81"/>
            <rFont val="宋体"/>
            <charset val="134"/>
          </rPr>
          <t xml:space="preserve">starfire:
格斗</t>
        </r>
      </text>
    </comment>
    <comment ref="D46" authorId="0">
      <text>
        <r>
          <rPr>
            <sz val="9"/>
            <color indexed="81"/>
            <rFont val="宋体"/>
            <charset val="134"/>
          </rPr>
          <t xml:space="preserve">starfire:
闪避</t>
        </r>
      </text>
    </comment>
    <comment ref="E46" authorId="0">
      <text>
        <r>
          <rPr>
            <sz val="9"/>
            <color indexed="81"/>
            <rFont val="宋体"/>
            <charset val="134"/>
          </rPr>
          <t xml:space="preserve">starfire:
射击</t>
        </r>
      </text>
    </comment>
    <comment ref="F46" authorId="0">
      <text>
        <r>
          <rPr>
            <sz val="9"/>
            <color indexed="81"/>
            <rFont val="宋体"/>
            <charset val="134"/>
          </rPr>
          <t xml:space="preserve">starfire:
投掷</t>
        </r>
      </text>
    </comment>
    <comment ref="G46" authorId="0">
      <text>
        <r>
          <rPr>
            <sz val="9"/>
            <color indexed="81"/>
            <rFont val="宋体"/>
            <charset val="134"/>
          </rPr>
          <t xml:space="preserve">starfire:
爆破</t>
        </r>
      </text>
    </comment>
    <comment ref="H46" authorId="0">
      <text>
        <r>
          <rPr>
            <sz val="9"/>
            <color indexed="81"/>
            <rFont val="宋体"/>
            <charset val="134"/>
          </rPr>
          <t xml:space="preserve">starfire:
炮术</t>
        </r>
      </text>
    </comment>
    <comment ref="C47" authorId="0">
      <text>
        <r>
          <rPr>
            <sz val="9"/>
            <color indexed="81"/>
            <rFont val="宋体"/>
            <charset val="134"/>
          </rPr>
          <t xml:space="preserve">starfire:
技艺</t>
        </r>
      </text>
    </comment>
    <comment ref="D47" authorId="0">
      <text>
        <r>
          <rPr>
            <sz val="9"/>
            <color indexed="81"/>
            <rFont val="宋体"/>
            <charset val="134"/>
          </rPr>
          <t xml:space="preserve">starfire:
汽车驾驶</t>
        </r>
      </text>
    </comment>
    <comment ref="E47" authorId="0">
      <text>
        <r>
          <rPr>
            <sz val="9"/>
            <color indexed="81"/>
            <rFont val="宋体"/>
            <charset val="134"/>
          </rPr>
          <t xml:space="preserve">starfire:
乔装</t>
        </r>
      </text>
    </comment>
    <comment ref="F47" authorId="0">
      <text>
        <r>
          <rPr>
            <sz val="9"/>
            <color indexed="81"/>
            <rFont val="宋体"/>
            <charset val="134"/>
          </rPr>
          <t xml:space="preserve">starfire:
电气维修</t>
        </r>
      </text>
    </comment>
    <comment ref="G47" authorId="0">
      <text>
        <r>
          <rPr>
            <sz val="9"/>
            <color indexed="81"/>
            <rFont val="宋体"/>
            <charset val="134"/>
          </rPr>
          <t xml:space="preserve">starfire:
锁匠</t>
        </r>
      </text>
    </comment>
    <comment ref="H47" authorId="0">
      <text>
        <r>
          <rPr>
            <sz val="9"/>
            <color indexed="81"/>
            <rFont val="宋体"/>
            <charset val="134"/>
          </rPr>
          <t xml:space="preserve">starfire:
机械维修</t>
        </r>
      </text>
    </comment>
    <comment ref="I47" authorId="0">
      <text>
        <r>
          <rPr>
            <sz val="9"/>
            <color indexed="81"/>
            <rFont val="宋体"/>
            <charset val="134"/>
          </rPr>
          <t xml:space="preserve">starfire:
操作重型机械</t>
        </r>
      </text>
    </comment>
    <comment ref="J47" authorId="0">
      <text>
        <r>
          <rPr>
            <sz val="9"/>
            <color indexed="81"/>
            <rFont val="宋体"/>
            <charset val="134"/>
          </rPr>
          <t xml:space="preserve">starfire:
驾驶</t>
        </r>
      </text>
    </comment>
    <comment ref="K47" authorId="0">
      <text>
        <r>
          <rPr>
            <sz val="9"/>
            <color indexed="81"/>
            <rFont val="宋体"/>
            <charset val="134"/>
          </rPr>
          <t xml:space="preserve">starfire:
骑乘</t>
        </r>
      </text>
    </comment>
    <comment ref="L47" authorId="0">
      <text>
        <r>
          <rPr>
            <sz val="9"/>
            <color indexed="81"/>
            <rFont val="宋体"/>
            <charset val="134"/>
          </rPr>
          <t xml:space="preserve">starfire:
妙手</t>
        </r>
      </text>
    </comment>
    <comment ref="M47" authorId="0">
      <text>
        <r>
          <rPr>
            <sz val="9"/>
            <color indexed="81"/>
            <rFont val="宋体"/>
            <charset val="134"/>
          </rPr>
          <t xml:space="preserve">starfire:
驯兽</t>
        </r>
      </text>
    </comment>
    <comment ref="N47" authorId="0">
      <text>
        <r>
          <rPr>
            <sz val="9"/>
            <color indexed="81"/>
            <rFont val="宋体"/>
            <charset val="134"/>
          </rPr>
          <t xml:space="preserve">starfire:
自设</t>
        </r>
      </text>
    </comment>
    <comment ref="O47" authorId="0">
      <text>
        <r>
          <rPr>
            <sz val="9"/>
            <color indexed="81"/>
            <rFont val="宋体"/>
            <charset val="134"/>
          </rPr>
          <t xml:space="preserve">starfire:
游泳</t>
        </r>
      </text>
    </comment>
    <comment ref="P47" authorId="0">
      <text>
        <r>
          <rPr>
            <sz val="9"/>
            <color indexed="81"/>
            <rFont val="宋体"/>
            <charset val="134"/>
          </rPr>
          <t xml:space="preserve">starfire:
潜水</t>
        </r>
      </text>
    </comment>
    <comment ref="Q47" authorId="0">
      <text>
        <r>
          <rPr>
            <sz val="9"/>
            <color indexed="81"/>
            <rFont val="宋体"/>
            <charset val="134"/>
          </rPr>
          <t xml:space="preserve">starfire:
读唇</t>
        </r>
      </text>
    </comment>
    <comment ref="C48" authorId="0">
      <text>
        <r>
          <rPr>
            <sz val="9"/>
            <color indexed="81"/>
            <rFont val="宋体"/>
            <charset val="134"/>
          </rPr>
          <t xml:space="preserve">starfire:
急救</t>
        </r>
      </text>
    </comment>
    <comment ref="D48" authorId="0">
      <text>
        <r>
          <rPr>
            <sz val="9"/>
            <color indexed="81"/>
            <rFont val="宋体"/>
            <charset val="134"/>
          </rPr>
          <t xml:space="preserve">starfire:
医学</t>
        </r>
      </text>
    </comment>
    <comment ref="E48" authorId="0">
      <text>
        <r>
          <rPr>
            <sz val="9"/>
            <color indexed="81"/>
            <rFont val="宋体"/>
            <charset val="134"/>
          </rPr>
          <t xml:space="preserve">starfire:
精神分析</t>
        </r>
      </text>
    </comment>
    <comment ref="F48" authorId="0">
      <text>
        <r>
          <rPr>
            <sz val="9"/>
            <color indexed="81"/>
            <rFont val="宋体"/>
            <charset val="134"/>
          </rPr>
          <t xml:space="preserve">starfire:
催眠</t>
        </r>
      </text>
    </comment>
    <comment ref="C49" authorId="0">
      <text>
        <r>
          <rPr>
            <sz val="9"/>
            <color indexed="81"/>
            <rFont val="宋体"/>
            <charset val="134"/>
          </rPr>
          <t xml:space="preserve">starfire:
会计</t>
        </r>
      </text>
    </comment>
    <comment ref="D49" authorId="0">
      <text>
        <r>
          <rPr>
            <sz val="9"/>
            <color indexed="81"/>
            <rFont val="宋体"/>
            <charset val="134"/>
          </rPr>
          <t xml:space="preserve">starfire:
心理学</t>
        </r>
      </text>
    </comment>
    <comment ref="E49" authorId="0">
      <text>
        <r>
          <rPr>
            <sz val="9"/>
            <color indexed="81"/>
            <rFont val="宋体"/>
            <charset val="134"/>
          </rPr>
          <t xml:space="preserve">starfire:
魅惑</t>
        </r>
      </text>
    </comment>
    <comment ref="F49" authorId="0">
      <text>
        <r>
          <rPr>
            <sz val="9"/>
            <color indexed="81"/>
            <rFont val="宋体"/>
            <charset val="134"/>
          </rPr>
          <t xml:space="preserve">starfire:
话术</t>
        </r>
      </text>
    </comment>
    <comment ref="G49" authorId="0">
      <text>
        <r>
          <rPr>
            <sz val="9"/>
            <color indexed="81"/>
            <rFont val="宋体"/>
            <charset val="134"/>
          </rPr>
          <t xml:space="preserve">starfire:
恐吓</t>
        </r>
      </text>
    </comment>
    <comment ref="H49" authorId="0">
      <text>
        <r>
          <rPr>
            <sz val="9"/>
            <color indexed="81"/>
            <rFont val="宋体"/>
            <charset val="134"/>
          </rPr>
          <t xml:space="preserve">starfire:
外语</t>
        </r>
      </text>
    </comment>
    <comment ref="I49" authorId="0">
      <text>
        <r>
          <rPr>
            <sz val="9"/>
            <color indexed="81"/>
            <rFont val="宋体"/>
            <charset val="134"/>
          </rPr>
          <t xml:space="preserve">starfire:
母语</t>
        </r>
      </text>
    </comment>
    <comment ref="J49" authorId="0">
      <text>
        <r>
          <rPr>
            <sz val="9"/>
            <color indexed="81"/>
            <rFont val="宋体"/>
            <charset val="134"/>
          </rPr>
          <t xml:space="preserve">starfire:
说服</t>
        </r>
      </text>
    </comment>
    <comment ref="C50" authorId="0">
      <text>
        <r>
          <rPr>
            <sz val="9"/>
            <color indexed="81"/>
            <rFont val="宋体"/>
            <charset val="134"/>
          </rPr>
          <t xml:space="preserve">starfire:
考古学</t>
        </r>
      </text>
    </comment>
    <comment ref="D50" authorId="0">
      <text>
        <r>
          <rPr>
            <sz val="9"/>
            <color indexed="81"/>
            <rFont val="宋体"/>
            <charset val="134"/>
          </rPr>
          <t xml:space="preserve">starfire:
计算机使用</t>
        </r>
      </text>
    </comment>
    <comment ref="E50" authorId="0">
      <text>
        <r>
          <rPr>
            <sz val="9"/>
            <color indexed="81"/>
            <rFont val="宋体"/>
            <charset val="134"/>
          </rPr>
          <t xml:space="preserve">starfire:
电子学</t>
        </r>
      </text>
    </comment>
    <comment ref="F50" authorId="0">
      <text>
        <r>
          <rPr>
            <sz val="9"/>
            <color indexed="81"/>
            <rFont val="宋体"/>
            <charset val="134"/>
          </rPr>
          <t xml:space="preserve">starfire:
自然学</t>
        </r>
      </text>
    </comment>
    <comment ref="G50" authorId="0">
      <text>
        <r>
          <rPr>
            <sz val="9"/>
            <color indexed="81"/>
            <rFont val="宋体"/>
            <charset val="134"/>
          </rPr>
          <t xml:space="preserve">starfire:
神秘学</t>
        </r>
      </text>
    </comment>
    <comment ref="H50" authorId="0">
      <text>
        <r>
          <rPr>
            <sz val="9"/>
            <color indexed="81"/>
            <rFont val="宋体"/>
            <charset val="134"/>
          </rPr>
          <t xml:space="preserve">starfire:
科学</t>
        </r>
      </text>
    </comment>
    <comment ref="I50" authorId="0">
      <text>
        <r>
          <rPr>
            <sz val="9"/>
            <color indexed="81"/>
            <rFont val="宋体"/>
            <charset val="134"/>
          </rPr>
          <t xml:space="preserve">starfire:
历史</t>
        </r>
      </text>
    </comment>
    <comment ref="J50" authorId="0">
      <text>
        <r>
          <rPr>
            <sz val="9"/>
            <color indexed="81"/>
            <rFont val="宋体"/>
            <charset val="134"/>
          </rPr>
          <t xml:space="preserve">starfire:
法律</t>
        </r>
      </text>
    </comment>
    <comment ref="K50" authorId="0">
      <text>
        <r>
          <rPr>
            <sz val="9"/>
            <color indexed="81"/>
            <rFont val="宋体"/>
            <charset val="134"/>
          </rPr>
          <t xml:space="preserve">starfire:
估价</t>
        </r>
      </text>
    </comment>
    <comment ref="L50" authorId="0">
      <text>
        <r>
          <rPr>
            <sz val="9"/>
            <color indexed="81"/>
            <rFont val="宋体"/>
            <charset val="134"/>
          </rPr>
          <t xml:space="preserve">starfire:
人类学</t>
        </r>
      </text>
    </comment>
    <comment ref="C51" authorId="0">
      <text>
        <r>
          <rPr>
            <sz val="9"/>
            <color indexed="81"/>
            <rFont val="宋体"/>
            <charset val="134"/>
          </rPr>
          <t xml:space="preserve">starfire:
图书馆使用</t>
        </r>
      </text>
    </comment>
    <comment ref="D51" authorId="0">
      <text>
        <r>
          <rPr>
            <sz val="9"/>
            <color indexed="81"/>
            <rFont val="宋体"/>
            <charset val="134"/>
          </rPr>
          <t xml:space="preserve">starfire:
聆听</t>
        </r>
      </text>
    </comment>
    <comment ref="E51" authorId="0">
      <text>
        <r>
          <rPr>
            <sz val="9"/>
            <color indexed="81"/>
            <rFont val="宋体"/>
            <charset val="134"/>
          </rPr>
          <t xml:space="preserve">starfire:
导航</t>
        </r>
      </text>
    </comment>
    <comment ref="F51" authorId="0">
      <text>
        <r>
          <rPr>
            <sz val="9"/>
            <color indexed="81"/>
            <rFont val="宋体"/>
            <charset val="134"/>
          </rPr>
          <t xml:space="preserve">starfire:
侦查</t>
        </r>
      </text>
    </comment>
    <comment ref="G51" authorId="0">
      <text>
        <r>
          <rPr>
            <sz val="9"/>
            <color indexed="81"/>
            <rFont val="宋体"/>
            <charset val="134"/>
          </rPr>
          <t xml:space="preserve">starfire:
潜行</t>
        </r>
      </text>
    </comment>
    <comment ref="H51" authorId="0">
      <text>
        <r>
          <rPr>
            <sz val="9"/>
            <color indexed="81"/>
            <rFont val="宋体"/>
            <charset val="134"/>
          </rPr>
          <t xml:space="preserve">starfire:
生存</t>
        </r>
      </text>
    </comment>
    <comment ref="I51" authorId="0">
      <text>
        <r>
          <rPr>
            <sz val="9"/>
            <color indexed="81"/>
            <rFont val="宋体"/>
            <charset val="134"/>
          </rPr>
          <t xml:space="preserve">starfire:
追踪</t>
        </r>
      </text>
    </comment>
    <comment ref="J51" authorId="0">
      <text>
        <r>
          <rPr>
            <sz val="9"/>
            <color indexed="81"/>
            <rFont val="宋体"/>
            <charset val="134"/>
          </rPr>
          <t xml:space="preserve">starfire:
跳跃</t>
        </r>
      </text>
    </comment>
    <comment ref="K51" authorId="0">
      <text>
        <r>
          <rPr>
            <sz val="9"/>
            <color indexed="81"/>
            <rFont val="宋体"/>
            <charset val="134"/>
          </rPr>
          <t xml:space="preserve">starfire:
攀爬</t>
        </r>
      </text>
    </comment>
  </commentList>
</comments>
</file>

<file path=xl/sharedStrings.xml><?xml version="1.0" encoding="utf-8"?>
<sst xmlns="http://schemas.openxmlformats.org/spreadsheetml/2006/main" count="1308">
  <si>
    <t>此文稿由 Numbers 表格导出。所有表格均已转换为 Excel 工作表。每张 Numbers 工作表上的所有其他对象都已放置在单独的工作表中。请注意其中的公式计算可能与 Excel 相同。</t>
  </si>
  <si>
    <t>Numbers 表格工作表名称</t>
  </si>
  <si>
    <t>数字表格名称</t>
  </si>
  <si>
    <t>Excel 工作表名称</t>
  </si>
  <si>
    <t>人物卡</t>
  </si>
  <si>
    <t>表格 1</t>
  </si>
  <si>
    <t>分支技能</t>
  </si>
  <si>
    <t>职业列表</t>
  </si>
  <si>
    <t>属性和掷骰</t>
  </si>
  <si>
    <t>武器列表</t>
  </si>
  <si>
    <t>疯狂表</t>
  </si>
  <si>
    <t>信誉参照表</t>
  </si>
  <si>
    <t>附表</t>
  </si>
  <si>
    <t>疯狂附表</t>
  </si>
  <si>
    <t>更新说明</t>
  </si>
  <si>
    <t>职业</t>
  </si>
  <si>
    <t>输出</t>
  </si>
  <si>
    <t>推荐使用excel2010及以后版本打开本卡（07及以前版本无法使用全部下拉框，手机wps点击[审阅]-[保护工作表]方可使用下拉框）</t>
  </si>
  <si>
    <t>调查员信息</t>
  </si>
  <si>
    <t>此处可以有头像</t>
  </si>
  <si>
    <t>姓名</t>
  </si>
  <si>
    <t>花月院正一</t>
  </si>
  <si>
    <r>
      <rPr>
        <sz val="10"/>
        <color indexed="8"/>
        <rFont val="微软雅黑"/>
        <charset val="134"/>
      </rPr>
      <t>力量</t>
    </r>
    <r>
      <rPr>
        <sz val="9"/>
        <color indexed="8"/>
        <rFont val="微软雅黑"/>
        <charset val="134"/>
      </rPr>
      <t xml:space="preserve">
</t>
    </r>
    <r>
      <rPr>
        <sz val="8"/>
        <color indexed="8"/>
        <rFont val="微软雅黑"/>
        <charset val="134"/>
      </rPr>
      <t>STR</t>
    </r>
  </si>
  <si>
    <r>
      <rPr>
        <sz val="10"/>
        <color indexed="8"/>
        <rFont val="微软雅黑"/>
        <charset val="134"/>
      </rPr>
      <t xml:space="preserve">敏捷
</t>
    </r>
    <r>
      <rPr>
        <sz val="8"/>
        <color indexed="8"/>
        <rFont val="微软雅黑"/>
        <charset val="134"/>
      </rPr>
      <t>DEX</t>
    </r>
  </si>
  <si>
    <r>
      <rPr>
        <sz val="10"/>
        <color indexed="8"/>
        <rFont val="微软雅黑"/>
        <charset val="134"/>
      </rPr>
      <t xml:space="preserve">意志
</t>
    </r>
    <r>
      <rPr>
        <sz val="8"/>
        <color indexed="8"/>
        <rFont val="微软雅黑"/>
        <charset val="134"/>
      </rPr>
      <t>POW</t>
    </r>
  </si>
  <si>
    <t>玩家</t>
  </si>
  <si>
    <t>隔夜</t>
  </si>
  <si>
    <t>时代</t>
  </si>
  <si>
    <t>现代</t>
  </si>
  <si>
    <t>实习记者</t>
  </si>
  <si>
    <t>职业序号</t>
  </si>
  <si>
    <r>
      <rPr>
        <sz val="10"/>
        <color indexed="8"/>
        <rFont val="微软雅黑"/>
        <charset val="134"/>
      </rPr>
      <t xml:space="preserve">体质
</t>
    </r>
    <r>
      <rPr>
        <sz val="8"/>
        <color indexed="8"/>
        <rFont val="微软雅黑"/>
        <charset val="134"/>
      </rPr>
      <t>CON</t>
    </r>
  </si>
  <si>
    <r>
      <rPr>
        <sz val="10"/>
        <color indexed="8"/>
        <rFont val="微软雅黑"/>
        <charset val="134"/>
      </rPr>
      <t xml:space="preserve">外貌
</t>
    </r>
    <r>
      <rPr>
        <sz val="8"/>
        <color indexed="8"/>
        <rFont val="微软雅黑"/>
        <charset val="134"/>
      </rPr>
      <t>APP</t>
    </r>
  </si>
  <si>
    <r>
      <rPr>
        <sz val="10"/>
        <color indexed="8"/>
        <rFont val="微软雅黑"/>
        <charset val="134"/>
      </rPr>
      <t xml:space="preserve">教育
</t>
    </r>
    <r>
      <rPr>
        <sz val="8"/>
        <color indexed="8"/>
        <rFont val="微软雅黑"/>
        <charset val="134"/>
      </rPr>
      <t>EDU</t>
    </r>
  </si>
  <si>
    <t>年龄</t>
  </si>
  <si>
    <t>性别</t>
  </si>
  <si>
    <t>男</t>
  </si>
  <si>
    <t>住地</t>
  </si>
  <si>
    <t>东京</t>
  </si>
  <si>
    <r>
      <rPr>
        <sz val="10"/>
        <color indexed="8"/>
        <rFont val="微软雅黑"/>
        <charset val="134"/>
      </rPr>
      <t xml:space="preserve">体型
</t>
    </r>
    <r>
      <rPr>
        <sz val="8"/>
        <color indexed="8"/>
        <rFont val="微软雅黑"/>
        <charset val="134"/>
      </rPr>
      <t>SIZ</t>
    </r>
  </si>
  <si>
    <r>
      <rPr>
        <sz val="10"/>
        <color indexed="8"/>
        <rFont val="微软雅黑"/>
        <charset val="134"/>
      </rPr>
      <t xml:space="preserve">智力
</t>
    </r>
    <r>
      <rPr>
        <sz val="8"/>
        <color indexed="8"/>
        <rFont val="微软雅黑"/>
        <charset val="134"/>
      </rPr>
      <t>INT</t>
    </r>
  </si>
  <si>
    <r>
      <rPr>
        <sz val="10"/>
        <color indexed="8"/>
        <rFont val="微软雅黑"/>
        <charset val="134"/>
      </rPr>
      <t xml:space="preserve">移动力
</t>
    </r>
    <r>
      <rPr>
        <sz val="8"/>
        <color indexed="8"/>
        <rFont val="微软雅黑"/>
        <charset val="134"/>
      </rPr>
      <t>MOV</t>
    </r>
  </si>
  <si>
    <t>调整值</t>
  </si>
  <si>
    <t>故乡</t>
  </si>
  <si>
    <t>大阪</t>
  </si>
  <si>
    <t>体力
Hit  Points</t>
  </si>
  <si>
    <t>理智
Sanity</t>
  </si>
  <si>
    <t>幸运
Luck</t>
  </si>
  <si>
    <t>魔法
Magic Points</t>
  </si>
  <si>
    <t>身体状态</t>
  </si>
  <si>
    <t>健康</t>
  </si>
  <si>
    <t>精神状态</t>
  </si>
  <si>
    <t>神志清醒</t>
  </si>
  <si>
    <t>技能</t>
  </si>
  <si>
    <t>标记</t>
  </si>
  <si>
    <t>本职</t>
  </si>
  <si>
    <t>技能名称</t>
  </si>
  <si>
    <t>初始</t>
  </si>
  <si>
    <t>成长</t>
  </si>
  <si>
    <t>兴趣</t>
  </si>
  <si>
    <t>成功率</t>
  </si>
  <si>
    <t>☐</t>
  </si>
  <si>
    <t>会计</t>
  </si>
  <si>
    <t>法律</t>
  </si>
  <si>
    <t>人类学</t>
  </si>
  <si>
    <t>图书馆使用</t>
  </si>
  <si>
    <t>估价</t>
  </si>
  <si>
    <t>聆听</t>
  </si>
  <si>
    <t>考古学</t>
  </si>
  <si>
    <t>锁匠</t>
  </si>
  <si>
    <t>技艺①</t>
  </si>
  <si>
    <t>表演</t>
  </si>
  <si>
    <t>机械维修</t>
  </si>
  <si>
    <t>技艺②</t>
  </si>
  <si>
    <t>医学</t>
  </si>
  <si>
    <t>技艺③</t>
  </si>
  <si>
    <t>自然学</t>
  </si>
  <si>
    <t>魅惑</t>
  </si>
  <si>
    <t>导航</t>
  </si>
  <si>
    <t>攀爬</t>
  </si>
  <si>
    <t>神秘学</t>
  </si>
  <si>
    <t>计算机使用 Ω</t>
  </si>
  <si>
    <t>操作重型机械</t>
  </si>
  <si>
    <t>★</t>
  </si>
  <si>
    <t>信用评级</t>
  </si>
  <si>
    <t>说服</t>
  </si>
  <si>
    <t>克苏鲁神话</t>
  </si>
  <si>
    <t>——</t>
  </si>
  <si>
    <t>驾驶：</t>
  </si>
  <si>
    <t>乔装</t>
  </si>
  <si>
    <t>精神分析</t>
  </si>
  <si>
    <t>闪避</t>
  </si>
  <si>
    <t>心理学</t>
  </si>
  <si>
    <t>汽车驾驶</t>
  </si>
  <si>
    <t>骑乘</t>
  </si>
  <si>
    <t>电气维修</t>
  </si>
  <si>
    <t>科学①</t>
  </si>
  <si>
    <t>生物学</t>
  </si>
  <si>
    <t>电子学 Ω</t>
  </si>
  <si>
    <t>科学②</t>
  </si>
  <si>
    <t>话术</t>
  </si>
  <si>
    <t>科学③</t>
  </si>
  <si>
    <t>格斗：</t>
  </si>
  <si>
    <t>斗殴</t>
  </si>
  <si>
    <t>妙手</t>
  </si>
  <si>
    <t>格斗①</t>
  </si>
  <si>
    <t>0</t>
  </si>
  <si>
    <t>侦查</t>
  </si>
  <si>
    <t>格斗②</t>
  </si>
  <si>
    <t>潜行</t>
  </si>
  <si>
    <t>射击：</t>
  </si>
  <si>
    <t>手枪</t>
  </si>
  <si>
    <t>生存：</t>
  </si>
  <si>
    <t>射击①</t>
  </si>
  <si>
    <t>游泳</t>
  </si>
  <si>
    <t>射击②</t>
  </si>
  <si>
    <t>驯兽</t>
  </si>
  <si>
    <t>急救</t>
  </si>
  <si>
    <t>潜水</t>
  </si>
  <si>
    <t>历史</t>
  </si>
  <si>
    <t>爆破</t>
  </si>
  <si>
    <t>恐吓</t>
  </si>
  <si>
    <t>读唇</t>
  </si>
  <si>
    <t>跳跃</t>
  </si>
  <si>
    <t>催眠</t>
  </si>
  <si>
    <t>外语①</t>
  </si>
  <si>
    <t>炮术</t>
  </si>
  <si>
    <t>外语②</t>
  </si>
  <si>
    <t>学问：</t>
  </si>
  <si>
    <t>外语③</t>
  </si>
  <si>
    <t>母语</t>
  </si>
  <si>
    <t>投掷</t>
  </si>
  <si>
    <t>追踪</t>
  </si>
  <si>
    <t>武器</t>
  </si>
  <si>
    <t>格斗</t>
  </si>
  <si>
    <t>武器名称</t>
  </si>
  <si>
    <t>类型</t>
  </si>
  <si>
    <t>使用技能</t>
  </si>
  <si>
    <t>伤害</t>
  </si>
  <si>
    <t>射程</t>
  </si>
  <si>
    <t>穿刺</t>
  </si>
  <si>
    <t>次数</t>
  </si>
  <si>
    <t>装弹量</t>
  </si>
  <si>
    <t>故障值</t>
  </si>
  <si>
    <r>
      <rPr>
        <sz val="9"/>
        <color indexed="8"/>
        <rFont val="微软雅黑"/>
        <charset val="134"/>
      </rPr>
      <t xml:space="preserve">伤害加值
</t>
    </r>
    <r>
      <rPr>
        <sz val="7"/>
        <color indexed="8"/>
        <rFont val="微软雅黑"/>
        <charset val="134"/>
      </rPr>
      <t>Damage Bonus</t>
    </r>
  </si>
  <si>
    <t>无</t>
  </si>
  <si>
    <t>肉搏</t>
  </si>
  <si>
    <t>1D3+DB</t>
  </si>
  <si>
    <t>X</t>
  </si>
  <si>
    <r>
      <rPr>
        <sz val="9"/>
        <color indexed="8"/>
        <rFont val="微软雅黑"/>
        <charset val="134"/>
      </rPr>
      <t xml:space="preserve">体格
</t>
    </r>
    <r>
      <rPr>
        <sz val="8"/>
        <color indexed="8"/>
        <rFont val="微软雅黑"/>
        <charset val="134"/>
      </rPr>
      <t>Build</t>
    </r>
  </si>
  <si>
    <r>
      <rPr>
        <sz val="9"/>
        <color indexed="8"/>
        <rFont val="微软雅黑"/>
        <charset val="134"/>
      </rPr>
      <t xml:space="preserve">闪避
</t>
    </r>
    <r>
      <rPr>
        <sz val="8"/>
        <color indexed="8"/>
        <rFont val="微软雅黑"/>
        <charset val="134"/>
      </rPr>
      <t>Dodge</t>
    </r>
  </si>
  <si>
    <r>
      <rPr>
        <sz val="9"/>
        <color indexed="8"/>
        <rFont val="微软雅黑"/>
        <charset val="134"/>
      </rPr>
      <t xml:space="preserve">护甲 </t>
    </r>
    <r>
      <rPr>
        <sz val="8"/>
        <color indexed="8"/>
        <rFont val="微软雅黑"/>
        <charset val="134"/>
      </rPr>
      <t>Armor</t>
    </r>
  </si>
  <si>
    <t>原卡由秋叶EXODUS制作，此卡为咕咕修改结果 联系QQ：3067824298</t>
  </si>
  <si>
    <t>资产</t>
  </si>
  <si>
    <t>背景故事</t>
  </si>
  <si>
    <t>生活水平</t>
  </si>
  <si>
    <t>其他资产</t>
  </si>
  <si>
    <t>消费水平</t>
  </si>
  <si>
    <t>现金</t>
  </si>
  <si>
    <t>个人描述</t>
  </si>
  <si>
    <t>瘦高的青年男子，带着厚厚的黑框眼镜</t>
  </si>
  <si>
    <t>可以在此简易描述资产说明~</t>
  </si>
  <si>
    <t>思想/信念</t>
  </si>
  <si>
    <t>怀有对记者职业的崇高理想，想要揭露社会的黑暗面</t>
  </si>
  <si>
    <t>重要之人</t>
  </si>
  <si>
    <t>远在大阪乡间的祖母和姐姐</t>
  </si>
  <si>
    <t>意义非凡之地</t>
  </si>
  <si>
    <t>花月神社</t>
  </si>
  <si>
    <t>随身物品</t>
  </si>
  <si>
    <t>黄铜指虎</t>
  </si>
  <si>
    <t>宝贵之物</t>
  </si>
  <si>
    <t>多年以前，祖母赠予离乡读书的自己的护身符</t>
  </si>
  <si>
    <t>相机</t>
  </si>
  <si>
    <t>窃听器</t>
  </si>
  <si>
    <t>特点</t>
  </si>
  <si>
    <t>朝气蓬勃，积极向上</t>
  </si>
  <si>
    <t>伤口/疤痕</t>
  </si>
  <si>
    <t>暂无</t>
  </si>
  <si>
    <t>恐惧症/狂躁症</t>
  </si>
  <si>
    <t>记者的使命，去见证、去揭露、去改变。
我生长在大阪的乡间，被祖母抚养长大。和姐姐一样，我们都是祖母领养的孩子。祖母主持着一所神社，这里原本供乡人们祭祀祈福，可是随着人们一个接一个地离开乡下，去往城里，神社逐渐变得冷清。
在我大约十岁时，一家公司想要买下神社和附近的土地，建造工厂，祖母始终不愿同意。不知为何，在那段时间里，总有一些贼头鼠脑的男人游荡在神社附近。直到一天，有一个救下险些被掳走的我和姐姐。
祖母说，他是来调查这家公司的记者。
我想成为一个伟大的记者，原因正是曾经有这样一个男人，保护了我和姐姐，我不知道他的名字，但我想成为他那样的人。
这个世界在灰色的笼罩之中，我早已明白，但我想成为英雄，至少打开一两扇天窗。</t>
  </si>
  <si>
    <t>调查员经历</t>
  </si>
  <si>
    <t>示例-经历模组[XX]：-5san，+3侦查，-X现金，第1次直面食尸鬼</t>
  </si>
  <si>
    <t>调查员伙伴</t>
  </si>
  <si>
    <t>示例-索菲特·皮金[咕咕]：是皮金财团的小公子，和自己同样都是摄影爱好者。</t>
  </si>
  <si>
    <t>古籍、魔法相关</t>
  </si>
  <si>
    <t>第三类接触</t>
  </si>
  <si>
    <t>快速参考规则</t>
  </si>
  <si>
    <t>技能和属性检定
成功等级</t>
  </si>
  <si>
    <t>大失败</t>
  </si>
  <si>
    <t>失败</t>
  </si>
  <si>
    <t>成功</t>
  </si>
  <si>
    <t>困难</t>
  </si>
  <si>
    <t>极难</t>
  </si>
  <si>
    <t>大成功</t>
  </si>
  <si>
    <t>100/96+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</si>
  <si>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</si>
  <si>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</si>
  <si>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</si>
  <si>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</si>
  <si>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</si>
  <si>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</si>
  <si>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</si>
  <si>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</si>
  <si>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</si>
  <si>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</si>
  <si>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</si>
  <si>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</si>
  <si>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</si>
  <si>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</si>
  <si>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</si>
  <si>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咕咕改：1.8.9未校验</t>
  </si>
  <si>
    <r>
      <rPr>
        <u/>
        <sz val="11"/>
        <color indexed="36"/>
        <rFont val="等线"/>
        <charset val="134"/>
      </rPr>
      <t>快速车卡教程（误）</t>
    </r>
  </si>
  <si>
    <r>
      <rPr>
        <sz val="10"/>
        <color indexed="12"/>
        <rFont val="微软雅黑"/>
        <charset val="134"/>
      </rPr>
      <t>.st指令（仅溯洄版骰娘可用，Dice!官方群：624807593）</t>
    </r>
    <r>
      <rPr>
        <sz val="10"/>
        <color indexed="15"/>
        <rFont val="微软雅黑"/>
        <charset val="134"/>
      </rPr>
      <t>手机端可直接复制</t>
    </r>
  </si>
  <si>
    <t>[技艺]自设技能部分属于额外添加，本意是为了更好的扮演而服务，可联系QQ:2753342070或在爱桌游网bbs.lovezhuoyou.com跑团小组回复留言添加技艺自设技能及说明。</t>
  </si>
  <si>
    <t>技艺</t>
  </si>
  <si>
    <t>科学</t>
  </si>
  <si>
    <t>射击</t>
  </si>
  <si>
    <t>其他武器技能</t>
  </si>
  <si>
    <t>基础值</t>
  </si>
  <si>
    <t>规则书及本职提及技能</t>
  </si>
  <si>
    <t>地质学</t>
  </si>
  <si>
    <t>鞭子</t>
  </si>
  <si>
    <t>步枪/霰弹枪</t>
  </si>
  <si>
    <t>理发</t>
  </si>
  <si>
    <t>化学</t>
  </si>
  <si>
    <t>电锯</t>
  </si>
  <si>
    <t>冲锋枪</t>
  </si>
  <si>
    <t>书法</t>
  </si>
  <si>
    <t>弓术</t>
  </si>
  <si>
    <t>木匠</t>
  </si>
  <si>
    <t>数学</t>
  </si>
  <si>
    <t>斧</t>
  </si>
  <si>
    <t>火焰喷射器</t>
  </si>
  <si>
    <t>厨艺</t>
  </si>
  <si>
    <t>天文学</t>
  </si>
  <si>
    <t>剑</t>
  </si>
  <si>
    <t>机关枪</t>
  </si>
  <si>
    <t>写作</t>
  </si>
  <si>
    <t>物理学</t>
  </si>
  <si>
    <t>绞具</t>
  </si>
  <si>
    <t>乐理</t>
  </si>
  <si>
    <t>药学</t>
  </si>
  <si>
    <t>链枷</t>
  </si>
  <si>
    <t>重武器</t>
  </si>
  <si>
    <t>莫里斯舞</t>
  </si>
  <si>
    <t>植物学</t>
  </si>
  <si>
    <t>矛</t>
  </si>
  <si>
    <t>歌剧歌唱</t>
  </si>
  <si>
    <t>动物学</t>
  </si>
  <si>
    <t>粉刷匠与油漆工</t>
  </si>
  <si>
    <t>密码学</t>
  </si>
  <si>
    <t>摄影</t>
  </si>
  <si>
    <t>工程学</t>
  </si>
  <si>
    <t>舞蹈</t>
  </si>
  <si>
    <t>气象学</t>
  </si>
  <si>
    <t>美术</t>
  </si>
  <si>
    <t>司法科学</t>
  </si>
  <si>
    <t>伪造</t>
  </si>
  <si>
    <t>制陶</t>
  </si>
  <si>
    <t>技术制图</t>
  </si>
  <si>
    <t>耕作</t>
  </si>
  <si>
    <t>打字</t>
  </si>
  <si>
    <t>速记</t>
  </si>
  <si>
    <t>吹制玻璃管</t>
  </si>
  <si>
    <t>自设技能</t>
  </si>
  <si>
    <t>裁缝</t>
  </si>
  <si>
    <t>酿酒</t>
  </si>
  <si>
    <t>捕鱼</t>
  </si>
  <si>
    <t>雕塑</t>
  </si>
  <si>
    <t>杂技</t>
  </si>
  <si>
    <t>序号</t>
  </si>
  <si>
    <t>信誉</t>
  </si>
  <si>
    <t>职业属性</t>
  </si>
  <si>
    <t>技能点</t>
  </si>
  <si>
    <t>本职技能</t>
  </si>
  <si>
    <t>选择职业序号为0，则清除职业模板提示和点数计算器，供强迫症患者使用。</t>
  </si>
  <si>
    <t>右侧下拉框选择自定义职业技能（excel2007及以下不适用）不使用时请修改回“无”</t>
  </si>
  <si>
    <t>自定义职业本职技能</t>
  </si>
  <si>
    <t>0-99</t>
  </si>
  <si>
    <t>会计师</t>
  </si>
  <si>
    <t>30-70</t>
  </si>
  <si>
    <t>教育×4</t>
  </si>
  <si>
    <t>会计，法律，图书馆，聆听，说服，侦查，任意其他两项个人或时代特长。</t>
  </si>
  <si>
    <t>杂技演员</t>
  </si>
  <si>
    <t>9-20</t>
  </si>
  <si>
    <t>教育×2＋敏捷×2</t>
  </si>
  <si>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</si>
  <si>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</si>
  <si>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</si>
  <si>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</si>
  <si>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</si>
  <si>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</si>
  <si>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</si>
  <si>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</si>
  <si>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事务所侦探、保安</t>
  </si>
  <si>
    <t>20-45</t>
  </si>
  <si>
    <t>教育×2＋力量或敏捷×2</t>
  </si>
  <si>
    <t>一项社交技能（魅惑、话术、恐吓、说服），格斗（斗殴），射击，法律，图书馆，心理学，潜行，追踪。</t>
  </si>
  <si>
    <t>精神病医生（古典）</t>
  </si>
  <si>
    <t>10-60</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</si>
  <si>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</si>
  <si>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</si>
  <si>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</si>
  <si>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</si>
  <si>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</si>
  <si>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</si>
  <si>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</si>
  <si>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</si>
  <si>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</si>
  <si>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</si>
  <si>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</si>
  <si>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</si>
  <si>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</si>
  <si>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</si>
  <si>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</si>
  <si>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</si>
  <si>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</si>
  <si>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</si>
  <si>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精神病院看护</t>
  </si>
  <si>
    <t>8-20</t>
  </si>
  <si>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</si>
  <si>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</si>
  <si>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</si>
  <si>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</si>
  <si>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</si>
  <si>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</si>
  <si>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</si>
  <si>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</si>
  <si>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</si>
  <si>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</si>
  <si>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</si>
  <si>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</si>
  <si>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</si>
  <si>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</si>
  <si>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</si>
  <si>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</si>
  <si>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</si>
  <si>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</si>
  <si>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</si>
  <si>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</si>
  <si>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</si>
  <si>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</si>
  <si>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</si>
  <si>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</si>
  <si>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</si>
  <si>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</si>
  <si>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</si>
  <si>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程序员、电子工程师（现代）</t>
  </si>
  <si>
    <t>10-70</t>
  </si>
  <si>
    <t>计算机，电气维修，电子学、图书馆，科学（数学），侦查，任意两项其他个人或时代特长。</t>
  </si>
  <si>
    <t>黑客/骇客（现代）</t>
  </si>
  <si>
    <t>计算机，电气维修，电子学，图书馆，侦查，一项社交技能（魅惑、话术、恐吓、说服），任意两项其他技能。</t>
  </si>
  <si>
    <t>牛仔</t>
  </si>
  <si>
    <t>教育×2+敏捷或力量×2</t>
  </si>
  <si>
    <t>闪避，格斗或射击，急救或自然，跳跃，骑乘，生存（任一），投掷，追踪。</t>
  </si>
  <si>
    <t>工匠</t>
  </si>
  <si>
    <t>会计，技艺（任二），机械维修，自然，侦查，任意两项其他个人或时代特长。</t>
  </si>
  <si>
    <t>罪犯-刺客</t>
  </si>
  <si>
    <t>30-60</t>
  </si>
  <si>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</si>
  <si>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</si>
  <si>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</si>
  <si>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</si>
  <si>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</si>
  <si>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</si>
  <si>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t>汽车驾驶，格斗，射击，两项社交技能（魅惑、话术、恐吓、说服），心理学，潜行，侦查。</t>
  </si>
  <si>
    <t>罪犯-窃贼</t>
  </si>
  <si>
    <t>5-40</t>
  </si>
  <si>
    <t>估价，攀爬，电气维修或机械维修，聆听，锁匠，妙手，潜行，侦查。</t>
  </si>
  <si>
    <t>罪犯-欺诈师</t>
  </si>
  <si>
    <t>10-65</t>
  </si>
  <si>
    <t>估价，技艺（表演），法律或外语，聆听，两项社交技能（魅惑、话术、恐吓、说服），心理学，妙手。</t>
  </si>
  <si>
    <t>罪犯-独行罪犯</t>
  </si>
  <si>
    <t>5-65</t>
  </si>
  <si>
    <t>教育×2＋敏捷或外貌×2</t>
  </si>
  <si>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</si>
  <si>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</si>
  <si>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</si>
  <si>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</si>
  <si>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</si>
  <si>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</si>
  <si>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</si>
  <si>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</si>
  <si>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</si>
  <si>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</si>
  <si>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t>教育×2＋外貌或敏捷×2</t>
  </si>
  <si>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</si>
  <si>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</si>
  <si>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</si>
  <si>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</si>
  <si>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</si>
  <si>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</si>
  <si>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</si>
  <si>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</si>
  <si>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</si>
  <si>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</si>
  <si>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</si>
  <si>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</si>
  <si>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</si>
  <si>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</si>
  <si>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</si>
  <si>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</si>
  <si>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</si>
  <si>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</si>
  <si>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</si>
  <si>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</si>
  <si>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</si>
  <si>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</si>
  <si>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</si>
  <si>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</si>
  <si>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</si>
  <si>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</si>
  <si>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</si>
  <si>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</si>
  <si>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</si>
  <si>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</si>
  <si>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</si>
  <si>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</si>
  <si>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</si>
  <si>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</si>
  <si>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</si>
  <si>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</si>
  <si>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</si>
  <si>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</si>
  <si>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</si>
  <si>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</si>
  <si>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</si>
  <si>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</si>
  <si>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</si>
  <si>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联邦探员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</si>
  <si>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</si>
  <si>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</si>
  <si>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</si>
  <si>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</si>
  <si>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</si>
  <si>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</si>
  <si>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</si>
  <si>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外语（拉丁文），图书馆，医学，说服，科学（生物学，司法科学，制药），侦查。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</si>
  <si>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</si>
  <si>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</si>
  <si>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</si>
  <si>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</si>
  <si>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</si>
  <si>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</si>
  <si>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</si>
  <si>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</si>
  <si>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</si>
  <si>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</si>
  <si>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</si>
  <si>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</si>
  <si>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技艺（任一），攀爬，跳跃，聆听，锁匠或妙手，导航，潜行，任意一项其他个人或时代特长。</t>
  </si>
  <si>
    <t>勤杂护工</t>
  </si>
  <si>
    <t>6-15</t>
  </si>
  <si>
    <t>电气维修，一项社交技能（魅惑、话术、恐吓、说服），格斗（斗殴），急救，聆听，机械维修，心理学，潜行。</t>
  </si>
  <si>
    <t>自设</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</si>
  <si>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</si>
  <si>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</si>
  <si>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</si>
  <si>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</si>
  <si>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</si>
  <si>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</si>
  <si>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</si>
  <si>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</si>
  <si>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</si>
  <si>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工人-非熟练工人</t>
  </si>
  <si>
    <t>汽车驾驶，电气维修，格斗，急救，机械维修，操作重型机械，投掷，任意一项其他个人或时代特长。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</si>
  <si>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</si>
  <si>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</si>
  <si>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</si>
  <si>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</si>
  <si>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</si>
  <si>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</si>
  <si>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</si>
  <si>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</si>
  <si>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</si>
  <si>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</si>
  <si>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</si>
  <si>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</si>
  <si>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</si>
  <si>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</si>
  <si>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</si>
  <si>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</si>
  <si>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</si>
  <si>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</si>
  <si>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</si>
  <si>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</si>
  <si>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</si>
  <si>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</si>
  <si>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</si>
  <si>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</si>
  <si>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</si>
  <si>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</si>
  <si>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</si>
  <si>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</si>
  <si>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</si>
  <si>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</si>
  <si>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</si>
  <si>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</si>
  <si>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</si>
  <si>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</si>
  <si>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</si>
  <si>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</si>
  <si>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</si>
  <si>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</si>
  <si>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</si>
  <si>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</si>
  <si>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</si>
  <si>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</si>
  <si>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</si>
  <si>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</si>
  <si>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</si>
  <si>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</si>
  <si>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</si>
  <si>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</si>
  <si>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</si>
  <si>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</si>
  <si>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</si>
  <si>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</si>
  <si>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</si>
  <si>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</si>
  <si>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</si>
  <si>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</si>
  <si>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</si>
  <si>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</si>
  <si>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</si>
  <si>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</si>
  <si>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</si>
  <si>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</si>
  <si>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</si>
  <si>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</si>
  <si>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</si>
  <si>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</si>
  <si>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</si>
  <si>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</si>
  <si>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</si>
  <si>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</si>
  <si>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</si>
  <si>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</si>
  <si>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</si>
  <si>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</si>
  <si>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</si>
  <si>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</si>
  <si>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</si>
  <si>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</si>
  <si>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</si>
  <si>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</si>
  <si>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</si>
  <si>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</si>
  <si>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</si>
  <si>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</si>
  <si>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</si>
  <si>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</si>
  <si>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</si>
  <si>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</si>
  <si>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</si>
  <si>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</si>
  <si>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</si>
  <si>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</si>
  <si>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</si>
  <si>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</si>
  <si>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</si>
  <si>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</si>
  <si>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</si>
  <si>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</si>
  <si>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</si>
  <si>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</si>
  <si>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</si>
  <si>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</si>
  <si>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</si>
  <si>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</si>
  <si>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驯兽，会计，闪避，急救，自然，医学，科学（制药，动物学）。</t>
  </si>
  <si>
    <t>属性</t>
  </si>
  <si>
    <t>默认幸运</t>
  </si>
  <si>
    <t>您的角色可能</t>
  </si>
  <si>
    <t>力量
STR</t>
  </si>
  <si>
    <t>敏捷
DEX</t>
  </si>
  <si>
    <t>意志
POW</t>
  </si>
  <si>
    <t>体质
CON</t>
  </si>
  <si>
    <t>外貌
APP</t>
  </si>
  <si>
    <t>教育
EDU</t>
  </si>
  <si>
    <t>幸运#2</t>
  </si>
  <si>
    <t>体型
SIZ</t>
  </si>
  <si>
    <t>智力
INT</t>
  </si>
  <si>
    <t>按[F9]刷新（或按[Fn+F9]）。移动设备WPS选择[菜单]-[数据]-[全部重算]。</t>
  </si>
  <si>
    <t>多面骰</t>
  </si>
  <si>
    <t>D2</t>
  </si>
  <si>
    <t>D4</t>
  </si>
  <si>
    <t>D6</t>
  </si>
  <si>
    <t>D8</t>
  </si>
  <si>
    <t>D10</t>
  </si>
  <si>
    <t>D20</t>
  </si>
  <si>
    <t>D100</t>
  </si>
  <si>
    <t>武器类型</t>
  </si>
  <si>
    <t>常见时代</t>
  </si>
  <si>
    <t>价格20s/现代($)</t>
  </si>
  <si>
    <t>弓箭</t>
  </si>
  <si>
    <t>1D6+半DB</t>
  </si>
  <si>
    <t>30码</t>
  </si>
  <si>
    <t>1</t>
  </si>
  <si>
    <t>97</t>
  </si>
  <si>
    <t>1920s,现代</t>
  </si>
  <si>
    <t>7/75</t>
  </si>
  <si>
    <t>1D3+1+DB</t>
  </si>
  <si>
    <t>接触</t>
  </si>
  <si>
    <t>1/10</t>
  </si>
  <si>
    <t>长鞭</t>
  </si>
  <si>
    <t>1D3+半DB</t>
  </si>
  <si>
    <t>10步</t>
  </si>
  <si>
    <t>1920s</t>
  </si>
  <si>
    <t>5/50</t>
  </si>
  <si>
    <t>燃烧的火把</t>
  </si>
  <si>
    <t>1D6+燃烧</t>
  </si>
  <si>
    <t>0.05/0.5</t>
  </si>
  <si>
    <t>2D8</t>
  </si>
  <si>
    <t>√</t>
  </si>
  <si>
    <t>95</t>
  </si>
  <si>
    <t>——/300</t>
  </si>
  <si>
    <t>包皮铁棍(甩棍、护身短棒)</t>
  </si>
  <si>
    <t>1D8+DB</t>
  </si>
  <si>
    <t>2/15</t>
  </si>
  <si>
    <t>大型棍状物(棒球棍、板球棒、拨火棍等)</t>
  </si>
  <si>
    <t>3/35</t>
  </si>
  <si>
    <t>小型棍状物(警棍等)</t>
  </si>
  <si>
    <t>1D6+DB</t>
  </si>
  <si>
    <t>弩</t>
  </si>
  <si>
    <t>1D8+2</t>
  </si>
  <si>
    <t>50码</t>
  </si>
  <si>
    <t>1/2</t>
  </si>
  <si>
    <t>96</t>
  </si>
  <si>
    <t>10/100</t>
  </si>
  <si>
    <t>0.5/3</t>
  </si>
  <si>
    <t>斧头/镰刀</t>
  </si>
  <si>
    <t>1D6+1+DB</t>
  </si>
  <si>
    <t>3/9</t>
  </si>
  <si>
    <t>大型刀具(大砍刀等)</t>
  </si>
  <si>
    <t>4/50</t>
  </si>
  <si>
    <t>中型刀具(切肉菜刀等)</t>
  </si>
  <si>
    <t>1D4+2+DB</t>
  </si>
  <si>
    <t>小型刀具(弹簧折叠刀等)</t>
  </si>
  <si>
    <t>1D4+DB</t>
  </si>
  <si>
    <t>2/6</t>
  </si>
  <si>
    <t>220v通电导线</t>
  </si>
  <si>
    <t>2D8+眩晕</t>
  </si>
  <si>
    <t>催泪瓦斯</t>
  </si>
  <si>
    <t>眩晕</t>
  </si>
  <si>
    <t>6步</t>
  </si>
  <si>
    <t>25次</t>
  </si>
  <si>
    <t>——/10</t>
  </si>
  <si>
    <t>双节棍</t>
  </si>
  <si>
    <t>投石</t>
  </si>
  <si>
    <t>1D4+半DB</t>
  </si>
  <si>
    <t>STR/5步</t>
  </si>
  <si>
    <t>手里剑</t>
  </si>
  <si>
    <t>20码</t>
  </si>
  <si>
    <t>2</t>
  </si>
  <si>
    <t>一次性</t>
  </si>
  <si>
    <t>100</t>
  </si>
  <si>
    <t>矛、骑士长枪</t>
  </si>
  <si>
    <t>1D8+1</t>
  </si>
  <si>
    <t>25/150</t>
  </si>
  <si>
    <t>掷矛</t>
  </si>
  <si>
    <t>1D8+半DB</t>
  </si>
  <si>
    <t>STR/5码</t>
  </si>
  <si>
    <t>罕见</t>
  </si>
  <si>
    <t>1/25</t>
  </si>
  <si>
    <t>大型剑(马刀)</t>
  </si>
  <si>
    <t>1D8+1+DB</t>
  </si>
  <si>
    <t>30/75</t>
  </si>
  <si>
    <t>中型剑(佩剑等)</t>
  </si>
  <si>
    <t>15/100</t>
  </si>
  <si>
    <t>轻剑(击剑、剑杖等)</t>
  </si>
  <si>
    <t>25/100</t>
  </si>
  <si>
    <t>电棍</t>
  </si>
  <si>
    <t>1D3+眩晕</t>
  </si>
  <si>
    <t>不定</t>
  </si>
  <si>
    <t>——/200</t>
  </si>
  <si>
    <t>电击枪(远程)</t>
  </si>
  <si>
    <t>15步</t>
  </si>
  <si>
    <t>3</t>
  </si>
  <si>
    <t>——/400</t>
  </si>
  <si>
    <t>利刃回旋镖</t>
  </si>
  <si>
    <t>2/4</t>
  </si>
  <si>
    <t>伐木斧</t>
  </si>
  <si>
    <t>1D8+2+DB</t>
  </si>
  <si>
    <t>5/10</t>
  </si>
  <si>
    <t>遂发枪</t>
  </si>
  <si>
    <t>1D6+1</t>
  </si>
  <si>
    <t>10</t>
  </si>
  <si>
    <t>1/4</t>
  </si>
  <si>
    <t>30/300</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</si>
  <si>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</si>
  <si>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</si>
  <si>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</si>
  <si>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</si>
  <si>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</si>
  <si>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</si>
  <si>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</si>
  <si>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</si>
  <si>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</si>
  <si>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</si>
  <si>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</si>
  <si>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</si>
  <si>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</si>
  <si>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</si>
  <si>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</si>
  <si>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</si>
  <si>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</si>
  <si>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1/425</t>
  </si>
  <si>
    <t>.38 or 9mm 左轮手枪</t>
  </si>
  <si>
    <t>1D10</t>
  </si>
  <si>
    <t>25/200</t>
  </si>
  <si>
    <t>.38 自动手枪</t>
  </si>
  <si>
    <t>30/375</t>
  </si>
  <si>
    <t>贝雷塔M9</t>
  </si>
  <si>
    <t>98</t>
  </si>
  <si>
    <t>——/500</t>
  </si>
  <si>
    <t>格洛克17 9mm 自动手枪</t>
  </si>
  <si>
    <t>17</t>
  </si>
  <si>
    <t>鲁格P08</t>
  </si>
  <si>
    <t>75/600</t>
  </si>
  <si>
    <t>.41 左轮手枪</t>
  </si>
  <si>
    <t>1920s,罕见</t>
  </si>
  <si>
    <t>30/——</t>
  </si>
  <si>
    <t>.44 马格南左轮手枪</t>
  </si>
  <si>
    <t>1D10+1D4+2</t>
  </si>
  <si>
    <t>1/475</t>
  </si>
  <si>
    <t>.45 左轮手枪</t>
  </si>
  <si>
    <t>1D10+2</t>
  </si>
  <si>
    <t>.45 自动手枪</t>
  </si>
  <si>
    <t>7</t>
  </si>
  <si>
    <t>40/375</t>
  </si>
  <si>
    <t>沙漠之鹰</t>
  </si>
  <si>
    <t>1D10+1D6+3</t>
  </si>
  <si>
    <t>94</t>
  </si>
  <si>
    <t>——/650</t>
  </si>
  <si>
    <t>.58 斯普林菲尔德步枪</t>
  </si>
  <si>
    <t>1D10+4</t>
  </si>
  <si>
    <t>60</t>
  </si>
  <si>
    <t>25/350</t>
  </si>
  <si>
    <t>.22 杠杆式枪机步枪</t>
  </si>
  <si>
    <t>30</t>
  </si>
  <si>
    <t>13/70</t>
  </si>
  <si>
    <t>.30 卡宾枪</t>
  </si>
  <si>
    <t>2D6</t>
  </si>
  <si>
    <t>50</t>
  </si>
  <si>
    <t>19/150</t>
  </si>
  <si>
    <t>.45 马提尼·亨利步枪</t>
  </si>
  <si>
    <t>1D8+1D6+3</t>
  </si>
  <si>
    <t>80</t>
  </si>
  <si>
    <t>1/3</t>
  </si>
  <si>
    <t>20/200</t>
  </si>
  <si>
    <t>莫兰上校的气动步枪</t>
  </si>
  <si>
    <t>2D6+1</t>
  </si>
  <si>
    <t>20</t>
  </si>
  <si>
    <t>88</t>
  </si>
  <si>
    <t>200</t>
  </si>
  <si>
    <t>加兰德M1、M2步枪</t>
  </si>
  <si>
    <t>2D6+4</t>
  </si>
  <si>
    <t>110</t>
  </si>
  <si>
    <t>二战晚期</t>
  </si>
  <si>
    <t>400</t>
  </si>
  <si>
    <t>SKS半自动步枪</t>
  </si>
  <si>
    <t>90</t>
  </si>
  <si>
    <t>1(2)</t>
  </si>
  <si>
    <t>500</t>
  </si>
  <si>
    <t>.303 (7.7mm) 李恩菲尔德</t>
  </si>
  <si>
    <t>5</t>
  </si>
  <si>
    <t>50/300</t>
  </si>
  <si>
    <t>.30——06 (7.62mm) 栓式枪机步枪</t>
  </si>
  <si>
    <t>75/175</t>
  </si>
  <si>
    <t>.30——06 (7.62mm) 半自动步枪</t>
  </si>
  <si>
    <t>275</t>
  </si>
  <si>
    <t>.444 (11.28mm) 马林步枪</t>
  </si>
  <si>
    <t>2D8+4</t>
  </si>
  <si>
    <t>猎象枪(双管)</t>
  </si>
  <si>
    <t>3D6+4</t>
  </si>
  <si>
    <t>1 or 2</t>
  </si>
  <si>
    <t>400/1800</t>
  </si>
  <si>
    <t>20号霰弹枪(双管)</t>
  </si>
  <si>
    <t>2D6/1D6/1D3</t>
  </si>
  <si>
    <t>10/20/50</t>
  </si>
  <si>
    <t>35/稀有</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</si>
  <si>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</si>
  <si>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</si>
  <si>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</si>
  <si>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</si>
  <si>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</si>
  <si>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</si>
  <si>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</si>
  <si>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</si>
  <si>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</si>
  <si>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</si>
  <si>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</si>
  <si>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</si>
  <si>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</si>
  <si>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</si>
  <si>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</si>
  <si>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</si>
  <si>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</si>
  <si>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</si>
  <si>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</si>
  <si>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</si>
  <si>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</si>
  <si>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</si>
  <si>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 xml:space="preserve">AK——74 </t>
  </si>
  <si>
    <t>——/1000</t>
  </si>
  <si>
    <t>巴雷特M82</t>
  </si>
  <si>
    <t>2D10+1D8+6</t>
  </si>
  <si>
    <t>250</t>
  </si>
  <si>
    <t>11</t>
  </si>
  <si>
    <t>——/3000</t>
  </si>
  <si>
    <t>FN FAL Light Automatic</t>
  </si>
  <si>
    <t>1(2)or3</t>
  </si>
  <si>
    <t>——/1500</t>
  </si>
  <si>
    <t>Galil Assault Rifle</t>
  </si>
  <si>
    <t>——/2000</t>
  </si>
  <si>
    <t>M16A2</t>
  </si>
  <si>
    <t>M4</t>
  </si>
  <si>
    <t xml:space="preserve">Steyr AUG </t>
  </si>
  <si>
    <t>——/1100</t>
  </si>
  <si>
    <t>巴雷特M70/90</t>
  </si>
  <si>
    <t>1(or全自动</t>
  </si>
  <si>
    <t>——/2800</t>
  </si>
  <si>
    <t>贝格曼MP181/ MP2811</t>
  </si>
  <si>
    <t>20/30/32</t>
  </si>
  <si>
    <t>1000/20000</t>
  </si>
  <si>
    <t>黑克勒——科赫MP5</t>
  </si>
  <si>
    <t>15/30</t>
  </si>
  <si>
    <t>MAC——11</t>
  </si>
  <si>
    <t>1(3)or全自动</t>
  </si>
  <si>
    <t>32</t>
  </si>
  <si>
    <t>——/750</t>
  </si>
  <si>
    <t>蝎式冲锋枪</t>
  </si>
  <si>
    <t>汤普森冲锋枪</t>
  </si>
  <si>
    <t>1or全自动</t>
  </si>
  <si>
    <t>20/30/50</t>
  </si>
  <si>
    <t>200/1600</t>
  </si>
  <si>
    <t>乌兹微型冲锋枪</t>
  </si>
  <si>
    <t>M1882加特林机枪</t>
  </si>
  <si>
    <t>全自动</t>
  </si>
  <si>
    <t>2000/14000</t>
  </si>
  <si>
    <t>M1918式勃朗宁自动步枪</t>
  </si>
  <si>
    <t>800/1500</t>
  </si>
  <si>
    <t>M1917A1式勃朗宁重机枪</t>
  </si>
  <si>
    <t>150</t>
  </si>
  <si>
    <t>3000/30000</t>
  </si>
  <si>
    <t>布伦式轻机枪</t>
  </si>
  <si>
    <t>30/100</t>
  </si>
  <si>
    <t>3000/50000</t>
  </si>
  <si>
    <t>刘易斯式轻机枪</t>
  </si>
  <si>
    <t>27/97</t>
  </si>
  <si>
    <t>3000/20000</t>
  </si>
  <si>
    <t>Minigun</t>
  </si>
  <si>
    <t>4000</t>
  </si>
  <si>
    <t>FNMinimi5.56mm轻机枪</t>
  </si>
  <si>
    <t>30/200</t>
  </si>
  <si>
    <t>维克斯MK1式机枪</t>
  </si>
  <si>
    <t>燃烧瓶</t>
  </si>
  <si>
    <t>2D6+燃烧</t>
  </si>
  <si>
    <t>信号枪</t>
  </si>
  <si>
    <t>1D10+1D3+燃烧</t>
  </si>
  <si>
    <t>15/75</t>
  </si>
  <si>
    <t>M79榴弹发射器</t>
  </si>
  <si>
    <t>3D10/2码</t>
  </si>
  <si>
    <t>土制炸药</t>
  </si>
  <si>
    <t>4D10/3码</t>
  </si>
  <si>
    <t>2/5</t>
  </si>
  <si>
    <t>雷管</t>
  </si>
  <si>
    <t>2D10/1码</t>
  </si>
  <si>
    <t>20/box</t>
  </si>
  <si>
    <t>管状炸弹</t>
  </si>
  <si>
    <t>1D10/3码</t>
  </si>
  <si>
    <t>布置</t>
  </si>
  <si>
    <t>一次使用</t>
  </si>
  <si>
    <t>塑胶炸弹(C4) 100克</t>
  </si>
  <si>
    <t>6D10/3码</t>
  </si>
  <si>
    <t>手榴弹*</t>
  </si>
  <si>
    <t>81mm迫击炮</t>
  </si>
  <si>
    <t>6D10/6码</t>
  </si>
  <si>
    <t>500码</t>
  </si>
  <si>
    <t>独立</t>
  </si>
  <si>
    <t>75mm野战炮</t>
  </si>
  <si>
    <t>10D10/2码</t>
  </si>
  <si>
    <t>1500</t>
  </si>
  <si>
    <t>120mm坦克炮(稳定)</t>
  </si>
  <si>
    <t>15D10/4码</t>
  </si>
  <si>
    <t>2000码</t>
  </si>
  <si>
    <t>5英寸舰载炮(稳定)</t>
  </si>
  <si>
    <t>12D10/4码</t>
  </si>
  <si>
    <t>3000码</t>
  </si>
  <si>
    <t>自动</t>
  </si>
  <si>
    <t>反步兵地雷</t>
  </si>
  <si>
    <t>4D10/5码</t>
  </si>
  <si>
    <t>阔剑地雷</t>
  </si>
  <si>
    <t>6D6/20码</t>
  </si>
  <si>
    <t>25码</t>
  </si>
  <si>
    <t>至少10</t>
  </si>
  <si>
    <t>93</t>
  </si>
  <si>
    <t>轻型反坦克武器*</t>
  </si>
  <si>
    <t>8d10/1码</t>
  </si>
  <si>
    <t>150码</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</si>
  <si>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</si>
  <si>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阔剑地雷：这种武器的弹道是密集的射束流，其杀伤范围为 120 度。</t>
  </si>
  <si>
    <t>莫兰上校的气动步枪：靠压缩空气发射，不需要火药，因而比较安静。</t>
  </si>
  <si>
    <t>炸药筒和手雷：每枚对 3 码之内的物体造成4D10 点伤害，（超过 3 码且在）6 码之内的造成 2D10点伤害，（超过 6 码且在）9 码之内的造成 1D10 点伤害。</t>
  </si>
  <si>
    <t>绞索：目标需要用一个战技摆脱，否则每轮受到 1D6 点伤害。只对人类和相近的对手有效。</t>
  </si>
  <si>
    <t>速射机枪：装在直升机上的加特林机枪。要不经过安装直接使用，使用者必须达到体格 2。</t>
  </si>
  <si>
    <t>催泪瓦斯：至近攻击规则无效；目标须通过一个 DEX 五分之一的检定否则暂时目盲。只对人类和相近的对手有效。</t>
  </si>
  <si>
    <t>电击枪：仅对体格 2 及以下的目标有效，目标在 1D6 回合内不能行动（或 KP 决定)</t>
  </si>
  <si>
    <t>无论疯狂是处于临时性还是不定性中，它们都将经过游戏中的三个阶段:
1.疯狂发作(战斗时发作选择即时症状，远离同伴发作选择总结症状)
2.潜在疯狂
3.恢复与治疗</t>
  </si>
  <si>
    <t>疯狂发作—即时症状</t>
  </si>
  <si>
    <t>疯狂发作—总结症状</t>
  </si>
  <si>
    <t>症状表现</t>
  </si>
  <si>
    <t>失忆 ：调查员会发现自己只记得最后身处的安全地点，却没有任何来到这里的记忆。例如，调查员一一刻还在家中吃着早饭，下一刻就已经直面着不知名的怪物。这将会持续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</si>
  <si>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</si>
  <si>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</si>
  <si>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</si>
  <si>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</si>
  <si>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</si>
  <si>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</si>
  <si>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</si>
  <si>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</si>
  <si>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</si>
  <si>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</si>
  <si>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</si>
  <si>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</si>
  <si>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</si>
  <si>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</si>
  <si>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</si>
  <si>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</si>
  <si>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</si>
  <si>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</si>
  <si>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</si>
  <si>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</si>
  <si>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</si>
  <si>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</si>
  <si>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</si>
  <si>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</si>
  <si>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</si>
  <si>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必须以本职技能点加至范围下限才可以分配兴趣技能点。</t>
  </si>
  <si>
    <t>1920S 现金和其他资产</t>
  </si>
  <si>
    <t>现代 现金和其他资产</t>
  </si>
  <si>
    <t>身无分文</t>
  </si>
  <si>
    <t xml:space="preserve">0 或更低  </t>
  </si>
  <si>
    <t>没有</t>
  </si>
  <si>
    <t xml:space="preserve">贫穷 </t>
  </si>
  <si>
    <t xml:space="preserve"> 1-9</t>
  </si>
  <si>
    <t>$1-9
CR x 1</t>
  </si>
  <si>
    <t>$10-90
CR x 10</t>
  </si>
  <si>
    <t>$20-180
CR x 20</t>
  </si>
  <si>
    <t>$200-1800
CR x 200</t>
  </si>
  <si>
    <t>标准</t>
  </si>
  <si>
    <t xml:space="preserve">  10-49</t>
  </si>
  <si>
    <t>$20-98
CR × 2</t>
  </si>
  <si>
    <t>$500-2450
CR × 50</t>
  </si>
  <si>
    <t>$400-1960
CR × 40</t>
  </si>
  <si>
    <t>$10000-49000
CR × 1000</t>
  </si>
  <si>
    <t>小康</t>
  </si>
  <si>
    <t>50-89</t>
  </si>
  <si>
    <t>$250-445
CR × 5</t>
  </si>
  <si>
    <t>$25000-44500
CR × 500</t>
  </si>
  <si>
    <t>$5000-8900
CR × 100</t>
  </si>
  <si>
    <t>$500000-890000
CR × 10000</t>
  </si>
  <si>
    <t>富裕</t>
  </si>
  <si>
    <t>90-98</t>
  </si>
  <si>
    <t>$1800-
1960
CR × 20</t>
  </si>
  <si>
    <t>$180000-
196000
CR × 2000</t>
  </si>
  <si>
    <t>$36000-
39200
CR × 400</t>
  </si>
  <si>
    <t>$3.6M-
3.92M
CR × 40000</t>
  </si>
  <si>
    <t>富豪</t>
  </si>
  <si>
    <t>$5M+</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</si>
  <si>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</si>
  <si>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</si>
  <si>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</si>
  <si>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</si>
  <si>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</si>
  <si>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</si>
  <si>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</si>
  <si>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</si>
  <si>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</si>
  <si>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</si>
  <si>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STR+SIZ</t>
  </si>
  <si>
    <t>DB</t>
  </si>
  <si>
    <t>Build</t>
  </si>
  <si>
    <t>MOV减值</t>
  </si>
  <si>
    <t>-1</t>
  </si>
  <si>
    <t>+1D4</t>
  </si>
  <si>
    <t>+1D6</t>
  </si>
  <si>
    <t>+2D6</t>
  </si>
  <si>
    <t>+3D6</t>
  </si>
  <si>
    <t>判断MOV</t>
  </si>
  <si>
    <t>+4D6</t>
  </si>
  <si>
    <t>STR</t>
  </si>
  <si>
    <t>+5D6</t>
  </si>
  <si>
    <t>DEX</t>
  </si>
  <si>
    <t>+6D6</t>
  </si>
  <si>
    <t>SIZ</t>
  </si>
  <si>
    <t>+7D6</t>
  </si>
  <si>
    <t>STR&gt;SIZ?</t>
  </si>
  <si>
    <t>+8D6</t>
  </si>
  <si>
    <t>DEX&gt;SIZ?</t>
  </si>
  <si>
    <t>+9D6</t>
  </si>
  <si>
    <t>STR=SIZ?</t>
  </si>
  <si>
    <t>+10D6</t>
  </si>
  <si>
    <t>DEX=SIZ?</t>
  </si>
  <si>
    <t>+11D6</t>
  </si>
  <si>
    <t>STR&lt;SIZ?</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</si>
  <si>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</si>
  <si>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</si>
  <si>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</si>
  <si>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</si>
  <si>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</si>
  <si>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</si>
  <si>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</si>
  <si>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</si>
  <si>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</si>
  <si>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</si>
  <si>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</si>
  <si>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</si>
  <si>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</si>
  <si>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</si>
  <si>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</si>
  <si>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</si>
  <si>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</si>
  <si>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</si>
  <si>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判断结果</t>
  </si>
  <si>
    <t>+22D6</t>
  </si>
  <si>
    <t>最终结果</t>
  </si>
  <si>
    <t>+23D6</t>
  </si>
  <si>
    <t>+24D6</t>
  </si>
  <si>
    <t>+25D6</t>
  </si>
  <si>
    <t>+26D6</t>
  </si>
  <si>
    <t>名称</t>
  </si>
  <si>
    <t>值</t>
  </si>
  <si>
    <t>维度</t>
  </si>
  <si>
    <t>点数</t>
  </si>
  <si>
    <t>技能栏</t>
  </si>
  <si>
    <t>合计</t>
  </si>
  <si>
    <t>技能数</t>
  </si>
  <si>
    <t>战斗</t>
  </si>
  <si>
    <t>医疗</t>
  </si>
  <si>
    <t>交流</t>
  </si>
  <si>
    <t>知识</t>
  </si>
  <si>
    <t>探索</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</si>
  <si>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</si>
  <si>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</si>
  <si>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</si>
  <si>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</si>
  <si>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</si>
  <si>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</si>
  <si>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</si>
  <si>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</si>
  <si>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</si>
  <si>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</si>
  <si>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</si>
  <si>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</si>
  <si>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</si>
  <si>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</si>
  <si>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</si>
  <si>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</si>
  <si>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</si>
  <si>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</si>
  <si>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</si>
  <si>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</si>
  <si>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</si>
  <si>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</si>
  <si>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</si>
  <si>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</si>
  <si>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</si>
  <si>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</si>
  <si>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</si>
  <si>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</si>
  <si>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</si>
  <si>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</si>
  <si>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</si>
  <si>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</si>
  <si>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</si>
  <si>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</si>
  <si>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</si>
  <si>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</si>
  <si>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</si>
  <si>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</si>
  <si>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</si>
  <si>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</si>
  <si>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</si>
  <si>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</si>
  <si>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</si>
  <si>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</si>
  <si>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</si>
  <si>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</si>
  <si>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</si>
  <si>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</si>
  <si>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</si>
  <si>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</si>
  <si>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</si>
  <si>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</si>
  <si>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</si>
  <si>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</si>
  <si>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</si>
  <si>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</si>
  <si>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</si>
  <si>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</si>
  <si>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</si>
  <si>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</si>
  <si>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</si>
  <si>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</si>
  <si>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</si>
  <si>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</si>
  <si>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</si>
  <si>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</si>
  <si>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</si>
  <si>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</si>
  <si>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</si>
  <si>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</si>
  <si>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</si>
  <si>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</si>
  <si>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</si>
  <si>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</si>
  <si>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</si>
  <si>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</si>
  <si>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</si>
  <si>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</si>
  <si>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</si>
  <si>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</si>
  <si>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</si>
  <si>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</si>
  <si>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</si>
  <si>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</si>
  <si>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</si>
  <si>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</si>
  <si>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</si>
  <si>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</si>
  <si>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</si>
  <si>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</si>
  <si>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</si>
  <si>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</si>
  <si>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</si>
  <si>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</si>
  <si>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</si>
  <si>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</si>
  <si>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</si>
  <si>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</si>
  <si>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</si>
  <si>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</si>
  <si>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</si>
  <si>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</si>
  <si>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</si>
  <si>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</si>
  <si>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</si>
  <si>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</si>
  <si>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</si>
  <si>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</si>
  <si>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</si>
  <si>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</si>
  <si>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</si>
  <si>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</si>
  <si>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</si>
  <si>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</si>
  <si>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</si>
  <si>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</si>
  <si>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</si>
  <si>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</si>
  <si>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</si>
  <si>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</si>
  <si>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</si>
  <si>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</si>
  <si>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</si>
  <si>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</si>
  <si>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</si>
  <si>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</si>
  <si>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</si>
  <si>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</si>
  <si>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</si>
  <si>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</si>
  <si>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</si>
  <si>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</si>
  <si>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</si>
  <si>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</si>
  <si>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</si>
  <si>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</si>
  <si>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</si>
  <si>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</si>
  <si>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</si>
  <si>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</si>
  <si>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</si>
  <si>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</si>
  <si>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</si>
  <si>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</si>
  <si>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</si>
  <si>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</si>
  <si>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</si>
  <si>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</si>
  <si>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</si>
  <si>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</si>
  <si>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</si>
  <si>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</si>
  <si>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</si>
  <si>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</si>
  <si>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</si>
  <si>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</si>
  <si>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</si>
  <si>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</si>
  <si>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</si>
  <si>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</si>
  <si>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</si>
  <si>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</si>
  <si>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</si>
  <si>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</si>
  <si>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</si>
  <si>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</si>
  <si>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</si>
  <si>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</si>
  <si>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</si>
  <si>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</si>
  <si>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</si>
  <si>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</si>
  <si>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</si>
  <si>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</si>
  <si>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</si>
  <si>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</si>
  <si>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</si>
  <si>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</si>
  <si>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</si>
  <si>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</si>
  <si>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</si>
  <si>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</si>
  <si>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</si>
  <si>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</si>
  <si>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</si>
  <si>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</si>
  <si>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</si>
  <si>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</si>
  <si>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</si>
  <si>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</si>
  <si>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</si>
  <si>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</si>
  <si>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</si>
  <si>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</si>
  <si>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</si>
  <si>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</si>
  <si>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</si>
  <si>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</si>
  <si>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</si>
  <si>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</si>
  <si>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</si>
  <si>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</si>
  <si>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</si>
  <si>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</si>
  <si>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爱桌游网bbs.lovezhuoyou.com</t>
  </si>
  <si>
    <t>实时更新</t>
  </si>
  <si>
    <t>版本号前两位代表年，第三位代表月</t>
  </si>
  <si>
    <t>1.8.9</t>
  </si>
  <si>
    <t>备忘录（以后再说）</t>
  </si>
  <si>
    <t>整理FAQ</t>
  </si>
  <si>
    <t>备注</t>
  </si>
  <si>
    <t>页码以规则书左下角为准，邮件确认部分爱信不信，事实如此。有其他争议内容请留言</t>
  </si>
  <si>
    <r>
      <rPr>
        <sz val="11"/>
        <color indexed="41"/>
        <rFont val="黑体"/>
        <charset val="134"/>
      </rPr>
      <t xml:space="preserve">人物卡变更
</t>
    </r>
    <r>
      <rPr>
        <sz val="11"/>
        <color indexed="41"/>
        <rFont val="黑体"/>
        <charset val="134"/>
      </rPr>
      <t>1.新增</t>
    </r>
    <r>
      <rPr>
        <sz val="11"/>
        <color indexed="15"/>
        <rFont val="黑体"/>
        <charset val="134"/>
      </rPr>
      <t>.st指令复制区</t>
    </r>
    <r>
      <rPr>
        <sz val="11"/>
        <color indexed="41"/>
        <rFont val="黑体"/>
        <charset val="134"/>
      </rPr>
      <t xml:space="preserve">，用于骰娘导入数据
</t>
    </r>
    <r>
      <rPr>
        <sz val="11"/>
        <color indexed="41"/>
        <rFont val="黑体"/>
        <charset val="134"/>
      </rPr>
      <t xml:space="preserve">  </t>
    </r>
    <r>
      <rPr>
        <sz val="11"/>
        <color indexed="8"/>
        <rFont val="黑体"/>
        <charset val="134"/>
      </rPr>
      <t>备注：因为特殊原因，该功能</t>
    </r>
    <r>
      <rPr>
        <sz val="11"/>
        <color indexed="42"/>
        <rFont val="黑体"/>
        <charset val="134"/>
      </rPr>
      <t>在电脑端建议使用xlsm格式，在手机端仅能使用xlsx格式</t>
    </r>
    <r>
      <rPr>
        <sz val="11"/>
        <color indexed="41"/>
        <rFont val="黑体"/>
        <charset val="134"/>
      </rPr>
      <t xml:space="preserve">
</t>
    </r>
    <r>
      <rPr>
        <sz val="11"/>
        <color indexed="41"/>
        <rFont val="黑体"/>
        <charset val="134"/>
      </rPr>
      <t>2.新增任意特长的</t>
    </r>
    <r>
      <rPr>
        <sz val="11"/>
        <color indexed="15"/>
        <rFont val="黑体"/>
        <charset val="134"/>
      </rPr>
      <t>本职技能选择区</t>
    </r>
    <r>
      <rPr>
        <sz val="11"/>
        <color indexed="41"/>
        <rFont val="黑体"/>
        <charset val="134"/>
      </rPr>
      <t xml:space="preserve">，用于添加本职标记
</t>
    </r>
    <r>
      <rPr>
        <sz val="11"/>
        <color indexed="41"/>
        <rFont val="黑体"/>
        <charset val="134"/>
      </rPr>
      <t xml:space="preserve">分支技能变更
</t>
    </r>
    <r>
      <rPr>
        <sz val="11"/>
        <color indexed="41"/>
        <rFont val="黑体"/>
        <charset val="134"/>
      </rPr>
      <t>1.删除分支技能-自设技能：</t>
    </r>
    <r>
      <rPr>
        <sz val="11"/>
        <color indexed="15"/>
        <rFont val="黑体"/>
        <charset val="134"/>
      </rPr>
      <t>歌唱、建筑、风水</t>
    </r>
    <r>
      <rPr>
        <sz val="11"/>
        <color indexed="41"/>
        <rFont val="黑体"/>
        <charset val="134"/>
      </rPr>
      <t xml:space="preserve">三项
</t>
    </r>
    <r>
      <rPr>
        <sz val="11"/>
        <color indexed="41"/>
        <rFont val="黑体"/>
        <charset val="134"/>
      </rPr>
      <t xml:space="preserve">其他
</t>
    </r>
    <r>
      <rPr>
        <sz val="11"/>
        <color indexed="15"/>
        <rFont val="黑体"/>
        <charset val="134"/>
      </rPr>
      <t>爱桌游网</t>
    </r>
    <r>
      <rPr>
        <sz val="11"/>
        <color indexed="41"/>
        <rFont val="黑体"/>
        <charset val="134"/>
      </rPr>
      <t xml:space="preserve">添加超链接，点击可直接跳转页面
</t>
    </r>
    <r>
      <rPr>
        <sz val="11"/>
        <color indexed="41"/>
        <rFont val="黑体"/>
        <charset val="134"/>
      </rPr>
      <t>修正一处文字描述</t>
    </r>
  </si>
  <si>
    <t>1.excel2016 格斗：剑 技能初始成功率无法正确显示</t>
  </si>
  <si>
    <t>1.普通攻击可以被战技反击
2.信誉需以本职技能点加至范围下限，想分配兴趣技能点或者超出信誉范围可与kp商谈
3.临时性疯狂追加内容：从同源处一次性损失5点及以上san时，需进行智力检定确认是否疯狂（比如阅读神话书籍，释放法术，理智检定）</t>
  </si>
  <si>
    <t xml:space="preserve">1.邮件作者确认
2.邮件作者确认
3.邮件作者确认
</t>
  </si>
  <si>
    <t>1.8.8</t>
  </si>
  <si>
    <t>规则书细节</t>
  </si>
  <si>
    <r>
      <rPr>
        <sz val="11"/>
        <color indexed="8"/>
        <rFont val="黑体"/>
        <charset val="134"/>
      </rPr>
      <t xml:space="preserve">1.修正一处错误描述
</t>
    </r>
    <r>
      <rPr>
        <sz val="11"/>
        <color indexed="8"/>
        <rFont val="黑体"/>
        <charset val="134"/>
      </rPr>
      <t>2.</t>
    </r>
    <r>
      <rPr>
        <sz val="11"/>
        <color indexed="15"/>
        <rFont val="黑体"/>
        <charset val="134"/>
      </rPr>
      <t>疯狂表</t>
    </r>
    <r>
      <rPr>
        <sz val="11"/>
        <color indexed="8"/>
        <rFont val="黑体"/>
        <charset val="134"/>
      </rPr>
      <t xml:space="preserve">添加疯狂阶段
</t>
    </r>
    <r>
      <rPr>
        <sz val="11"/>
        <color indexed="8"/>
        <rFont val="黑体"/>
        <charset val="134"/>
      </rPr>
      <t>3.添加</t>
    </r>
    <r>
      <rPr>
        <sz val="11"/>
        <color indexed="15"/>
        <rFont val="黑体"/>
        <charset val="134"/>
      </rPr>
      <t>车卡教程</t>
    </r>
    <r>
      <rPr>
        <sz val="11"/>
        <color indexed="8"/>
        <rFont val="黑体"/>
        <charset val="134"/>
      </rPr>
      <t xml:space="preserve">视频连接
</t>
    </r>
    <r>
      <rPr>
        <sz val="11"/>
        <color indexed="8"/>
        <rFont val="黑体"/>
        <charset val="134"/>
      </rPr>
      <t>4.修正</t>
    </r>
    <r>
      <rPr>
        <sz val="11"/>
        <color indexed="15"/>
        <rFont val="黑体"/>
        <charset val="134"/>
      </rPr>
      <t>自定义职业技能</t>
    </r>
    <r>
      <rPr>
        <sz val="11"/>
        <color indexed="8"/>
        <rFont val="黑体"/>
        <charset val="134"/>
      </rPr>
      <t xml:space="preserve">无法选择学问的问题
</t>
    </r>
    <r>
      <rPr>
        <sz val="11"/>
        <color indexed="8"/>
        <rFont val="黑体"/>
        <charset val="134"/>
      </rPr>
      <t>5.</t>
    </r>
    <r>
      <rPr>
        <sz val="11"/>
        <color indexed="15"/>
        <rFont val="黑体"/>
        <charset val="134"/>
      </rPr>
      <t>属性八维</t>
    </r>
    <r>
      <rPr>
        <sz val="11"/>
        <color indexed="8"/>
        <rFont val="黑体"/>
        <charset val="134"/>
      </rPr>
      <t xml:space="preserve">增加批注
</t>
    </r>
    <r>
      <rPr>
        <sz val="11"/>
        <color indexed="8"/>
        <rFont val="黑体"/>
        <charset val="134"/>
      </rPr>
      <t>6.增加</t>
    </r>
    <r>
      <rPr>
        <sz val="11"/>
        <color indexed="15"/>
        <rFont val="黑体"/>
        <charset val="134"/>
      </rPr>
      <t>FAQ</t>
    </r>
    <r>
      <rPr>
        <sz val="11"/>
        <color indexed="8"/>
        <rFont val="黑体"/>
        <charset val="134"/>
      </rPr>
      <t>内容</t>
    </r>
  </si>
  <si>
    <t>1.投射物攻击（例如弓弩）不可闪避，但是1/5敏捷范围内可被反击
2.san check有大成功与大失败
3.在“克苏鲁的呼唤”中，没有通常意义的赢家和输家，这个游戏是合作性质的。
4.当任何幸运检定的结果为01时，作为奖励，可以说人的意志得到了锻炼，稍后可进行成长检定。</t>
  </si>
  <si>
    <t>1.规则书第82页
2.规则书第140页与第125页
3.规则书第2页
4.规则书第150页</t>
  </si>
  <si>
    <t>1.8.7</t>
  </si>
  <si>
    <t>建议</t>
  </si>
  <si>
    <r>
      <rPr>
        <sz val="11"/>
        <color indexed="8"/>
        <rFont val="黑体"/>
        <charset val="134"/>
      </rPr>
      <t xml:space="preserve">人物卡变更
</t>
    </r>
    <r>
      <rPr>
        <sz val="11"/>
        <color indexed="8"/>
        <rFont val="黑体"/>
        <charset val="134"/>
      </rPr>
      <t>1.修正</t>
    </r>
    <r>
      <rPr>
        <sz val="11"/>
        <color indexed="15"/>
        <rFont val="黑体"/>
        <charset val="134"/>
      </rPr>
      <t>MOV调整值</t>
    </r>
    <r>
      <rPr>
        <sz val="11"/>
        <color indexed="8"/>
        <rFont val="黑体"/>
        <charset val="134"/>
      </rPr>
      <t xml:space="preserve">不变化问题
</t>
    </r>
    <r>
      <rPr>
        <sz val="11"/>
        <color indexed="8"/>
        <rFont val="黑体"/>
        <charset val="134"/>
      </rPr>
      <t>2.修正</t>
    </r>
    <r>
      <rPr>
        <sz val="11"/>
        <color indexed="15"/>
        <rFont val="黑体"/>
        <charset val="134"/>
      </rPr>
      <t>背景故事</t>
    </r>
    <r>
      <rPr>
        <sz val="11"/>
        <color indexed="8"/>
        <rFont val="黑体"/>
        <charset val="134"/>
      </rPr>
      <t xml:space="preserve">非自动换行问题
</t>
    </r>
    <r>
      <rPr>
        <sz val="11"/>
        <color indexed="8"/>
        <rFont val="黑体"/>
        <charset val="134"/>
      </rPr>
      <t>3.去除</t>
    </r>
    <r>
      <rPr>
        <sz val="11"/>
        <color indexed="15"/>
        <rFont val="黑体"/>
        <charset val="134"/>
      </rPr>
      <t>射击格斗</t>
    </r>
    <r>
      <rPr>
        <sz val="11"/>
        <color indexed="8"/>
        <rFont val="黑体"/>
        <charset val="134"/>
      </rPr>
      <t xml:space="preserve">可选斗殴和手枪的情况，请直接在斗殴和手枪上进行加点
</t>
    </r>
    <r>
      <rPr>
        <sz val="11"/>
        <color indexed="8"/>
        <rFont val="黑体"/>
        <charset val="134"/>
      </rPr>
      <t>4.修正</t>
    </r>
    <r>
      <rPr>
        <sz val="11"/>
        <color indexed="15"/>
        <rFont val="黑体"/>
        <charset val="134"/>
      </rPr>
      <t>资产</t>
    </r>
    <r>
      <rPr>
        <sz val="11"/>
        <color indexed="8"/>
        <rFont val="黑体"/>
        <charset val="134"/>
      </rPr>
      <t xml:space="preserve">非自动换行问题
</t>
    </r>
    <r>
      <rPr>
        <sz val="11"/>
        <color indexed="8"/>
        <rFont val="黑体"/>
        <charset val="134"/>
      </rPr>
      <t>5.添加</t>
    </r>
    <r>
      <rPr>
        <sz val="11"/>
        <color indexed="15"/>
        <rFont val="黑体"/>
        <charset val="134"/>
      </rPr>
      <t>wps下拉框</t>
    </r>
    <r>
      <rPr>
        <sz val="11"/>
        <color indexed="8"/>
        <rFont val="黑体"/>
        <charset val="134"/>
      </rPr>
      <t xml:space="preserve">指导
</t>
    </r>
    <r>
      <rPr>
        <sz val="11"/>
        <color indexed="8"/>
        <rFont val="黑体"/>
        <charset val="134"/>
      </rPr>
      <t>6.</t>
    </r>
    <r>
      <rPr>
        <sz val="11"/>
        <color indexed="15"/>
        <rFont val="黑体"/>
        <charset val="134"/>
      </rPr>
      <t>雷达图</t>
    </r>
    <r>
      <rPr>
        <sz val="11"/>
        <color indexed="8"/>
        <rFont val="黑体"/>
        <charset val="134"/>
      </rPr>
      <t xml:space="preserve">调整
</t>
    </r>
    <r>
      <rPr>
        <sz val="11"/>
        <color indexed="8"/>
        <rFont val="黑体"/>
        <charset val="134"/>
      </rPr>
      <t>7.部分提示变更增加为</t>
    </r>
    <r>
      <rPr>
        <sz val="11"/>
        <color indexed="15"/>
        <rFont val="黑体"/>
        <charset val="134"/>
      </rPr>
      <t xml:space="preserve">批注
</t>
    </r>
    <r>
      <rPr>
        <sz val="11"/>
        <color indexed="8"/>
        <rFont val="黑体"/>
        <charset val="134"/>
      </rPr>
      <t>8.</t>
    </r>
    <r>
      <rPr>
        <sz val="11"/>
        <color indexed="15"/>
        <rFont val="黑体"/>
        <charset val="134"/>
      </rPr>
      <t>驾驶</t>
    </r>
    <r>
      <rPr>
        <sz val="11"/>
        <color indexed="8"/>
        <rFont val="黑体"/>
        <charset val="134"/>
      </rPr>
      <t xml:space="preserve">添加下拉框
</t>
    </r>
    <r>
      <rPr>
        <sz val="11"/>
        <color indexed="8"/>
        <rFont val="黑体"/>
        <charset val="134"/>
      </rPr>
      <t>9.添加</t>
    </r>
    <r>
      <rPr>
        <sz val="11"/>
        <color indexed="15"/>
        <rFont val="黑体"/>
        <charset val="134"/>
      </rPr>
      <t xml:space="preserve">非常规技能：学问
</t>
    </r>
    <r>
      <rPr>
        <sz val="11"/>
        <color indexed="8"/>
        <rFont val="黑体"/>
        <charset val="134"/>
      </rPr>
      <t>10,添加</t>
    </r>
    <r>
      <rPr>
        <sz val="11"/>
        <color indexed="15"/>
        <rFont val="黑体"/>
        <charset val="134"/>
      </rPr>
      <t>时代:其他</t>
    </r>
    <r>
      <rPr>
        <sz val="11"/>
        <color indexed="8"/>
        <rFont val="黑体"/>
        <charset val="134"/>
      </rPr>
      <t xml:space="preserve">及相关函数
</t>
    </r>
    <r>
      <rPr>
        <sz val="11"/>
        <color indexed="8"/>
        <rFont val="黑体"/>
        <charset val="134"/>
      </rPr>
      <t xml:space="preserve">分支技能变更
</t>
    </r>
    <r>
      <rPr>
        <sz val="11"/>
        <color indexed="8"/>
        <rFont val="黑体"/>
        <charset val="134"/>
      </rPr>
      <t>1.补充</t>
    </r>
    <r>
      <rPr>
        <sz val="11"/>
        <color indexed="15"/>
        <rFont val="黑体"/>
        <charset val="134"/>
      </rPr>
      <t>吹制玻璃管</t>
    </r>
    <r>
      <rPr>
        <sz val="11"/>
        <color indexed="8"/>
        <rFont val="黑体"/>
        <charset val="134"/>
      </rPr>
      <t xml:space="preserve">(吹真空管)说明
</t>
    </r>
    <r>
      <rPr>
        <sz val="11"/>
        <color indexed="8"/>
        <rFont val="黑体"/>
        <charset val="134"/>
      </rPr>
      <t xml:space="preserve">其他
</t>
    </r>
    <r>
      <rPr>
        <sz val="11"/>
        <color indexed="8"/>
        <rFont val="黑体"/>
        <charset val="134"/>
      </rPr>
      <t xml:space="preserve">增加FAQ区域，有想法请留言
</t>
    </r>
  </si>
  <si>
    <t>1.人类学并非是用来分辨是否是人的。
2.这是面团规则，不要以现有的网络资源来曲解它。
3.咕咕咕是不对的，有事可以请假。
4.跑团视频和跑团同人小说仅供参考。
5.角色是角色，玩家是玩家，不要将个人情绪带到跑团中。
6.团里KP最大，所以当PL的世界观与KP的世界观冲突时，可以提建议，而不是起冲突。相性过于不合，优先考虑脱离。</t>
  </si>
  <si>
    <t>1.更接近社会人类学/民俗学
2.比如roll点
3.宰鸽宰鹉
4.美图秀秀和素颜的区别，因KP而异
5.玩家应该理性看待自身角色所遭受的境地
6.脱离：找kp商量退团</t>
  </si>
  <si>
    <t>1.8.6</t>
  </si>
  <si>
    <r>
      <rPr>
        <sz val="11"/>
        <color indexed="8"/>
        <rFont val="黑体"/>
        <charset val="134"/>
      </rPr>
      <t xml:space="preserve">人物卡变更
</t>
    </r>
    <r>
      <rPr>
        <sz val="11"/>
        <color indexed="8"/>
        <rFont val="黑体"/>
        <charset val="134"/>
      </rPr>
      <t>1.修正</t>
    </r>
    <r>
      <rPr>
        <sz val="11"/>
        <color indexed="15"/>
        <rFont val="黑体"/>
        <charset val="134"/>
      </rPr>
      <t>警方(原作向)-警探</t>
    </r>
    <r>
      <rPr>
        <sz val="11"/>
        <color indexed="8"/>
        <rFont val="黑体"/>
        <charset val="134"/>
      </rPr>
      <t xml:space="preserve">无二选一本职技能标记的问题
</t>
    </r>
    <r>
      <rPr>
        <sz val="11"/>
        <color indexed="8"/>
        <rFont val="黑体"/>
        <charset val="134"/>
      </rPr>
      <t>2.修正</t>
    </r>
    <r>
      <rPr>
        <sz val="11"/>
        <color indexed="15"/>
        <rFont val="黑体"/>
        <charset val="134"/>
      </rPr>
      <t>射击②</t>
    </r>
    <r>
      <rPr>
        <sz val="11"/>
        <color indexed="8"/>
        <rFont val="黑体"/>
        <charset val="134"/>
      </rPr>
      <t xml:space="preserve">无函数的问题
</t>
    </r>
    <r>
      <rPr>
        <sz val="11"/>
        <color indexed="8"/>
        <rFont val="黑体"/>
        <charset val="134"/>
      </rPr>
      <t>3.修正</t>
    </r>
    <r>
      <rPr>
        <sz val="11"/>
        <color indexed="15"/>
        <rFont val="黑体"/>
        <charset val="134"/>
      </rPr>
      <t>属性八维图</t>
    </r>
    <r>
      <rPr>
        <sz val="11"/>
        <color indexed="8"/>
        <rFont val="黑体"/>
        <charset val="134"/>
      </rPr>
      <t xml:space="preserve">体质体型同数值的问题
</t>
    </r>
    <r>
      <rPr>
        <sz val="11"/>
        <color indexed="8"/>
        <rFont val="黑体"/>
        <charset val="134"/>
      </rPr>
      <t>4.还原</t>
    </r>
    <r>
      <rPr>
        <sz val="11"/>
        <color indexed="15"/>
        <rFont val="黑体"/>
        <charset val="134"/>
      </rPr>
      <t>克苏鲁神话</t>
    </r>
    <r>
      <rPr>
        <sz val="11"/>
        <color indexed="8"/>
        <rFont val="黑体"/>
        <charset val="134"/>
      </rPr>
      <t xml:space="preserve">表
</t>
    </r>
    <r>
      <rPr>
        <sz val="11"/>
        <color indexed="8"/>
        <rFont val="黑体"/>
        <charset val="134"/>
      </rPr>
      <t>5.强化人物卡页角色</t>
    </r>
    <r>
      <rPr>
        <sz val="11"/>
        <color indexed="15"/>
        <rFont val="黑体"/>
        <charset val="134"/>
      </rPr>
      <t>本职技能行</t>
    </r>
    <r>
      <rPr>
        <sz val="11"/>
        <color indexed="8"/>
        <rFont val="黑体"/>
        <charset val="134"/>
      </rPr>
      <t xml:space="preserve">存在感！！！
</t>
    </r>
    <r>
      <rPr>
        <sz val="11"/>
        <color indexed="8"/>
        <rFont val="黑体"/>
        <charset val="134"/>
      </rPr>
      <t xml:space="preserve">人物卡新增
</t>
    </r>
    <r>
      <rPr>
        <sz val="11"/>
        <color indexed="8"/>
        <rFont val="黑体"/>
        <charset val="134"/>
      </rPr>
      <t>1.添加</t>
    </r>
    <r>
      <rPr>
        <sz val="11"/>
        <color indexed="15"/>
        <rFont val="黑体"/>
        <charset val="134"/>
      </rPr>
      <t>身体状态</t>
    </r>
    <r>
      <rPr>
        <sz val="11"/>
        <color indexed="8"/>
        <rFont val="黑体"/>
        <charset val="134"/>
      </rPr>
      <t xml:space="preserve">说明
</t>
    </r>
    <r>
      <rPr>
        <sz val="11"/>
        <color indexed="8"/>
        <rFont val="黑体"/>
        <charset val="134"/>
      </rPr>
      <t xml:space="preserve">2.添加属性8维合计
</t>
    </r>
    <r>
      <rPr>
        <sz val="11"/>
        <color indexed="8"/>
        <rFont val="黑体"/>
        <charset val="134"/>
      </rPr>
      <t>3.添加背景故事[</t>
    </r>
    <r>
      <rPr>
        <sz val="11"/>
        <color indexed="15"/>
        <rFont val="黑体"/>
        <charset val="134"/>
      </rPr>
      <t>关键背景连接</t>
    </r>
    <r>
      <rPr>
        <sz val="11"/>
        <color indexed="8"/>
        <rFont val="黑体"/>
        <charset val="134"/>
      </rPr>
      <t xml:space="preserve">]提示
</t>
    </r>
    <r>
      <rPr>
        <sz val="11"/>
        <color indexed="8"/>
        <rFont val="黑体"/>
        <charset val="134"/>
      </rPr>
      <t>4.添加第三类接触[</t>
    </r>
    <r>
      <rPr>
        <sz val="11"/>
        <color indexed="15"/>
        <rFont val="黑体"/>
        <charset val="134"/>
      </rPr>
      <t>习惯恐惧</t>
    </r>
    <r>
      <rPr>
        <sz val="11"/>
        <color indexed="8"/>
        <rFont val="黑体"/>
        <charset val="134"/>
      </rPr>
      <t xml:space="preserve">]提示
</t>
    </r>
    <r>
      <rPr>
        <sz val="11"/>
        <color indexed="8"/>
        <rFont val="黑体"/>
        <charset val="134"/>
      </rPr>
      <t>5.添加</t>
    </r>
    <r>
      <rPr>
        <sz val="11"/>
        <color indexed="15"/>
        <rFont val="黑体"/>
        <charset val="134"/>
      </rPr>
      <t>属性超值</t>
    </r>
    <r>
      <rPr>
        <sz val="11"/>
        <color indexed="8"/>
        <rFont val="黑体"/>
        <charset val="134"/>
      </rPr>
      <t xml:space="preserve">警告
</t>
    </r>
    <r>
      <rPr>
        <sz val="11"/>
        <color indexed="8"/>
        <rFont val="黑体"/>
        <charset val="134"/>
      </rPr>
      <t>6.添加</t>
    </r>
    <r>
      <rPr>
        <sz val="11"/>
        <color indexed="15"/>
        <rFont val="黑体"/>
        <charset val="134"/>
      </rPr>
      <t>信誉评级</t>
    </r>
    <r>
      <rPr>
        <sz val="11"/>
        <color indexed="8"/>
        <rFont val="黑体"/>
        <charset val="134"/>
      </rPr>
      <t xml:space="preserve">默认本职技能图标
</t>
    </r>
    <r>
      <rPr>
        <sz val="11"/>
        <color indexed="8"/>
        <rFont val="黑体"/>
        <charset val="134"/>
      </rPr>
      <t xml:space="preserve">人物卡修正（2018/6/6）
</t>
    </r>
    <r>
      <rPr>
        <sz val="11"/>
        <color indexed="8"/>
        <rFont val="黑体"/>
        <charset val="134"/>
      </rPr>
      <t>1.信誉兴趣点无法加点弱智修正</t>
    </r>
  </si>
  <si>
    <t>1.8.5</t>
  </si>
  <si>
    <t>1.修正投掷、追踪技能不消耗技能点的问题</t>
  </si>
  <si>
    <t>1.8.4</t>
  </si>
  <si>
    <r>
      <rPr>
        <sz val="11"/>
        <color indexed="8"/>
        <rFont val="黑体"/>
        <charset val="134"/>
      </rPr>
      <t xml:space="preserve">人物卡变更
</t>
    </r>
    <r>
      <rPr>
        <sz val="11"/>
        <color indexed="8"/>
        <rFont val="黑体"/>
        <charset val="134"/>
      </rPr>
      <t>1.</t>
    </r>
    <r>
      <rPr>
        <sz val="11"/>
        <color indexed="15"/>
        <rFont val="黑体"/>
        <charset val="134"/>
      </rPr>
      <t>快速参考规则</t>
    </r>
    <r>
      <rPr>
        <sz val="11"/>
        <color indexed="8"/>
        <rFont val="黑体"/>
        <charset val="134"/>
      </rPr>
      <t xml:space="preserve">-技能检定“大成功”、“大失败”部分内容修改回规则，备注留存泛大陆房规内容
</t>
    </r>
    <r>
      <rPr>
        <sz val="11"/>
        <color indexed="8"/>
        <rFont val="黑体"/>
        <charset val="134"/>
      </rPr>
      <t>2.</t>
    </r>
    <r>
      <rPr>
        <sz val="11"/>
        <color indexed="15"/>
        <rFont val="黑体"/>
        <charset val="134"/>
      </rPr>
      <t>技能</t>
    </r>
    <r>
      <rPr>
        <sz val="11"/>
        <color indexed="8"/>
        <rFont val="黑体"/>
        <charset val="134"/>
      </rPr>
      <t xml:space="preserve">-优化自设技能函数
</t>
    </r>
    <r>
      <rPr>
        <sz val="11"/>
        <color indexed="8"/>
        <rFont val="黑体"/>
        <charset val="134"/>
      </rPr>
      <t>3.</t>
    </r>
    <r>
      <rPr>
        <sz val="11"/>
        <color indexed="15"/>
        <rFont val="黑体"/>
        <charset val="134"/>
      </rPr>
      <t>资产</t>
    </r>
    <r>
      <rPr>
        <sz val="11"/>
        <color indexed="8"/>
        <rFont val="黑体"/>
        <charset val="134"/>
      </rPr>
      <t xml:space="preserve">-取消当前现金，补加“其他资产”
</t>
    </r>
    <r>
      <rPr>
        <sz val="11"/>
        <color indexed="8"/>
        <rFont val="黑体"/>
        <charset val="134"/>
      </rPr>
      <t>4.增加</t>
    </r>
    <r>
      <rPr>
        <sz val="11"/>
        <color indexed="15"/>
        <rFont val="黑体"/>
        <charset val="134"/>
      </rPr>
      <t>雷达图</t>
    </r>
    <r>
      <rPr>
        <sz val="11"/>
        <color indexed="8"/>
        <rFont val="黑体"/>
        <charset val="134"/>
      </rPr>
      <t xml:space="preserve">“属性”、“技能”
</t>
    </r>
    <r>
      <rPr>
        <sz val="11"/>
        <color indexed="8"/>
        <rFont val="黑体"/>
        <charset val="134"/>
      </rPr>
      <t xml:space="preserve">属性与掷骰变更
</t>
    </r>
    <r>
      <rPr>
        <sz val="11"/>
        <color indexed="8"/>
        <rFont val="黑体"/>
        <charset val="134"/>
      </rPr>
      <t>1.</t>
    </r>
    <r>
      <rPr>
        <sz val="11"/>
        <color indexed="15"/>
        <rFont val="黑体"/>
        <charset val="134"/>
      </rPr>
      <t>幸运#2</t>
    </r>
    <r>
      <rPr>
        <sz val="11"/>
        <color indexed="8"/>
        <rFont val="黑体"/>
        <charset val="134"/>
      </rPr>
      <t xml:space="preserve">添加说明
</t>
    </r>
    <r>
      <rPr>
        <sz val="11"/>
        <color indexed="8"/>
        <rFont val="黑体"/>
        <charset val="134"/>
      </rPr>
      <t xml:space="preserve">疯狂表变更
</t>
    </r>
    <r>
      <rPr>
        <sz val="11"/>
        <color indexed="8"/>
        <rFont val="黑体"/>
        <charset val="134"/>
      </rPr>
      <t xml:space="preserve">1.保护工作表解锁
</t>
    </r>
    <r>
      <rPr>
        <sz val="11"/>
        <color indexed="8"/>
        <rFont val="黑体"/>
        <charset val="134"/>
      </rPr>
      <t xml:space="preserve">信誉参照表变更
</t>
    </r>
    <r>
      <rPr>
        <sz val="11"/>
        <color indexed="8"/>
        <rFont val="黑体"/>
        <charset val="134"/>
      </rPr>
      <t xml:space="preserve">1.调整排版
</t>
    </r>
    <r>
      <rPr>
        <sz val="11"/>
        <color indexed="8"/>
        <rFont val="黑体"/>
        <charset val="134"/>
      </rPr>
      <t xml:space="preserve">其他
</t>
    </r>
    <r>
      <rPr>
        <sz val="11"/>
        <color indexed="8"/>
        <rFont val="黑体"/>
        <charset val="134"/>
      </rPr>
      <t>修改了一些文本</t>
    </r>
  </si>
  <si>
    <t>1.8.3</t>
  </si>
  <si>
    <t>1.增加4个可自设技能。设置自设技能提示标记，优化自设技能成功率函数。
2.分支技艺技能优化
3.大失败添加规则说明及房规说法
4.神话相关划分单元格</t>
  </si>
  <si>
    <t>1.8.2</t>
  </si>
  <si>
    <r>
      <rPr>
        <sz val="11"/>
        <color indexed="8"/>
        <rFont val="黑体"/>
        <charset val="134"/>
      </rPr>
      <t xml:space="preserve">1.修复部分人员打开excel后无法切换至"人物"卡表的问题
</t>
    </r>
    <r>
      <rPr>
        <sz val="11"/>
        <color indexed="15"/>
        <rFont val="黑体"/>
        <charset val="134"/>
      </rPr>
      <t xml:space="preserve">1.热修：手枪技能成功率更正【25%-》20%】
</t>
    </r>
    <r>
      <rPr>
        <sz val="11"/>
        <color indexed="15"/>
        <rFont val="黑体"/>
        <charset val="134"/>
      </rPr>
      <t xml:space="preserve">2.热修：职业列表本职技能点点数与实际不符的问题
</t>
    </r>
    <r>
      <rPr>
        <sz val="11"/>
        <color indexed="15"/>
        <rFont val="黑体"/>
        <charset val="134"/>
      </rPr>
      <t xml:space="preserve">3.热修：删除信用评级与克苏鲁神话的成长标记
</t>
    </r>
    <r>
      <rPr>
        <sz val="11"/>
        <color indexed="15"/>
        <rFont val="黑体"/>
        <charset val="134"/>
      </rPr>
      <t>4.添加MOV的年龄debuff状态</t>
    </r>
    <r>
      <rPr>
        <sz val="11"/>
        <color indexed="8"/>
        <rFont val="黑体"/>
        <charset val="134"/>
      </rPr>
      <t xml:space="preserve">
</t>
    </r>
    <r>
      <rPr>
        <sz val="11"/>
        <color indexed="41"/>
        <rFont val="黑体"/>
        <charset val="134"/>
      </rPr>
      <t xml:space="preserve">1.人物卡幸运计入[合计]
</t>
    </r>
    <r>
      <rPr>
        <sz val="11"/>
        <color indexed="41"/>
        <rFont val="黑体"/>
        <charset val="134"/>
      </rPr>
      <t>2.修正15-19岁教育鉴定说明内容</t>
    </r>
  </si>
  <si>
    <t>1.8.1最终版（理论上，仍有建议请联系QQ：2753342070）</t>
  </si>
  <si>
    <r>
      <rPr>
        <sz val="11"/>
        <color indexed="8"/>
        <rFont val="黑体"/>
        <charset val="134"/>
      </rPr>
      <t xml:space="preserve">此版本修正
</t>
    </r>
    <r>
      <rPr>
        <sz val="11"/>
        <color indexed="8"/>
        <rFont val="黑体"/>
        <charset val="134"/>
      </rPr>
      <t xml:space="preserve">1.修正背景故事字体不统一的问题
</t>
    </r>
    <r>
      <rPr>
        <sz val="11"/>
        <color indexed="8"/>
        <rFont val="黑体"/>
        <charset val="134"/>
      </rPr>
      <t xml:space="preserve">2.修正调查员经历最后一栏未合并单元格的问题
</t>
    </r>
    <r>
      <rPr>
        <sz val="11"/>
        <color indexed="8"/>
        <rFont val="黑体"/>
        <charset val="134"/>
      </rPr>
      <t xml:space="preserve">3.修正技艺的下拉菜单里没有风水的问题
</t>
    </r>
    <r>
      <rPr>
        <sz val="11"/>
        <color indexed="8"/>
        <rFont val="黑体"/>
        <charset val="134"/>
      </rPr>
      <t xml:space="preserve">4.修正体型无法突破99的问题（有些人类可以突破99）
</t>
    </r>
    <r>
      <rPr>
        <sz val="11"/>
        <color indexed="8"/>
        <rFont val="黑体"/>
        <charset val="134"/>
      </rPr>
      <t xml:space="preserve">人物卡变更
</t>
    </r>
    <r>
      <rPr>
        <sz val="11"/>
        <color indexed="8"/>
        <rFont val="黑体"/>
        <charset val="134"/>
      </rPr>
      <t xml:space="preserve">1.背景故事栏文字从红色变更为蓝色
</t>
    </r>
    <r>
      <rPr>
        <sz val="11"/>
        <color indexed="8"/>
        <rFont val="黑体"/>
        <charset val="134"/>
      </rPr>
      <t xml:space="preserve">2.增加本职技能标记
</t>
    </r>
    <r>
      <rPr>
        <sz val="11"/>
        <color indexed="8"/>
        <rFont val="黑体"/>
        <charset val="134"/>
      </rPr>
      <t xml:space="preserve">3.资产表变更，初始现金自动化。当前现金自行换算填写，资产说明请便。
</t>
    </r>
    <r>
      <rPr>
        <sz val="11"/>
        <color indexed="8"/>
        <rFont val="黑体"/>
        <charset val="134"/>
      </rPr>
      <t xml:space="preserve">4.武器技能点数自动化
</t>
    </r>
    <r>
      <rPr>
        <sz val="11"/>
        <color indexed="8"/>
        <rFont val="黑体"/>
        <charset val="134"/>
      </rPr>
      <t xml:space="preserve">5.变更第三类接触框名称
</t>
    </r>
    <r>
      <rPr>
        <sz val="11"/>
        <color indexed="8"/>
        <rFont val="黑体"/>
        <charset val="134"/>
      </rPr>
      <t xml:space="preserve">6.变更可成长标记被勾选图标
</t>
    </r>
    <r>
      <rPr>
        <sz val="11"/>
        <color indexed="8"/>
        <rFont val="黑体"/>
        <charset val="134"/>
      </rPr>
      <t xml:space="preserve">7.隐藏武器技能列表部分文字
</t>
    </r>
    <r>
      <rPr>
        <sz val="11"/>
        <color indexed="8"/>
        <rFont val="黑体"/>
        <charset val="134"/>
      </rPr>
      <t xml:space="preserve">8.增加属性合计
</t>
    </r>
    <r>
      <rPr>
        <sz val="11"/>
        <color indexed="8"/>
        <rFont val="黑体"/>
        <charset val="134"/>
      </rPr>
      <t xml:space="preserve">职业列表变更
</t>
    </r>
    <r>
      <rPr>
        <sz val="11"/>
        <color indexed="8"/>
        <rFont val="黑体"/>
        <charset val="134"/>
      </rPr>
      <t xml:space="preserve">1.增加职业介绍
</t>
    </r>
    <r>
      <rPr>
        <sz val="11"/>
        <color indexed="8"/>
        <rFont val="黑体"/>
        <charset val="134"/>
      </rPr>
      <t xml:space="preserve">2.增加自定义职业属性小提醒
</t>
    </r>
    <r>
      <rPr>
        <sz val="11"/>
        <color indexed="8"/>
        <rFont val="黑体"/>
        <charset val="134"/>
      </rPr>
      <t xml:space="preserve">3.自定义职业本职技能标记自动化（需在职业列表页手动选择本职技能）
</t>
    </r>
    <r>
      <rPr>
        <sz val="11"/>
        <color indexed="8"/>
        <rFont val="黑体"/>
        <charset val="134"/>
      </rPr>
      <t xml:space="preserve">4.补加规则职业：工人-非熟练工人
</t>
    </r>
    <r>
      <rPr>
        <sz val="11"/>
        <color indexed="8"/>
        <rFont val="黑体"/>
        <charset val="134"/>
      </rPr>
      <t xml:space="preserve">属性与掷骰变更
</t>
    </r>
    <r>
      <rPr>
        <sz val="11"/>
        <color indexed="8"/>
        <rFont val="黑体"/>
        <charset val="134"/>
      </rPr>
      <t xml:space="preserve">1.添加部分机型刷新姿势文字描述
</t>
    </r>
    <r>
      <rPr>
        <sz val="11"/>
        <color indexed="8"/>
        <rFont val="黑体"/>
        <charset val="134"/>
      </rPr>
      <t xml:space="preserve">武器列表变更
</t>
    </r>
    <r>
      <rPr>
        <sz val="11"/>
        <color indexed="8"/>
        <rFont val="黑体"/>
        <charset val="134"/>
      </rPr>
      <t xml:space="preserve">1.变更武器列表表格样式
</t>
    </r>
    <r>
      <rPr>
        <sz val="11"/>
        <color indexed="8"/>
        <rFont val="黑体"/>
        <charset val="134"/>
      </rPr>
      <t xml:space="preserve">分支技能列表变更
</t>
    </r>
    <r>
      <rPr>
        <sz val="11"/>
        <color indexed="8"/>
        <rFont val="黑体"/>
        <charset val="134"/>
      </rPr>
      <t xml:space="preserve">1.补充艺术与手艺部分技能
</t>
    </r>
    <r>
      <rPr>
        <sz val="11"/>
        <color indexed="8"/>
        <rFont val="黑体"/>
        <charset val="134"/>
      </rPr>
      <t xml:space="preserve">2.删除特殊技能列表，六项技能直接添加至技能表
</t>
    </r>
    <r>
      <rPr>
        <sz val="11"/>
        <color indexed="8"/>
        <rFont val="黑体"/>
        <charset val="134"/>
      </rPr>
      <t xml:space="preserve">更新说明变更
</t>
    </r>
    <r>
      <rPr>
        <sz val="11"/>
        <color indexed="8"/>
        <rFont val="黑体"/>
        <charset val="134"/>
      </rPr>
      <t>1.修改表格样式</t>
    </r>
  </si>
  <si>
    <t>1.6.4EX修复（1.7.8-1）</t>
  </si>
  <si>
    <r>
      <rPr>
        <sz val="11"/>
        <color indexed="8"/>
        <rFont val="黑体"/>
        <charset val="134"/>
      </rPr>
      <t xml:space="preserve">1.修改可成长标记说明
</t>
    </r>
    <r>
      <rPr>
        <sz val="11"/>
        <color indexed="8"/>
        <rFont val="黑体"/>
        <charset val="134"/>
      </rPr>
      <t xml:space="preserve">2.添加疯狂表-即时症状和总结症状说明
</t>
    </r>
    <r>
      <rPr>
        <sz val="11"/>
        <color indexed="15"/>
        <rFont val="黑体"/>
        <charset val="134"/>
      </rPr>
      <t xml:space="preserve">3.武器列表内的斗殴的技能成功率修正
</t>
    </r>
    <r>
      <rPr>
        <sz val="11"/>
        <color indexed="44"/>
        <rFont val="黑体"/>
        <charset val="134"/>
      </rPr>
      <t>4.修复人物卡保护状态下无法插入头像问题</t>
    </r>
  </si>
  <si>
    <t>1.6.4EX（1.7.8）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</si>
  <si>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</si>
  <si>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1.6.3EX</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</si>
  <si>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</si>
  <si>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1.6.2EX</t>
  </si>
  <si>
    <t xml:space="preserve">1.可插入头像
2.删除txt导出
3.添加初始理智值,当填写意志属性值后，初始理智值会随之变动
4.添加输入自定义武器名称栏
5.原武器栏变更为类型栏，可进行选择
</t>
  </si>
  <si>
    <t>1.6.1EX</t>
  </si>
  <si>
    <t>基于1.6.1原版开始更新
添加信誉参照表，信用评级去除兴趣点加点</t>
  </si>
  <si>
    <t>任意特长</t>
  </si>
  <si>
    <t>列</t>
  </si>
  <si>
    <t>二选一函数</t>
  </si>
  <si>
    <t>社交技能</t>
  </si>
  <si>
    <t>二选一①函数</t>
  </si>
  <si>
    <t>二选一②函数</t>
  </si>
  <si>
    <t>三选X函数</t>
  </si>
  <si>
    <t>生存</t>
  </si>
  <si>
    <t>语言</t>
  </si>
  <si>
    <t>移动力</t>
  </si>
  <si>
    <t>体力</t>
  </si>
  <si>
    <t>魔法</t>
  </si>
  <si>
    <t>技能列表</t>
  </si>
  <si>
    <t>物品栏</t>
  </si>
  <si>
    <t>种类</t>
  </si>
  <si>
    <t>故障率</t>
  </si>
</sst>
</file>

<file path=xl/styles.xml><?xml version="1.0" encoding="utf-8"?>
<styleSheet xmlns="http://schemas.openxmlformats.org/spreadsheetml/2006/main">
  <numFmts count="11">
    <numFmt numFmtId="176" formatCode="&quot;+&quot;0;&quot;-&quot;0;&quot;±&quot;0"/>
    <numFmt numFmtId="177" formatCode="[$$-409]#,##0.00;&quot;-&quot;[$$-409]#,##0.00"/>
    <numFmt numFmtId="178" formatCode="[$$-409]#,##0.00&quot; &quot;;\([$$-409]#,##0.00\)"/>
    <numFmt numFmtId="44" formatCode="_ &quot;￥&quot;* #,##0.00_ ;_ &quot;￥&quot;* \-#,##0.00_ ;_ &quot;￥&quot;* &quot;-&quot;??_ ;_ @_ "/>
    <numFmt numFmtId="179" formatCode="&quot;/&quot;0&quot; &quot;"/>
    <numFmt numFmtId="43" formatCode="_ * #,##0.00_ ;_ * \-#,##0.00_ ;_ * &quot;-&quot;??_ ;_ @_ "/>
    <numFmt numFmtId="180" formatCode="0&quot; &quot;;\(0\)"/>
    <numFmt numFmtId="181" formatCode="0.00&quot; &quot;"/>
    <numFmt numFmtId="42" formatCode="_ &quot;￥&quot;* #,##0_ ;_ &quot;￥&quot;* \-#,##0_ ;_ &quot;￥&quot;* &quot;-&quot;_ ;_ @_ "/>
    <numFmt numFmtId="41" formatCode="_ * #,##0_ ;_ * \-#,##0_ ;_ * &quot;-&quot;_ ;_ @_ "/>
    <numFmt numFmtId="182" formatCode="[$$-409]#,##0&quot; &quot;;\([$$-409]#,##0\)"/>
  </numFmts>
  <fonts count="77">
    <font>
      <sz val="11"/>
      <color indexed="8"/>
      <name val="等线"/>
      <charset val="134"/>
    </font>
    <font>
      <sz val="10"/>
      <color indexed="8"/>
      <name val="等线"/>
      <charset val="134"/>
    </font>
    <font>
      <sz val="10"/>
      <color indexed="8"/>
      <name val="微软雅黑"/>
      <charset val="134"/>
    </font>
    <font>
      <sz val="11"/>
      <color indexed="12"/>
      <name val="等线"/>
      <charset val="134"/>
    </font>
    <font>
      <sz val="11"/>
      <color indexed="8"/>
      <name val="微软雅黑 Light"/>
      <charset val="134"/>
    </font>
    <font>
      <b/>
      <sz val="11"/>
      <color indexed="15"/>
      <name val="等线"/>
      <charset val="134"/>
    </font>
    <font>
      <sz val="11"/>
      <color indexed="12"/>
      <name val="华文彩云"/>
      <charset val="134"/>
    </font>
    <font>
      <sz val="11"/>
      <color indexed="12"/>
      <name val="黑体"/>
      <charset val="134"/>
    </font>
    <font>
      <sz val="11"/>
      <color indexed="41"/>
      <name val="黑体"/>
      <charset val="134"/>
    </font>
    <font>
      <sz val="11"/>
      <color indexed="8"/>
      <name val="黑体"/>
      <charset val="134"/>
    </font>
    <font>
      <sz val="11"/>
      <color indexed="15"/>
      <name val="黑体"/>
      <charset val="134"/>
    </font>
    <font>
      <sz val="11"/>
      <color indexed="38"/>
      <name val="黑体"/>
      <charset val="134"/>
    </font>
    <font>
      <sz val="11"/>
      <color indexed="39"/>
      <name val="宋体"/>
      <charset val="134"/>
    </font>
    <font>
      <sz val="11"/>
      <color indexed="39"/>
      <name val="Calibri"/>
      <charset val="134"/>
    </font>
    <font>
      <b/>
      <sz val="11"/>
      <color indexed="15"/>
      <name val="Helvetica"/>
      <charset val="134"/>
    </font>
    <font>
      <b/>
      <sz val="11"/>
      <color indexed="38"/>
      <name val="Helvetica"/>
      <charset val="134"/>
    </font>
    <font>
      <b/>
      <sz val="11"/>
      <color indexed="43"/>
      <name val="Helvetica"/>
      <charset val="134"/>
    </font>
    <font>
      <sz val="10"/>
      <color indexed="8"/>
      <name val="宋体"/>
      <charset val="134"/>
    </font>
    <font>
      <b/>
      <sz val="12"/>
      <color indexed="8"/>
      <name val="微软雅黑 Light"/>
      <charset val="134"/>
    </font>
    <font>
      <sz val="12"/>
      <color indexed="12"/>
      <name val="微软雅黑 Light"/>
      <charset val="134"/>
    </font>
    <font>
      <sz val="12"/>
      <color indexed="8"/>
      <name val="微软雅黑 Light"/>
      <charset val="134"/>
    </font>
    <font>
      <sz val="11"/>
      <color indexed="8"/>
      <name val="微软雅黑"/>
      <charset val="134"/>
    </font>
    <font>
      <sz val="11"/>
      <color indexed="15"/>
      <name val="微软雅黑"/>
      <charset val="134"/>
    </font>
    <font>
      <sz val="11"/>
      <color indexed="12"/>
      <name val="微软雅黑"/>
      <charset val="134"/>
    </font>
    <font>
      <sz val="11"/>
      <color indexed="37"/>
      <name val="等线"/>
      <charset val="134"/>
    </font>
    <font>
      <sz val="10"/>
      <color indexed="12"/>
      <name val="宋体"/>
      <charset val="134"/>
    </font>
    <font>
      <sz val="10"/>
      <color indexed="12"/>
      <name val="微软雅黑 Light"/>
      <charset val="134"/>
    </font>
    <font>
      <sz val="11"/>
      <color indexed="12"/>
      <name val="微软雅黑 Light"/>
      <charset val="134"/>
    </font>
    <font>
      <sz val="10"/>
      <color indexed="14"/>
      <name val="微软雅黑 Light"/>
      <charset val="134"/>
    </font>
    <font>
      <sz val="10"/>
      <color indexed="8"/>
      <name val="微软雅黑 Light"/>
      <charset val="134"/>
    </font>
    <font>
      <sz val="10"/>
      <color indexed="15"/>
      <name val="微软雅黑 Light"/>
      <charset val="134"/>
    </font>
    <font>
      <sz val="10"/>
      <color indexed="12"/>
      <name val="等线"/>
      <charset val="134"/>
    </font>
    <font>
      <sz val="10"/>
      <color indexed="12"/>
      <name val="微软雅黑"/>
      <charset val="134"/>
    </font>
    <font>
      <sz val="10"/>
      <color indexed="14"/>
      <name val="微软雅黑"/>
      <charset val="134"/>
    </font>
    <font>
      <b/>
      <sz val="9"/>
      <color indexed="22"/>
      <name val="微软雅黑"/>
      <charset val="134"/>
    </font>
    <font>
      <sz val="10"/>
      <color indexed="20"/>
      <name val="微软雅黑"/>
      <charset val="134"/>
    </font>
    <font>
      <sz val="9"/>
      <color indexed="8"/>
      <name val="微软雅黑"/>
      <charset val="134"/>
    </font>
    <font>
      <sz val="8"/>
      <color indexed="8"/>
      <name val="微软雅黑"/>
      <charset val="134"/>
    </font>
    <font>
      <sz val="8"/>
      <color indexed="35"/>
      <name val="微软雅黑"/>
      <charset val="134"/>
    </font>
    <font>
      <sz val="9"/>
      <color indexed="35"/>
      <name val="微软雅黑"/>
      <charset val="134"/>
    </font>
    <font>
      <sz val="7"/>
      <color indexed="8"/>
      <name val="微软雅黑"/>
      <charset val="134"/>
    </font>
    <font>
      <sz val="10"/>
      <color indexed="26"/>
      <name val="微软雅黑"/>
      <charset val="134"/>
    </font>
    <font>
      <sz val="10"/>
      <color indexed="27"/>
      <name val="微软雅黑"/>
      <charset val="134"/>
    </font>
    <font>
      <sz val="10"/>
      <color indexed="28"/>
      <name val="微软雅黑"/>
      <charset val="134"/>
    </font>
    <font>
      <sz val="9"/>
      <color indexed="20"/>
      <name val="微软雅黑"/>
      <charset val="134"/>
    </font>
    <font>
      <sz val="10"/>
      <color indexed="29"/>
      <name val="微软雅黑"/>
      <charset val="134"/>
    </font>
    <font>
      <sz val="9"/>
      <color indexed="14"/>
      <name val="微软雅黑"/>
      <charset val="134"/>
    </font>
    <font>
      <sz val="10"/>
      <color indexed="19"/>
      <name val="微软雅黑"/>
      <charset val="134"/>
    </font>
    <font>
      <sz val="11"/>
      <color indexed="19"/>
      <name val="微软雅黑"/>
      <charset val="134"/>
    </font>
    <font>
      <sz val="9"/>
      <color indexed="25"/>
      <name val="微软雅黑"/>
      <charset val="134"/>
    </font>
    <font>
      <sz val="10"/>
      <color indexed="15"/>
      <name val="微软雅黑"/>
      <charset val="134"/>
    </font>
    <font>
      <u/>
      <sz val="11"/>
      <color indexed="36"/>
      <name val="等线"/>
      <charset val="134"/>
    </font>
    <font>
      <sz val="12"/>
      <color indexed="8"/>
      <name val="等线"/>
      <charset val="134"/>
    </font>
    <font>
      <sz val="14"/>
      <color indexed="8"/>
      <name val="等线"/>
      <charset val="134"/>
    </font>
    <font>
      <u/>
      <sz val="12"/>
      <color indexed="11"/>
      <name val="等线"/>
      <charset val="134"/>
    </font>
    <font>
      <sz val="11"/>
      <color theme="1"/>
      <name val="Helvetica Neue"/>
      <charset val="0"/>
      <scheme val="minor"/>
    </font>
    <font>
      <b/>
      <sz val="11"/>
      <color theme="3"/>
      <name val="Helvetica Neue"/>
      <charset val="134"/>
      <scheme val="minor"/>
    </font>
    <font>
      <sz val="11"/>
      <color theme="0"/>
      <name val="Helvetica Neue"/>
      <charset val="0"/>
      <scheme val="minor"/>
    </font>
    <font>
      <sz val="11"/>
      <color theme="1"/>
      <name val="Helvetica Neue"/>
      <charset val="134"/>
      <scheme val="minor"/>
    </font>
    <font>
      <b/>
      <sz val="11"/>
      <color rgb="FFFA7D00"/>
      <name val="Helvetica Neue"/>
      <charset val="0"/>
      <scheme val="minor"/>
    </font>
    <font>
      <u/>
      <sz val="11"/>
      <color rgb="FF800080"/>
      <name val="Helvetica Neue"/>
      <charset val="0"/>
      <scheme val="minor"/>
    </font>
    <font>
      <i/>
      <sz val="11"/>
      <color rgb="FF7F7F7F"/>
      <name val="Helvetica Neue"/>
      <charset val="0"/>
      <scheme val="minor"/>
    </font>
    <font>
      <b/>
      <sz val="13"/>
      <color theme="3"/>
      <name val="Helvetica Neue"/>
      <charset val="134"/>
      <scheme val="minor"/>
    </font>
    <font>
      <b/>
      <sz val="11"/>
      <color rgb="FF3F3F3F"/>
      <name val="Helvetica Neue"/>
      <charset val="0"/>
      <scheme val="minor"/>
    </font>
    <font>
      <b/>
      <sz val="11"/>
      <color rgb="FFFFFFFF"/>
      <name val="Helvetica Neue"/>
      <charset val="0"/>
      <scheme val="minor"/>
    </font>
    <font>
      <u/>
      <sz val="11"/>
      <color rgb="FF0000FF"/>
      <name val="Helvetica Neue"/>
      <charset val="0"/>
      <scheme val="minor"/>
    </font>
    <font>
      <b/>
      <sz val="15"/>
      <color theme="3"/>
      <name val="Helvetica Neue"/>
      <charset val="134"/>
      <scheme val="minor"/>
    </font>
    <font>
      <b/>
      <sz val="11"/>
      <color theme="1"/>
      <name val="Helvetica Neue"/>
      <charset val="0"/>
      <scheme val="minor"/>
    </font>
    <font>
      <sz val="11"/>
      <color rgb="FF9C0006"/>
      <name val="Helvetica Neue"/>
      <charset val="0"/>
      <scheme val="minor"/>
    </font>
    <font>
      <sz val="11"/>
      <color rgb="FFFA7D00"/>
      <name val="Helvetica Neue"/>
      <charset val="0"/>
      <scheme val="minor"/>
    </font>
    <font>
      <sz val="11"/>
      <color rgb="FF006100"/>
      <name val="Helvetica Neue"/>
      <charset val="0"/>
      <scheme val="minor"/>
    </font>
    <font>
      <sz val="11"/>
      <color rgb="FFFF0000"/>
      <name val="Helvetica Neue"/>
      <charset val="0"/>
      <scheme val="minor"/>
    </font>
    <font>
      <sz val="11"/>
      <color rgb="FF9C6500"/>
      <name val="Helvetica Neue"/>
      <charset val="0"/>
      <scheme val="minor"/>
    </font>
    <font>
      <b/>
      <sz val="18"/>
      <color theme="3"/>
      <name val="Helvetica Neue"/>
      <charset val="134"/>
      <scheme val="minor"/>
    </font>
    <font>
      <sz val="11"/>
      <color rgb="FF3F3F76"/>
      <name val="Helvetica Neue"/>
      <charset val="0"/>
      <scheme val="minor"/>
    </font>
    <font>
      <sz val="11"/>
      <color indexed="42"/>
      <name val="黑体"/>
      <charset val="134"/>
    </font>
    <font>
      <sz val="11"/>
      <color indexed="44"/>
      <name val="黑体"/>
      <charset val="134"/>
    </font>
  </fonts>
  <fills count="46">
    <fill>
      <patternFill patternType="none"/>
    </fill>
    <fill>
      <patternFill patternType="gray125"/>
    </fill>
    <fill>
      <patternFill patternType="solid">
        <fgColor indexed="45"/>
        <bgColor indexed="64"/>
      </patternFill>
    </fill>
    <fill>
      <patternFill patternType="solid">
        <fgColor indexed="12"/>
        <bgColor indexed="64"/>
      </patternFill>
    </fill>
    <fill>
      <patternFill patternType="solid">
        <fgColor indexed="16"/>
        <bgColor indexed="64"/>
      </patternFill>
    </fill>
    <fill>
      <patternFill patternType="solid">
        <fgColor indexed="27"/>
        <bgColor indexed="64"/>
      </patternFill>
    </fill>
    <fill>
      <patternFill patternType="solid">
        <fgColor indexed="40"/>
        <bgColor indexed="64"/>
      </patternFill>
    </fill>
    <fill>
      <patternFill patternType="solid">
        <fgColor indexed="18"/>
        <bgColor indexed="64"/>
      </patternFill>
    </fill>
    <fill>
      <patternFill patternType="solid">
        <fgColor indexed="33"/>
        <bgColor indexed="64"/>
      </patternFill>
    </fill>
    <fill>
      <patternFill patternType="solid">
        <fgColor indexed="21"/>
        <bgColor indexed="64"/>
      </patternFill>
    </fill>
    <fill>
      <patternFill patternType="solid">
        <fgColor indexed="30"/>
        <bgColor indexed="64"/>
      </patternFill>
    </fill>
    <fill>
      <patternFill patternType="solid">
        <fgColor indexed="34"/>
        <bgColor indexed="64"/>
      </patternFill>
    </fill>
    <fill>
      <patternFill patternType="solid">
        <fgColor indexed="32"/>
        <bgColor indexed="64"/>
      </patternFill>
    </fill>
    <fill>
      <patternFill patternType="solid">
        <fgColor indexed="9"/>
        <bgColor indexed="64"/>
      </patternFill>
    </fill>
    <fill>
      <patternFill patternType="solid">
        <fgColor indexed="10"/>
        <bgColor indexed="64"/>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rgb="FFC6EFCE"/>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s>
  <borders count="205">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style="thin">
        <color indexed="13"/>
      </left>
      <right style="thin">
        <color indexed="13"/>
      </right>
      <top/>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13"/>
      </left>
      <right style="thin">
        <color indexed="8"/>
      </right>
      <top/>
      <bottom/>
      <diagonal/>
    </border>
    <border>
      <left style="thin">
        <color indexed="13"/>
      </left>
      <right style="thin">
        <color indexed="13"/>
      </right>
      <top style="thin">
        <color indexed="8"/>
      </top>
      <bottom style="thin">
        <color indexed="13"/>
      </bottom>
      <diagonal/>
    </border>
    <border>
      <left style="thin">
        <color indexed="13"/>
      </left>
      <right style="thin">
        <color indexed="17"/>
      </right>
      <top style="thin">
        <color indexed="8"/>
      </top>
      <bottom style="thin">
        <color indexed="8"/>
      </bottom>
      <diagonal/>
    </border>
    <border>
      <left style="thin">
        <color indexed="17"/>
      </left>
      <right style="thin">
        <color indexed="13"/>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17"/>
      </bottom>
      <diagonal/>
    </border>
    <border>
      <left style="thin">
        <color indexed="13"/>
      </left>
      <right style="thin">
        <color indexed="8"/>
      </right>
      <top style="thin">
        <color indexed="13"/>
      </top>
      <bottom style="thin">
        <color indexed="17"/>
      </bottom>
      <diagonal/>
    </border>
    <border>
      <left style="thin">
        <color indexed="8"/>
      </left>
      <right style="thin">
        <color indexed="17"/>
      </right>
      <top style="thin">
        <color indexed="17"/>
      </top>
      <bottom style="thin">
        <color indexed="17"/>
      </bottom>
      <diagonal/>
    </border>
    <border>
      <left style="thin">
        <color indexed="17"/>
      </left>
      <right style="thin">
        <color indexed="8"/>
      </right>
      <top style="thin">
        <color indexed="17"/>
      </top>
      <bottom style="thin">
        <color indexed="17"/>
      </bottom>
      <diagonal/>
    </border>
    <border>
      <left style="thin">
        <color indexed="8"/>
      </left>
      <right style="thin">
        <color indexed="17"/>
      </right>
      <top style="thin">
        <color indexed="17"/>
      </top>
      <bottom style="thin">
        <color indexed="8"/>
      </bottom>
      <diagonal/>
    </border>
    <border>
      <left style="thin">
        <color indexed="17"/>
      </left>
      <right style="thin">
        <color indexed="8"/>
      </right>
      <top style="thin">
        <color indexed="17"/>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13"/>
      </top>
      <bottom style="thin">
        <color indexed="8"/>
      </bottom>
      <diagonal/>
    </border>
    <border>
      <left style="thin">
        <color indexed="13"/>
      </left>
      <right style="medium">
        <color indexed="8"/>
      </right>
      <top style="thin">
        <color indexed="13"/>
      </top>
      <bottom style="thin">
        <color indexed="13"/>
      </bottom>
      <diagonal/>
    </border>
    <border>
      <left style="medium">
        <color indexed="8"/>
      </left>
      <right style="medium">
        <color indexed="8"/>
      </right>
      <top style="medium">
        <color indexed="8"/>
      </top>
      <bottom style="thin">
        <color indexed="16"/>
      </bottom>
      <diagonal/>
    </border>
    <border>
      <left style="medium">
        <color indexed="8"/>
      </left>
      <right style="medium">
        <color indexed="8"/>
      </right>
      <top style="thin">
        <color indexed="13"/>
      </top>
      <bottom style="thin">
        <color indexed="13"/>
      </bottom>
      <diagonal/>
    </border>
    <border>
      <left style="medium">
        <color indexed="8"/>
      </left>
      <right style="medium">
        <color indexed="8"/>
      </right>
      <top style="thin">
        <color indexed="16"/>
      </top>
      <bottom style="thin">
        <color indexed="16"/>
      </bottom>
      <diagonal/>
    </border>
    <border>
      <left style="medium">
        <color indexed="8"/>
      </left>
      <right style="thin">
        <color indexed="13"/>
      </right>
      <top style="thin">
        <color indexed="13"/>
      </top>
      <bottom style="thin">
        <color indexed="13"/>
      </bottom>
      <diagonal/>
    </border>
    <border>
      <left style="medium">
        <color indexed="8"/>
      </left>
      <right style="medium">
        <color indexed="8"/>
      </right>
      <top style="thin">
        <color indexed="16"/>
      </top>
      <bottom style="medium">
        <color indexed="8"/>
      </bottom>
      <diagonal/>
    </border>
    <border>
      <left style="thin">
        <color indexed="13"/>
      </left>
      <right style="thin">
        <color indexed="13"/>
      </right>
      <top style="medium">
        <color indexed="8"/>
      </top>
      <bottom style="thin">
        <color indexed="13"/>
      </bottom>
      <diagonal/>
    </border>
    <border>
      <left style="medium">
        <color indexed="8"/>
      </left>
      <right style="thin">
        <color indexed="17"/>
      </right>
      <top style="medium">
        <color indexed="8"/>
      </top>
      <bottom style="thin">
        <color indexed="17"/>
      </bottom>
      <diagonal/>
    </border>
    <border>
      <left style="thin">
        <color indexed="17"/>
      </left>
      <right style="thin">
        <color indexed="17"/>
      </right>
      <top style="medium">
        <color indexed="8"/>
      </top>
      <bottom style="thin">
        <color indexed="17"/>
      </bottom>
      <diagonal/>
    </border>
    <border>
      <left style="thin">
        <color indexed="17"/>
      </left>
      <right style="medium">
        <color indexed="8"/>
      </right>
      <top style="medium">
        <color indexed="8"/>
      </top>
      <bottom style="thin">
        <color indexed="17"/>
      </bottom>
      <diagonal/>
    </border>
    <border>
      <left style="medium">
        <color indexed="8"/>
      </left>
      <right style="medium">
        <color indexed="8"/>
      </right>
      <top style="thin">
        <color indexed="13"/>
      </top>
      <bottom/>
      <diagonal/>
    </border>
    <border>
      <left style="medium">
        <color indexed="8"/>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
      <left style="thin">
        <color indexed="17"/>
      </left>
      <right style="medium">
        <color indexed="8"/>
      </right>
      <top style="thin">
        <color indexed="17"/>
      </top>
      <bottom style="thin">
        <color indexed="17"/>
      </bottom>
      <diagonal/>
    </border>
    <border>
      <left style="medium">
        <color indexed="8"/>
      </left>
      <right style="medium">
        <color indexed="8"/>
      </right>
      <top/>
      <bottom/>
      <diagonal/>
    </border>
    <border>
      <left style="medium">
        <color indexed="8"/>
      </left>
      <right/>
      <top/>
      <bottom/>
      <diagonal/>
    </border>
    <border>
      <left style="medium">
        <color indexed="8"/>
      </left>
      <right style="thin">
        <color indexed="17"/>
      </right>
      <top style="thin">
        <color indexed="17"/>
      </top>
      <bottom style="medium">
        <color indexed="8"/>
      </bottom>
      <diagonal/>
    </border>
    <border>
      <left style="thin">
        <color indexed="17"/>
      </left>
      <right style="thin">
        <color indexed="17"/>
      </right>
      <top style="thin">
        <color indexed="17"/>
      </top>
      <bottom style="medium">
        <color indexed="8"/>
      </bottom>
      <diagonal/>
    </border>
    <border>
      <left style="thin">
        <color indexed="17"/>
      </left>
      <right style="medium">
        <color indexed="8"/>
      </right>
      <top style="thin">
        <color indexed="17"/>
      </top>
      <bottom style="medium">
        <color indexed="8"/>
      </bottom>
      <diagonal/>
    </border>
    <border>
      <left style="thin">
        <color indexed="13"/>
      </left>
      <right/>
      <top style="medium">
        <color indexed="8"/>
      </top>
      <bottom style="medium">
        <color indexed="8"/>
      </bottom>
      <diagonal/>
    </border>
    <border>
      <left/>
      <right/>
      <top style="medium">
        <color indexed="8"/>
      </top>
      <bottom style="medium">
        <color indexed="8"/>
      </bottom>
      <diagonal/>
    </border>
    <border>
      <left/>
      <right/>
      <top style="medium">
        <color indexed="8"/>
      </top>
      <bottom/>
      <diagonal/>
    </border>
    <border>
      <left style="thin">
        <color indexed="13"/>
      </left>
      <right/>
      <top style="medium">
        <color indexed="8"/>
      </top>
      <bottom/>
      <diagonal/>
    </border>
    <border>
      <left style="thin">
        <color indexed="13"/>
      </left>
      <right/>
      <top/>
      <bottom style="medium">
        <color indexed="8"/>
      </bottom>
      <diagonal/>
    </border>
    <border>
      <left/>
      <right/>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17"/>
      </bottom>
      <diagonal/>
    </border>
    <border>
      <left style="thin">
        <color indexed="8"/>
      </left>
      <right style="thin">
        <color indexed="8"/>
      </right>
      <top style="thin">
        <color indexed="8"/>
      </top>
      <bottom style="thin">
        <color indexed="17"/>
      </bottom>
      <diagonal/>
    </border>
    <border>
      <left style="thin">
        <color indexed="8"/>
      </left>
      <right style="thin">
        <color indexed="17"/>
      </right>
      <top style="thin">
        <color indexed="8"/>
      </top>
      <bottom style="thin">
        <color indexed="17"/>
      </bottom>
      <diagonal/>
    </border>
    <border>
      <left style="thin">
        <color indexed="17"/>
      </left>
      <right style="thin">
        <color indexed="17"/>
      </right>
      <top style="thin">
        <color indexed="8"/>
      </top>
      <bottom style="thin">
        <color indexed="17"/>
      </bottom>
      <diagonal/>
    </border>
    <border>
      <left style="medium">
        <color indexed="8"/>
      </left>
      <right style="thin">
        <color indexed="8"/>
      </right>
      <top style="thin">
        <color indexed="17"/>
      </top>
      <bottom style="thin">
        <color indexed="17"/>
      </bottom>
      <diagonal/>
    </border>
    <border>
      <left style="thin">
        <color indexed="8"/>
      </left>
      <right style="thin">
        <color indexed="8"/>
      </right>
      <top style="thin">
        <color indexed="17"/>
      </top>
      <bottom style="thin">
        <color indexed="17"/>
      </bottom>
      <diagonal/>
    </border>
    <border>
      <left style="medium">
        <color indexed="8"/>
      </left>
      <right style="thin">
        <color indexed="8"/>
      </right>
      <top style="thin">
        <color indexed="17"/>
      </top>
      <bottom style="medium">
        <color indexed="8"/>
      </bottom>
      <diagonal/>
    </border>
    <border>
      <left style="thin">
        <color indexed="8"/>
      </left>
      <right style="thin">
        <color indexed="8"/>
      </right>
      <top style="thin">
        <color indexed="17"/>
      </top>
      <bottom style="medium">
        <color indexed="8"/>
      </bottom>
      <diagonal/>
    </border>
    <border>
      <left style="thin">
        <color indexed="8"/>
      </left>
      <right style="thin">
        <color indexed="17"/>
      </right>
      <top style="thin">
        <color indexed="17"/>
      </top>
      <bottom style="medium">
        <color indexed="8"/>
      </bottom>
      <diagonal/>
    </border>
    <border>
      <left style="thin">
        <color indexed="13"/>
      </left>
      <right/>
      <top style="medium">
        <color indexed="8"/>
      </top>
      <bottom style="thin">
        <color indexed="13"/>
      </bottom>
      <diagonal/>
    </border>
    <border>
      <left/>
      <right/>
      <top style="medium">
        <color indexed="8"/>
      </top>
      <bottom style="thin">
        <color indexed="13"/>
      </bottom>
      <diagonal/>
    </border>
    <border>
      <left style="medium">
        <color indexed="8"/>
      </left>
      <right/>
      <top style="thin">
        <color indexed="13"/>
      </top>
      <bottom/>
      <diagonal/>
    </border>
    <border>
      <left/>
      <right/>
      <top style="thin">
        <color indexed="13"/>
      </top>
      <bottom/>
      <diagonal/>
    </border>
    <border>
      <left style="medium">
        <color indexed="8"/>
      </left>
      <right/>
      <top style="medium">
        <color indexed="8"/>
      </top>
      <bottom style="thin">
        <color indexed="17"/>
      </bottom>
      <diagonal/>
    </border>
    <border>
      <left/>
      <right style="medium">
        <color indexed="8"/>
      </right>
      <top style="medium">
        <color indexed="8"/>
      </top>
      <bottom style="thin">
        <color indexed="17"/>
      </bottom>
      <diagonal/>
    </border>
    <border>
      <left style="medium">
        <color indexed="8"/>
      </left>
      <right/>
      <top style="thin">
        <color indexed="17"/>
      </top>
      <bottom style="medium">
        <color indexed="8"/>
      </bottom>
      <diagonal/>
    </border>
    <border>
      <left/>
      <right style="medium">
        <color indexed="8"/>
      </right>
      <top style="thin">
        <color indexed="17"/>
      </top>
      <bottom style="medium">
        <color indexed="8"/>
      </bottom>
      <diagonal/>
    </border>
    <border>
      <left/>
      <right style="thin">
        <color indexed="13"/>
      </right>
      <top style="thin">
        <color indexed="13"/>
      </top>
      <bottom/>
      <diagonal/>
    </border>
    <border>
      <left/>
      <right style="thin">
        <color indexed="13"/>
      </right>
      <top/>
      <bottom/>
      <diagonal/>
    </border>
    <border>
      <left/>
      <right style="thin">
        <color indexed="13"/>
      </right>
      <top/>
      <bottom style="medium">
        <color indexed="8"/>
      </bottom>
      <diagonal/>
    </border>
    <border>
      <left style="thin">
        <color indexed="8"/>
      </left>
      <right style="medium">
        <color indexed="8"/>
      </right>
      <top style="medium">
        <color indexed="8"/>
      </top>
      <bottom style="thin">
        <color indexed="8"/>
      </bottom>
      <diagonal/>
    </border>
    <border>
      <left style="thin">
        <color indexed="17"/>
      </left>
      <right style="thin">
        <color indexed="8"/>
      </right>
      <top style="thin">
        <color indexed="8"/>
      </top>
      <bottom style="thin">
        <color indexed="17"/>
      </bottom>
      <diagonal/>
    </border>
    <border>
      <left style="thin">
        <color indexed="8"/>
      </left>
      <right style="medium">
        <color indexed="8"/>
      </right>
      <top style="thin">
        <color indexed="8"/>
      </top>
      <bottom style="thin">
        <color indexed="17"/>
      </bottom>
      <diagonal/>
    </border>
    <border>
      <left style="thin">
        <color indexed="8"/>
      </left>
      <right style="medium">
        <color indexed="8"/>
      </right>
      <top style="thin">
        <color indexed="17"/>
      </top>
      <bottom style="thin">
        <color indexed="17"/>
      </bottom>
      <diagonal/>
    </border>
    <border>
      <left style="thin">
        <color indexed="17"/>
      </left>
      <right style="thin">
        <color indexed="8"/>
      </right>
      <top style="thin">
        <color indexed="17"/>
      </top>
      <bottom style="medium">
        <color indexed="8"/>
      </bottom>
      <diagonal/>
    </border>
    <border>
      <left style="thin">
        <color indexed="8"/>
      </left>
      <right style="medium">
        <color indexed="8"/>
      </right>
      <top style="thin">
        <color indexed="17"/>
      </top>
      <bottom style="medium">
        <color indexed="8"/>
      </bottom>
      <diagonal/>
    </border>
    <border>
      <left/>
      <right style="thin">
        <color indexed="13"/>
      </right>
      <top style="medium">
        <color indexed="8"/>
      </top>
      <bottom style="thin">
        <color indexed="13"/>
      </bottom>
      <diagonal/>
    </border>
    <border>
      <left style="thin">
        <color indexed="13"/>
      </left>
      <right/>
      <top style="thin">
        <color indexed="13"/>
      </top>
      <bottom/>
      <diagonal/>
    </border>
    <border>
      <left/>
      <right style="medium">
        <color indexed="8"/>
      </right>
      <top/>
      <bottom/>
      <diagonal/>
    </border>
    <border>
      <left style="thin">
        <color indexed="13"/>
      </left>
      <right/>
      <top/>
      <bottom style="thin">
        <color indexed="13"/>
      </bottom>
      <diagonal/>
    </border>
    <border>
      <left/>
      <right/>
      <top/>
      <bottom style="thin">
        <color indexed="13"/>
      </bottom>
      <diagonal/>
    </border>
    <border>
      <left style="medium">
        <color indexed="8"/>
      </left>
      <right/>
      <top style="medium">
        <color indexed="8"/>
      </top>
      <bottom/>
      <diagonal/>
    </border>
    <border>
      <left style="medium">
        <color indexed="8"/>
      </left>
      <right/>
      <top/>
      <bottom style="medium">
        <color indexed="8"/>
      </bottom>
      <diagonal/>
    </border>
    <border>
      <left/>
      <right style="medium">
        <color indexed="8"/>
      </right>
      <top/>
      <bottom style="thin">
        <color indexed="13"/>
      </bottom>
      <diagonal/>
    </border>
    <border>
      <left/>
      <right style="medium">
        <color indexed="8"/>
      </right>
      <top style="medium">
        <color indexed="8"/>
      </top>
      <bottom/>
      <diagonal/>
    </border>
    <border>
      <left/>
      <right style="medium">
        <color indexed="8"/>
      </right>
      <top/>
      <bottom style="medium">
        <color indexed="8"/>
      </bottom>
      <diagonal/>
    </border>
    <border>
      <left style="medium">
        <color indexed="8"/>
      </left>
      <right/>
      <top/>
      <bottom style="thin">
        <color indexed="13"/>
      </bottom>
      <diagonal/>
    </border>
    <border>
      <left/>
      <right style="thin">
        <color indexed="13"/>
      </right>
      <top/>
      <bottom style="thin">
        <color indexed="13"/>
      </bottom>
      <diagonal/>
    </border>
    <border>
      <left style="thin">
        <color indexed="17"/>
      </left>
      <right style="thin">
        <color indexed="13"/>
      </right>
      <top style="thin">
        <color indexed="13"/>
      </top>
      <bottom style="thin">
        <color indexed="13"/>
      </bottom>
      <diagonal/>
    </border>
    <border>
      <left style="thin">
        <color indexed="17"/>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medium">
        <color indexed="8"/>
      </left>
      <right/>
      <top/>
      <bottom style="thin">
        <color indexed="17"/>
      </bottom>
      <diagonal/>
    </border>
    <border>
      <left/>
      <right style="medium">
        <color indexed="8"/>
      </right>
      <top/>
      <bottom style="thin">
        <color indexed="17"/>
      </bottom>
      <diagonal/>
    </border>
    <border>
      <left style="medium">
        <color indexed="8"/>
      </left>
      <right/>
      <top style="thin">
        <color indexed="17"/>
      </top>
      <bottom style="thin">
        <color indexed="17"/>
      </bottom>
      <diagonal/>
    </border>
    <border>
      <left/>
      <right style="medium">
        <color indexed="8"/>
      </right>
      <top style="thin">
        <color indexed="17"/>
      </top>
      <bottom style="thin">
        <color indexed="17"/>
      </bottom>
      <diagonal/>
    </border>
    <border>
      <left style="thin">
        <color indexed="17"/>
      </left>
      <right style="thin">
        <color indexed="17"/>
      </right>
      <top style="medium">
        <color indexed="8"/>
      </top>
      <bottom style="medium">
        <color indexed="8"/>
      </bottom>
      <diagonal/>
    </border>
    <border>
      <left style="thin">
        <color indexed="13"/>
      </left>
      <right style="thin">
        <color indexed="13"/>
      </right>
      <top style="thin">
        <color indexed="13"/>
      </top>
      <bottom style="thin">
        <color indexed="17"/>
      </bottom>
      <diagonal/>
    </border>
    <border>
      <left style="medium">
        <color indexed="8"/>
      </left>
      <right style="medium">
        <color indexed="8"/>
      </right>
      <top style="thin">
        <color indexed="17"/>
      </top>
      <bottom style="thin">
        <color indexed="17"/>
      </bottom>
      <diagonal/>
    </border>
    <border>
      <left style="thin">
        <color indexed="13"/>
      </left>
      <right style="thin">
        <color indexed="13"/>
      </right>
      <top style="thin">
        <color indexed="17"/>
      </top>
      <bottom style="thin">
        <color indexed="13"/>
      </bottom>
      <diagonal/>
    </border>
    <border>
      <left style="thin">
        <color indexed="13"/>
      </left>
      <right style="thin">
        <color indexed="17"/>
      </right>
      <top style="thin">
        <color indexed="17"/>
      </top>
      <bottom style="thin">
        <color indexed="13"/>
      </bottom>
      <diagonal/>
    </border>
    <border>
      <left style="thin">
        <color indexed="13"/>
      </left>
      <right style="thin">
        <color indexed="17"/>
      </right>
      <top style="thin">
        <color indexed="13"/>
      </top>
      <bottom style="thin">
        <color indexed="13"/>
      </bottom>
      <diagonal/>
    </border>
    <border>
      <left/>
      <right/>
      <top style="thin">
        <color indexed="13"/>
      </top>
      <bottom style="medium">
        <color indexed="8"/>
      </bottom>
      <diagonal/>
    </border>
    <border>
      <left style="thin">
        <color indexed="13"/>
      </left>
      <right style="medium">
        <color indexed="8"/>
      </right>
      <top/>
      <bottom/>
      <diagonal/>
    </border>
    <border>
      <left style="medium">
        <color indexed="8"/>
      </left>
      <right style="thin">
        <color indexed="17"/>
      </right>
      <top style="medium">
        <color indexed="8"/>
      </top>
      <bottom style="medium">
        <color indexed="8"/>
      </bottom>
      <diagonal/>
    </border>
    <border>
      <left style="thin">
        <color indexed="17"/>
      </left>
      <right/>
      <top style="thin">
        <color indexed="17"/>
      </top>
      <bottom/>
      <diagonal/>
    </border>
    <border>
      <left/>
      <right/>
      <top style="thin">
        <color indexed="17"/>
      </top>
      <bottom/>
      <diagonal/>
    </border>
    <border>
      <left style="thin">
        <color indexed="17"/>
      </left>
      <right/>
      <top/>
      <bottom style="medium">
        <color indexed="8"/>
      </bottom>
      <diagonal/>
    </border>
    <border>
      <left/>
      <right style="medium">
        <color indexed="8"/>
      </right>
      <top style="thin">
        <color indexed="17"/>
      </top>
      <bottom/>
      <diagonal/>
    </border>
    <border>
      <left style="thin">
        <color indexed="17"/>
      </left>
      <right style="medium">
        <color indexed="8"/>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13"/>
      </right>
      <top style="thin">
        <color indexed="13"/>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13"/>
      </right>
      <top style="medium">
        <color indexed="8"/>
      </top>
      <bottom/>
      <diagonal/>
    </border>
    <border>
      <left/>
      <right/>
      <top/>
      <bottom style="dotted">
        <color indexed="8"/>
      </bottom>
      <diagonal/>
    </border>
    <border>
      <left/>
      <right style="dotted">
        <color indexed="8"/>
      </right>
      <top/>
      <bottom/>
      <diagonal/>
    </border>
    <border>
      <left style="dotted">
        <color indexed="8"/>
      </left>
      <right style="dotted">
        <color indexed="8"/>
      </right>
      <top style="dotted">
        <color indexed="8"/>
      </top>
      <bottom style="dotted">
        <color indexed="8"/>
      </bottom>
      <diagonal/>
    </border>
    <border>
      <left style="dotted">
        <color indexed="8"/>
      </left>
      <right style="dotted">
        <color indexed="8"/>
      </right>
      <top/>
      <bottom/>
      <diagonal/>
    </border>
    <border>
      <left/>
      <right/>
      <top style="dotted">
        <color indexed="8"/>
      </top>
      <bottom/>
      <diagonal/>
    </border>
    <border>
      <left style="dotted">
        <color indexed="8"/>
      </left>
      <right/>
      <top/>
      <bottom/>
      <diagonal/>
    </border>
    <border>
      <left style="thin">
        <color indexed="13"/>
      </left>
      <right style="medium">
        <color indexed="8"/>
      </right>
      <top/>
      <bottom style="thin">
        <color indexed="8"/>
      </bottom>
      <diagonal/>
    </border>
    <border>
      <left style="thin">
        <color indexed="13"/>
      </left>
      <right style="medium">
        <color indexed="8"/>
      </right>
      <top style="thin">
        <color indexed="8"/>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thin">
        <color indexed="13"/>
      </left>
      <right/>
      <top style="thin">
        <color indexed="8"/>
      </top>
      <bottom/>
      <diagonal/>
    </border>
    <border>
      <left/>
      <right/>
      <top style="medium">
        <color indexed="8"/>
      </top>
      <bottom style="thin">
        <color indexed="17"/>
      </bottom>
      <diagonal/>
    </border>
    <border>
      <left style="thin">
        <color indexed="17"/>
      </left>
      <right/>
      <top style="thin">
        <color indexed="17"/>
      </top>
      <bottom style="thin">
        <color indexed="17"/>
      </bottom>
      <diagonal/>
    </border>
    <border>
      <left/>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top style="thin">
        <color indexed="17"/>
      </top>
      <bottom style="medium">
        <color indexed="8"/>
      </bottom>
      <diagonal/>
    </border>
    <border>
      <left style="medium">
        <color indexed="8"/>
      </left>
      <right/>
      <top style="medium">
        <color indexed="8"/>
      </top>
      <bottom style="thin">
        <color indexed="31"/>
      </bottom>
      <diagonal/>
    </border>
    <border>
      <left/>
      <right/>
      <top style="medium">
        <color indexed="8"/>
      </top>
      <bottom style="thin">
        <color indexed="31"/>
      </bottom>
      <diagonal/>
    </border>
    <border>
      <left style="medium">
        <color indexed="8"/>
      </left>
      <right/>
      <top style="thin">
        <color indexed="31"/>
      </top>
      <bottom style="thin">
        <color indexed="31"/>
      </bottom>
      <diagonal/>
    </border>
    <border>
      <left/>
      <right style="thin">
        <color indexed="31"/>
      </right>
      <top style="thin">
        <color indexed="31"/>
      </top>
      <bottom style="thin">
        <color indexed="31"/>
      </bottom>
      <diagonal/>
    </border>
    <border>
      <left style="thin">
        <color indexed="31"/>
      </left>
      <right style="thin">
        <color indexed="31"/>
      </right>
      <top style="thin">
        <color indexed="31"/>
      </top>
      <bottom style="thin">
        <color indexed="31"/>
      </bottom>
      <diagonal/>
    </border>
    <border>
      <left style="medium">
        <color indexed="8"/>
      </left>
      <right/>
      <top style="thin">
        <color indexed="31"/>
      </top>
      <bottom style="medium">
        <color indexed="8"/>
      </bottom>
      <diagonal/>
    </border>
    <border>
      <left/>
      <right style="thin">
        <color indexed="31"/>
      </right>
      <top style="thin">
        <color indexed="31"/>
      </top>
      <bottom style="medium">
        <color indexed="8"/>
      </bottom>
      <diagonal/>
    </border>
    <border>
      <left style="thin">
        <color indexed="31"/>
      </left>
      <right style="thin">
        <color indexed="31"/>
      </right>
      <top style="thin">
        <color indexed="31"/>
      </top>
      <bottom style="medium">
        <color indexed="8"/>
      </bottom>
      <diagonal/>
    </border>
    <border>
      <left style="medium">
        <color indexed="8"/>
      </left>
      <right/>
      <top style="thin">
        <color indexed="17"/>
      </top>
      <bottom style="thin">
        <color indexed="31"/>
      </bottom>
      <diagonal/>
    </border>
    <border>
      <left/>
      <right style="thin">
        <color indexed="31"/>
      </right>
      <top style="thin">
        <color indexed="17"/>
      </top>
      <bottom style="thin">
        <color indexed="31"/>
      </bottom>
      <diagonal/>
    </border>
    <border>
      <left style="medium">
        <color indexed="8"/>
      </left>
      <right/>
      <top style="thin">
        <color indexed="31"/>
      </top>
      <bottom/>
      <diagonal/>
    </border>
    <border>
      <left/>
      <right/>
      <top style="thin">
        <color indexed="31"/>
      </top>
      <bottom/>
      <diagonal/>
    </border>
    <border>
      <left/>
      <right style="thin">
        <color indexed="8"/>
      </right>
      <top style="medium">
        <color indexed="8"/>
      </top>
      <bottom/>
      <diagonal/>
    </border>
    <border>
      <left style="thin">
        <color indexed="8"/>
      </left>
      <right/>
      <top style="medium">
        <color indexed="8"/>
      </top>
      <bottom/>
      <diagonal/>
    </border>
    <border>
      <left/>
      <right style="thin">
        <color indexed="8"/>
      </right>
      <top/>
      <bottom style="medium">
        <color indexed="8"/>
      </bottom>
      <diagonal/>
    </border>
    <border>
      <left style="thin">
        <color indexed="8"/>
      </left>
      <right/>
      <top/>
      <bottom style="medium">
        <color indexed="8"/>
      </bottom>
      <diagonal/>
    </border>
    <border>
      <left/>
      <right style="thin">
        <color indexed="17"/>
      </right>
      <top style="thin">
        <color indexed="17"/>
      </top>
      <bottom style="medium">
        <color indexed="8"/>
      </bottom>
      <diagonal/>
    </border>
    <border>
      <left style="thin">
        <color indexed="31"/>
      </left>
      <right/>
      <top style="thin">
        <color indexed="31"/>
      </top>
      <bottom style="thin">
        <color indexed="31"/>
      </bottom>
      <diagonal/>
    </border>
    <border>
      <left/>
      <right/>
      <top style="thin">
        <color indexed="31"/>
      </top>
      <bottom style="thin">
        <color indexed="31"/>
      </bottom>
      <diagonal/>
    </border>
    <border>
      <left style="thin">
        <color indexed="31"/>
      </left>
      <right style="thin">
        <color indexed="17"/>
      </right>
      <top style="thin">
        <color indexed="31"/>
      </top>
      <bottom style="thin">
        <color indexed="31"/>
      </bottom>
      <diagonal/>
    </border>
    <border>
      <left style="thin">
        <color indexed="17"/>
      </left>
      <right style="thin">
        <color indexed="31"/>
      </right>
      <top style="thin">
        <color indexed="31"/>
      </top>
      <bottom style="thin">
        <color indexed="31"/>
      </bottom>
      <diagonal/>
    </border>
    <border>
      <left style="thin">
        <color indexed="31"/>
      </left>
      <right/>
      <top style="thin">
        <color indexed="17"/>
      </top>
      <bottom/>
      <diagonal/>
    </border>
    <border>
      <left/>
      <right style="thin">
        <color indexed="31"/>
      </right>
      <top style="thin">
        <color indexed="17"/>
      </top>
      <bottom/>
      <diagonal/>
    </border>
    <border>
      <left style="thin">
        <color indexed="31"/>
      </left>
      <right/>
      <top style="thin">
        <color indexed="17"/>
      </top>
      <bottom style="thin">
        <color indexed="31"/>
      </bottom>
      <diagonal/>
    </border>
    <border>
      <left style="thin">
        <color indexed="31"/>
      </left>
      <right/>
      <top/>
      <bottom style="thin">
        <color indexed="31"/>
      </bottom>
      <diagonal/>
    </border>
    <border>
      <left/>
      <right style="thin">
        <color indexed="31"/>
      </right>
      <top/>
      <bottom style="thin">
        <color indexed="17"/>
      </bottom>
      <diagonal/>
    </border>
    <border>
      <left style="thin">
        <color indexed="31"/>
      </left>
      <right/>
      <top style="thin">
        <color indexed="31"/>
      </top>
      <bottom style="thin">
        <color indexed="17"/>
      </bottom>
      <diagonal/>
    </border>
    <border>
      <left/>
      <right style="thin">
        <color indexed="31"/>
      </right>
      <top style="thin">
        <color indexed="31"/>
      </top>
      <bottom style="thin">
        <color indexed="17"/>
      </bottom>
      <diagonal/>
    </border>
    <border>
      <left/>
      <right style="thin">
        <color indexed="17"/>
      </right>
      <top style="thin">
        <color indexed="31"/>
      </top>
      <bottom/>
      <diagonal/>
    </border>
    <border>
      <left/>
      <right style="thin">
        <color indexed="17"/>
      </right>
      <top/>
      <bottom/>
      <diagonal/>
    </border>
    <border>
      <left style="thin">
        <color indexed="17"/>
      </left>
      <right/>
      <top/>
      <bottom/>
      <diagonal/>
    </border>
    <border>
      <left/>
      <right style="thin">
        <color indexed="8"/>
      </right>
      <top style="thin">
        <color indexed="17"/>
      </top>
      <bottom style="thin">
        <color indexed="17"/>
      </bottom>
      <diagonal/>
    </border>
    <border>
      <left style="thin">
        <color indexed="31"/>
      </left>
      <right/>
      <top style="thin">
        <color indexed="31"/>
      </top>
      <bottom style="medium">
        <color indexed="8"/>
      </bottom>
      <diagonal/>
    </border>
    <border>
      <left/>
      <right style="medium">
        <color indexed="8"/>
      </right>
      <top style="thin">
        <color indexed="17"/>
      </top>
      <bottom style="thin">
        <color indexed="31"/>
      </bottom>
      <diagonal/>
    </border>
    <border>
      <left style="medium">
        <color indexed="8"/>
      </left>
      <right/>
      <top style="thin">
        <color indexed="17"/>
      </top>
      <bottom/>
      <diagonal/>
    </border>
    <border>
      <left/>
      <right style="medium">
        <color indexed="8"/>
      </right>
      <top style="thin">
        <color indexed="31"/>
      </top>
      <bottom style="thin">
        <color indexed="17"/>
      </bottom>
      <diagonal/>
    </border>
    <border>
      <left/>
      <right style="thin">
        <color indexed="17"/>
      </right>
      <top style="thin">
        <color indexed="17"/>
      </top>
      <bottom/>
      <diagonal/>
    </border>
    <border>
      <left/>
      <right style="thin">
        <color indexed="17"/>
      </right>
      <top/>
      <bottom style="thin">
        <color indexed="17"/>
      </bottom>
      <diagonal/>
    </border>
    <border>
      <left style="thin">
        <color indexed="17"/>
      </left>
      <right/>
      <top/>
      <bottom style="thin">
        <color indexed="17"/>
      </bottom>
      <diagonal/>
    </border>
    <border>
      <left/>
      <right/>
      <top/>
      <bottom style="thin">
        <color indexed="17"/>
      </bottom>
      <diagonal/>
    </border>
    <border>
      <left style="thin">
        <color indexed="8"/>
      </left>
      <right/>
      <top style="medium">
        <color indexed="8"/>
      </top>
      <bottom style="thin">
        <color indexed="17"/>
      </bottom>
      <diagonal/>
    </border>
    <border>
      <left style="thin">
        <color indexed="8"/>
      </left>
      <right/>
      <top style="thin">
        <color indexed="17"/>
      </top>
      <bottom style="medium">
        <color indexed="8"/>
      </bottom>
      <diagonal/>
    </border>
    <border>
      <left/>
      <right style="medium">
        <color indexed="8"/>
      </right>
      <top style="medium">
        <color indexed="8"/>
      </top>
      <bottom style="thin">
        <color indexed="31"/>
      </bottom>
      <diagonal/>
    </border>
    <border>
      <left style="thin">
        <color indexed="31"/>
      </left>
      <right style="medium">
        <color indexed="8"/>
      </right>
      <top style="thin">
        <color indexed="31"/>
      </top>
      <bottom style="thin">
        <color indexed="31"/>
      </bottom>
      <diagonal/>
    </border>
    <border>
      <left style="thin">
        <color indexed="31"/>
      </left>
      <right style="medium">
        <color indexed="8"/>
      </right>
      <top style="thin">
        <color indexed="31"/>
      </top>
      <bottom style="medium">
        <color indexed="8"/>
      </bottom>
      <diagonal/>
    </border>
    <border>
      <left/>
      <right style="thin">
        <color indexed="17"/>
      </right>
      <top style="medium">
        <color indexed="8"/>
      </top>
      <bottom style="thin">
        <color indexed="17"/>
      </bottom>
      <diagonal/>
    </border>
    <border>
      <left style="thin">
        <color indexed="17"/>
      </left>
      <right/>
      <top style="medium">
        <color indexed="8"/>
      </top>
      <bottom style="thin">
        <color indexed="17"/>
      </bottom>
      <diagonal/>
    </border>
    <border>
      <left style="thin">
        <color indexed="17"/>
      </left>
      <right style="thin">
        <color indexed="17"/>
      </right>
      <top style="thin">
        <color indexed="17"/>
      </top>
      <bottom/>
      <diagonal/>
    </border>
    <border>
      <left style="thin">
        <color indexed="17"/>
      </left>
      <right style="thin">
        <color indexed="17"/>
      </right>
      <top/>
      <bottom style="thin">
        <color indexed="17"/>
      </bottom>
      <diagonal/>
    </border>
    <border>
      <left style="thin">
        <color indexed="13"/>
      </left>
      <right style="medium">
        <color indexed="8"/>
      </right>
      <top/>
      <bottom style="thin">
        <color indexed="13"/>
      </bottom>
      <diagonal/>
    </border>
    <border>
      <left/>
      <right style="thin">
        <color indexed="17"/>
      </right>
      <top/>
      <bottom style="medium">
        <color indexed="8"/>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pplyNumberFormat="0" applyFill="0" applyBorder="0" applyProtection="0">
      <alignment vertical="center"/>
    </xf>
    <xf numFmtId="0" fontId="57" fillId="39" borderId="0" applyNumberFormat="0" applyBorder="0" applyAlignment="0" applyProtection="0">
      <alignment vertical="center"/>
    </xf>
    <xf numFmtId="0" fontId="55" fillId="35" borderId="0" applyNumberFormat="0" applyBorder="0" applyAlignment="0" applyProtection="0">
      <alignment vertical="center"/>
    </xf>
    <xf numFmtId="0" fontId="57" fillId="43" borderId="0" applyNumberFormat="0" applyBorder="0" applyAlignment="0" applyProtection="0">
      <alignment vertical="center"/>
    </xf>
    <xf numFmtId="0" fontId="74" fillId="42" borderId="198" applyNumberFormat="0" applyAlignment="0" applyProtection="0">
      <alignment vertical="center"/>
    </xf>
    <xf numFmtId="0" fontId="55" fillId="40" borderId="0" applyNumberFormat="0" applyBorder="0" applyAlignment="0" applyProtection="0">
      <alignment vertical="center"/>
    </xf>
    <xf numFmtId="0" fontId="55" fillId="38" borderId="0" applyNumberFormat="0" applyBorder="0" applyAlignment="0" applyProtection="0">
      <alignment vertical="center"/>
    </xf>
    <xf numFmtId="44" fontId="58" fillId="0" borderId="0" applyFont="0" applyFill="0" applyBorder="0" applyAlignment="0" applyProtection="0">
      <alignment vertical="center"/>
    </xf>
    <xf numFmtId="0" fontId="57" fillId="45" borderId="0" applyNumberFormat="0" applyBorder="0" applyAlignment="0" applyProtection="0">
      <alignment vertical="center"/>
    </xf>
    <xf numFmtId="9" fontId="58" fillId="0" borderId="0" applyFont="0" applyFill="0" applyBorder="0" applyAlignment="0" applyProtection="0">
      <alignment vertical="center"/>
    </xf>
    <xf numFmtId="0" fontId="57" fillId="20" borderId="0" applyNumberFormat="0" applyBorder="0" applyAlignment="0" applyProtection="0">
      <alignment vertical="center"/>
    </xf>
    <xf numFmtId="0" fontId="57" fillId="36" borderId="0" applyNumberFormat="0" applyBorder="0" applyAlignment="0" applyProtection="0">
      <alignment vertical="center"/>
    </xf>
    <xf numFmtId="0" fontId="57" fillId="44" borderId="0" applyNumberFormat="0" applyBorder="0" applyAlignment="0" applyProtection="0">
      <alignment vertical="center"/>
    </xf>
    <xf numFmtId="0" fontId="57" fillId="34" borderId="0" applyNumberFormat="0" applyBorder="0" applyAlignment="0" applyProtection="0">
      <alignment vertical="center"/>
    </xf>
    <xf numFmtId="0" fontId="57" fillId="32" borderId="0" applyNumberFormat="0" applyBorder="0" applyAlignment="0" applyProtection="0">
      <alignment vertical="center"/>
    </xf>
    <xf numFmtId="0" fontId="59" fillId="17" borderId="198" applyNumberFormat="0" applyAlignment="0" applyProtection="0">
      <alignment vertical="center"/>
    </xf>
    <xf numFmtId="0" fontId="57" fillId="29" borderId="0" applyNumberFormat="0" applyBorder="0" applyAlignment="0" applyProtection="0">
      <alignment vertical="center"/>
    </xf>
    <xf numFmtId="0" fontId="72" fillId="33" borderId="0" applyNumberFormat="0" applyBorder="0" applyAlignment="0" applyProtection="0">
      <alignment vertical="center"/>
    </xf>
    <xf numFmtId="0" fontId="55" fillId="27" borderId="0" applyNumberFormat="0" applyBorder="0" applyAlignment="0" applyProtection="0">
      <alignment vertical="center"/>
    </xf>
    <xf numFmtId="0" fontId="70" fillId="31" borderId="0" applyNumberFormat="0" applyBorder="0" applyAlignment="0" applyProtection="0">
      <alignment vertical="center"/>
    </xf>
    <xf numFmtId="0" fontId="55" fillId="26" borderId="0" applyNumberFormat="0" applyBorder="0" applyAlignment="0" applyProtection="0">
      <alignment vertical="center"/>
    </xf>
    <xf numFmtId="0" fontId="67" fillId="0" borderId="202" applyNumberFormat="0" applyFill="0" applyAlignment="0" applyProtection="0">
      <alignment vertical="center"/>
    </xf>
    <xf numFmtId="0" fontId="68" fillId="28" borderId="0" applyNumberFormat="0" applyBorder="0" applyAlignment="0" applyProtection="0">
      <alignment vertical="center"/>
    </xf>
    <xf numFmtId="0" fontId="64" fillId="25" borderId="201" applyNumberFormat="0" applyAlignment="0" applyProtection="0">
      <alignment vertical="center"/>
    </xf>
    <xf numFmtId="0" fontId="63" fillId="17" borderId="200" applyNumberFormat="0" applyAlignment="0" applyProtection="0">
      <alignment vertical="center"/>
    </xf>
    <xf numFmtId="0" fontId="66" fillId="0" borderId="199" applyNumberFormat="0" applyFill="0" applyAlignment="0" applyProtection="0">
      <alignment vertical="center"/>
    </xf>
    <xf numFmtId="0" fontId="61" fillId="0" borderId="0" applyNumberFormat="0" applyFill="0" applyBorder="0" applyAlignment="0" applyProtection="0">
      <alignment vertical="center"/>
    </xf>
    <xf numFmtId="0" fontId="55" fillId="24" borderId="0" applyNumberFormat="0" applyBorder="0" applyAlignment="0" applyProtection="0">
      <alignment vertical="center"/>
    </xf>
    <xf numFmtId="0" fontId="56" fillId="0" borderId="0" applyNumberFormat="0" applyFill="0" applyBorder="0" applyAlignment="0" applyProtection="0">
      <alignment vertical="center"/>
    </xf>
    <xf numFmtId="42" fontId="58" fillId="0" borderId="0" applyFont="0" applyFill="0" applyBorder="0" applyAlignment="0" applyProtection="0">
      <alignment vertical="center"/>
    </xf>
    <xf numFmtId="0" fontId="55" fillId="37" borderId="0" applyNumberFormat="0" applyBorder="0" applyAlignment="0" applyProtection="0">
      <alignment vertical="center"/>
    </xf>
    <xf numFmtId="43" fontId="58" fillId="0" borderId="0" applyFont="0" applyFill="0" applyBorder="0" applyAlignment="0" applyProtection="0">
      <alignment vertical="center"/>
    </xf>
    <xf numFmtId="0" fontId="60"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55" fillId="23" borderId="0" applyNumberFormat="0" applyBorder="0" applyAlignment="0" applyProtection="0">
      <alignment vertical="center"/>
    </xf>
    <xf numFmtId="0" fontId="71" fillId="0" borderId="0" applyNumberFormat="0" applyFill="0" applyBorder="0" applyAlignment="0" applyProtection="0">
      <alignment vertical="center"/>
    </xf>
    <xf numFmtId="0" fontId="57" fillId="22" borderId="0" applyNumberFormat="0" applyBorder="0" applyAlignment="0" applyProtection="0">
      <alignment vertical="center"/>
    </xf>
    <xf numFmtId="0" fontId="58" fillId="30" borderId="204" applyNumberFormat="0" applyFont="0" applyAlignment="0" applyProtection="0">
      <alignment vertical="center"/>
    </xf>
    <xf numFmtId="0" fontId="55" fillId="21" borderId="0" applyNumberFormat="0" applyBorder="0" applyAlignment="0" applyProtection="0">
      <alignment vertical="center"/>
    </xf>
    <xf numFmtId="0" fontId="57" fillId="19" borderId="0" applyNumberFormat="0" applyBorder="0" applyAlignment="0" applyProtection="0">
      <alignment vertical="center"/>
    </xf>
    <xf numFmtId="0" fontId="55" fillId="18" borderId="0" applyNumberFormat="0" applyBorder="0" applyAlignment="0" applyProtection="0">
      <alignment vertical="center"/>
    </xf>
    <xf numFmtId="0" fontId="65" fillId="0" borderId="0" applyNumberFormat="0" applyFill="0" applyBorder="0" applyAlignment="0" applyProtection="0">
      <alignment vertical="center"/>
    </xf>
    <xf numFmtId="41" fontId="58" fillId="0" borderId="0" applyFont="0" applyFill="0" applyBorder="0" applyAlignment="0" applyProtection="0">
      <alignment vertical="center"/>
    </xf>
    <xf numFmtId="0" fontId="62" fillId="0" borderId="199" applyNumberFormat="0" applyFill="0" applyAlignment="0" applyProtection="0">
      <alignment vertical="center"/>
    </xf>
    <xf numFmtId="0" fontId="55" fillId="41" borderId="0" applyNumberFormat="0" applyBorder="0" applyAlignment="0" applyProtection="0">
      <alignment vertical="center"/>
    </xf>
    <xf numFmtId="0" fontId="56" fillId="0" borderId="197" applyNumberFormat="0" applyFill="0" applyAlignment="0" applyProtection="0">
      <alignment vertical="center"/>
    </xf>
    <xf numFmtId="0" fontId="57" fillId="16" borderId="0" applyNumberFormat="0" applyBorder="0" applyAlignment="0" applyProtection="0">
      <alignment vertical="center"/>
    </xf>
    <xf numFmtId="0" fontId="55" fillId="15" borderId="0" applyNumberFormat="0" applyBorder="0" applyAlignment="0" applyProtection="0">
      <alignment vertical="center"/>
    </xf>
    <xf numFmtId="0" fontId="69" fillId="0" borderId="203" applyNumberFormat="0" applyFill="0" applyAlignment="0" applyProtection="0">
      <alignment vertical="center"/>
    </xf>
  </cellStyleXfs>
  <cellXfs count="830">
    <xf numFmtId="0" fontId="0" fillId="0" borderId="0" xfId="0" applyFont="1" applyAlignment="1">
      <alignment vertical="center"/>
    </xf>
    <xf numFmtId="0" fontId="0" fillId="0" borderId="0" xfId="0" applyNumberFormat="1" applyFont="1" applyAlignment="1">
      <alignment vertical="center"/>
    </xf>
    <xf numFmtId="49" fontId="0" fillId="0" borderId="1" xfId="0" applyNumberFormat="1" applyFont="1" applyBorder="1" applyAlignment="1">
      <alignment vertical="center"/>
    </xf>
    <xf numFmtId="0" fontId="0" fillId="0" borderId="1" xfId="0" applyFont="1" applyBorder="1" applyAlignment="1">
      <alignment vertical="center"/>
    </xf>
    <xf numFmtId="0" fontId="0" fillId="0" borderId="1" xfId="0" applyNumberFormat="1" applyFont="1" applyBorder="1" applyAlignment="1">
      <alignment vertical="center"/>
    </xf>
    <xf numFmtId="1" fontId="0" fillId="0" borderId="1" xfId="0" applyNumberFormat="1" applyFont="1" applyBorder="1" applyAlignment="1">
      <alignment vertical="center"/>
    </xf>
    <xf numFmtId="179" fontId="0" fillId="0" borderId="1" xfId="0" applyNumberFormat="1" applyFont="1" applyBorder="1" applyAlignment="1">
      <alignment vertical="center"/>
    </xf>
    <xf numFmtId="49" fontId="0" fillId="0" borderId="2" xfId="0" applyNumberFormat="1" applyFont="1" applyBorder="1" applyAlignment="1">
      <alignment vertical="center"/>
    </xf>
    <xf numFmtId="179" fontId="0" fillId="0" borderId="2" xfId="0" applyNumberFormat="1" applyFont="1" applyBorder="1" applyAlignment="1">
      <alignment vertical="center"/>
    </xf>
    <xf numFmtId="49" fontId="0" fillId="2" borderId="3" xfId="0" applyNumberFormat="1" applyFont="1" applyFill="1" applyBorder="1" applyAlignment="1">
      <alignment vertical="center"/>
    </xf>
    <xf numFmtId="0" fontId="0" fillId="2" borderId="0" xfId="0" applyFont="1" applyFill="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2" xfId="0" applyFont="1" applyBorder="1" applyAlignment="1">
      <alignment vertical="center"/>
    </xf>
    <xf numFmtId="49" fontId="0" fillId="0" borderId="5" xfId="0" applyNumberFormat="1" applyFont="1" applyBorder="1" applyAlignment="1">
      <alignment vertical="center"/>
    </xf>
    <xf numFmtId="49" fontId="0" fillId="2" borderId="0" xfId="0" applyNumberFormat="1" applyFont="1" applyFill="1" applyAlignment="1">
      <alignment vertical="center"/>
    </xf>
    <xf numFmtId="49" fontId="0" fillId="0" borderId="5" xfId="0" applyNumberFormat="1" applyFont="1" applyBorder="1" applyAlignment="1">
      <alignment vertical="center" wrapText="1"/>
    </xf>
    <xf numFmtId="49" fontId="0" fillId="3" borderId="1" xfId="0" applyNumberFormat="1" applyFont="1" applyFill="1" applyBorder="1" applyAlignment="1">
      <alignment vertical="center" wrapText="1"/>
    </xf>
    <xf numFmtId="0" fontId="0" fillId="3" borderId="1" xfId="0" applyFont="1" applyFill="1" applyBorder="1" applyAlignment="1">
      <alignment vertical="center" wrapText="1"/>
    </xf>
    <xf numFmtId="0" fontId="0" fillId="3" borderId="1" xfId="0" applyFont="1" applyFill="1" applyBorder="1" applyAlignment="1">
      <alignment vertical="center"/>
    </xf>
    <xf numFmtId="49" fontId="0" fillId="3" borderId="1" xfId="0" applyNumberFormat="1" applyFont="1" applyFill="1" applyBorder="1" applyAlignment="1">
      <alignment vertical="center"/>
    </xf>
    <xf numFmtId="180" fontId="0" fillId="0" borderId="1" xfId="0" applyNumberFormat="1" applyFont="1" applyBorder="1" applyAlignment="1">
      <alignment vertical="center"/>
    </xf>
    <xf numFmtId="0" fontId="0" fillId="3" borderId="1" xfId="0" applyNumberFormat="1" applyFont="1" applyFill="1" applyBorder="1" applyAlignment="1">
      <alignment vertical="center"/>
    </xf>
    <xf numFmtId="0"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xf>
    <xf numFmtId="49"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3" borderId="1" xfId="0" applyNumberFormat="1" applyFont="1" applyFill="1" applyBorder="1" applyAlignment="1">
      <alignment horizontal="center" vertical="center" wrapText="1"/>
    </xf>
    <xf numFmtId="0" fontId="0" fillId="0" borderId="6" xfId="0" applyFont="1" applyBorder="1" applyAlignment="1">
      <alignment vertical="center"/>
    </xf>
    <xf numFmtId="49" fontId="2" fillId="0" borderId="1" xfId="0" applyNumberFormat="1" applyFont="1" applyBorder="1" applyAlignment="1">
      <alignment vertical="center"/>
    </xf>
    <xf numFmtId="49" fontId="3" fillId="4" borderId="0" xfId="0" applyNumberFormat="1" applyFont="1" applyFill="1" applyAlignment="1">
      <alignment horizontal="center" vertical="center"/>
    </xf>
    <xf numFmtId="0" fontId="0" fillId="0" borderId="7" xfId="0" applyFont="1" applyBorder="1" applyAlignment="1">
      <alignment vertical="center"/>
    </xf>
    <xf numFmtId="0" fontId="0" fillId="0" borderId="5" xfId="0" applyNumberFormat="1" applyFont="1" applyBorder="1" applyAlignment="1">
      <alignment horizontal="center" vertical="center"/>
    </xf>
    <xf numFmtId="49" fontId="2" fillId="0" borderId="5" xfId="0" applyNumberFormat="1" applyFont="1" applyBorder="1" applyAlignment="1">
      <alignment horizontal="center" vertical="center"/>
    </xf>
    <xf numFmtId="0" fontId="0"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4" fillId="0" borderId="1" xfId="0" applyFont="1" applyBorder="1" applyAlignment="1">
      <alignment horizontal="center" vertical="center"/>
    </xf>
    <xf numFmtId="49" fontId="3" fillId="4" borderId="0" xfId="0" applyNumberFormat="1" applyFont="1" applyFill="1" applyAlignment="1">
      <alignment vertical="center"/>
    </xf>
    <xf numFmtId="0" fontId="3" fillId="4" borderId="0" xfId="0" applyFont="1" applyFill="1" applyAlignment="1">
      <alignment vertical="center"/>
    </xf>
    <xf numFmtId="0" fontId="2" fillId="0" borderId="8" xfId="0" applyNumberFormat="1" applyFont="1" applyBorder="1" applyAlignment="1">
      <alignment horizontal="center" vertical="center"/>
    </xf>
    <xf numFmtId="0" fontId="3" fillId="4" borderId="0" xfId="0" applyFont="1" applyFill="1" applyAlignment="1">
      <alignment horizontal="center" vertical="center"/>
    </xf>
    <xf numFmtId="0" fontId="0" fillId="3" borderId="4" xfId="0" applyFont="1" applyFill="1" applyBorder="1" applyAlignment="1">
      <alignment vertical="center"/>
    </xf>
    <xf numFmtId="0" fontId="2" fillId="0" borderId="5" xfId="0" applyNumberFormat="1" applyFont="1" applyBorder="1" applyAlignment="1">
      <alignment horizontal="center" vertical="center"/>
    </xf>
    <xf numFmtId="49" fontId="5" fillId="3" borderId="9" xfId="0" applyNumberFormat="1" applyFont="1" applyFill="1" applyBorder="1" applyAlignment="1">
      <alignment horizontal="right" vertical="top" wrapText="1"/>
    </xf>
    <xf numFmtId="0" fontId="5" fillId="3" borderId="10" xfId="0" applyFont="1" applyFill="1" applyBorder="1" applyAlignment="1">
      <alignment horizontal="right" vertical="top" wrapText="1"/>
    </xf>
    <xf numFmtId="49" fontId="6" fillId="4" borderId="11" xfId="0" applyNumberFormat="1" applyFont="1" applyFill="1" applyBorder="1" applyAlignment="1">
      <alignment horizontal="center" vertical="top" wrapText="1"/>
    </xf>
    <xf numFmtId="49" fontId="7" fillId="5" borderId="12" xfId="0" applyNumberFormat="1" applyFont="1" applyFill="1" applyBorder="1" applyAlignment="1">
      <alignment horizontal="left" vertical="center"/>
    </xf>
    <xf numFmtId="0" fontId="7" fillId="5" borderId="12" xfId="0" applyFont="1" applyFill="1" applyBorder="1" applyAlignment="1">
      <alignment horizontal="left" vertical="center"/>
    </xf>
    <xf numFmtId="0" fontId="6" fillId="4" borderId="13" xfId="0" applyFont="1" applyFill="1" applyBorder="1" applyAlignment="1">
      <alignment horizontal="center" vertical="top" wrapText="1"/>
    </xf>
    <xf numFmtId="49" fontId="8" fillId="3" borderId="9" xfId="0" applyNumberFormat="1" applyFont="1" applyFill="1" applyBorder="1" applyAlignment="1">
      <alignment horizontal="left" vertical="top" wrapText="1"/>
    </xf>
    <xf numFmtId="0" fontId="5" fillId="3" borderId="10" xfId="0" applyFont="1" applyFill="1" applyBorder="1" applyAlignment="1">
      <alignment horizontal="left" vertical="top" wrapText="1"/>
    </xf>
    <xf numFmtId="49" fontId="9" fillId="3" borderId="9" xfId="0" applyNumberFormat="1" applyFont="1" applyFill="1" applyBorder="1" applyAlignment="1">
      <alignment horizontal="left" vertical="top" wrapText="1"/>
    </xf>
    <xf numFmtId="49" fontId="9" fillId="3" borderId="12" xfId="0" applyNumberFormat="1" applyFont="1" applyFill="1" applyBorder="1" applyAlignment="1">
      <alignment horizontal="left" vertical="top" wrapText="1"/>
    </xf>
    <xf numFmtId="0" fontId="9" fillId="3" borderId="12" xfId="0" applyFont="1" applyFill="1" applyBorder="1" applyAlignment="1">
      <alignment horizontal="left" vertical="top" wrapText="1"/>
    </xf>
    <xf numFmtId="49" fontId="9" fillId="3" borderId="12" xfId="0" applyNumberFormat="1" applyFont="1" applyFill="1" applyBorder="1" applyAlignment="1">
      <alignment horizontal="left" vertical="center" wrapText="1"/>
    </xf>
    <xf numFmtId="0" fontId="9" fillId="3" borderId="12" xfId="0" applyFont="1" applyFill="1" applyBorder="1" applyAlignment="1">
      <alignment horizontal="left" vertical="center"/>
    </xf>
    <xf numFmtId="49" fontId="10" fillId="3" borderId="12" xfId="0" applyNumberFormat="1" applyFont="1" applyFill="1" applyBorder="1" applyAlignment="1">
      <alignment horizontal="left" vertical="center" wrapText="1"/>
    </xf>
    <xf numFmtId="0" fontId="9" fillId="3" borderId="12" xfId="0" applyFont="1" applyFill="1" applyBorder="1" applyAlignment="1">
      <alignment horizontal="left" vertical="center" wrapText="1"/>
    </xf>
    <xf numFmtId="0" fontId="0" fillId="3" borderId="12" xfId="0" applyFont="1" applyFill="1" applyBorder="1" applyAlignment="1">
      <alignment vertical="center" wrapText="1"/>
    </xf>
    <xf numFmtId="0" fontId="0" fillId="3" borderId="5" xfId="0" applyFont="1" applyFill="1" applyBorder="1" applyAlignment="1">
      <alignment vertical="top" wrapText="1"/>
    </xf>
    <xf numFmtId="0" fontId="9" fillId="3" borderId="14" xfId="0" applyFont="1" applyFill="1" applyBorder="1" applyAlignment="1">
      <alignment vertical="center"/>
    </xf>
    <xf numFmtId="0" fontId="9" fillId="3" borderId="14" xfId="0" applyFont="1" applyFill="1" applyBorder="1" applyAlignment="1">
      <alignment vertical="center" wrapText="1"/>
    </xf>
    <xf numFmtId="0" fontId="0" fillId="3" borderId="1" xfId="0" applyFont="1" applyFill="1" applyBorder="1" applyAlignment="1">
      <alignment vertical="top" wrapText="1"/>
    </xf>
    <xf numFmtId="0" fontId="5" fillId="3" borderId="15" xfId="0" applyFont="1" applyFill="1" applyBorder="1" applyAlignment="1">
      <alignment horizontal="right" vertical="top" wrapText="1"/>
    </xf>
    <xf numFmtId="49" fontId="5" fillId="3" borderId="16" xfId="0" applyNumberFormat="1" applyFont="1" applyFill="1" applyBorder="1" applyAlignment="1">
      <alignment horizontal="left" vertical="top" wrapText="1"/>
    </xf>
    <xf numFmtId="14" fontId="11" fillId="3" borderId="12" xfId="0" applyNumberFormat="1" applyFont="1" applyFill="1" applyBorder="1" applyAlignment="1">
      <alignment vertical="center" wrapText="1"/>
    </xf>
    <xf numFmtId="49" fontId="12" fillId="6" borderId="17" xfId="0" applyNumberFormat="1" applyFont="1" applyFill="1" applyBorder="1" applyAlignment="1">
      <alignment horizontal="center" vertical="top" wrapText="1"/>
    </xf>
    <xf numFmtId="0" fontId="13" fillId="6" borderId="18" xfId="0" applyFont="1" applyFill="1" applyBorder="1" applyAlignment="1">
      <alignment horizontal="center" vertical="top" wrapText="1"/>
    </xf>
    <xf numFmtId="0" fontId="5" fillId="3" borderId="19" xfId="0" applyFont="1" applyFill="1" applyBorder="1" applyAlignment="1">
      <alignment horizontal="left" vertical="top" wrapText="1"/>
    </xf>
    <xf numFmtId="49" fontId="0" fillId="3" borderId="20" xfId="0" applyNumberFormat="1"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22" xfId="0" applyFont="1" applyFill="1" applyBorder="1" applyAlignment="1">
      <alignment horizontal="left" vertical="top" wrapText="1"/>
    </xf>
    <xf numFmtId="0" fontId="0" fillId="3" borderId="23" xfId="0" applyFont="1" applyFill="1" applyBorder="1" applyAlignment="1">
      <alignment horizontal="left" vertical="top" wrapText="1"/>
    </xf>
    <xf numFmtId="0" fontId="0" fillId="3" borderId="24" xfId="0" applyFont="1" applyFill="1" applyBorder="1" applyAlignment="1">
      <alignment horizontal="left" vertical="top" wrapText="1"/>
    </xf>
    <xf numFmtId="0" fontId="0" fillId="3" borderId="25" xfId="0" applyFont="1" applyFill="1" applyBorder="1" applyAlignment="1">
      <alignment horizontal="left" vertical="top" wrapText="1"/>
    </xf>
    <xf numFmtId="14" fontId="11" fillId="3" borderId="26" xfId="0" applyNumberFormat="1" applyFont="1" applyFill="1" applyBorder="1" applyAlignment="1">
      <alignment vertical="center" wrapText="1"/>
    </xf>
    <xf numFmtId="0" fontId="0" fillId="3" borderId="27" xfId="0" applyFont="1" applyFill="1" applyBorder="1" applyAlignment="1">
      <alignment horizontal="center" vertical="top" wrapText="1"/>
    </xf>
    <xf numFmtId="0" fontId="0" fillId="3" borderId="26" xfId="0" applyFont="1" applyFill="1" applyBorder="1" applyAlignment="1">
      <alignment horizontal="center" vertical="top" wrapText="1"/>
    </xf>
    <xf numFmtId="0" fontId="0" fillId="3" borderId="26" xfId="0" applyFont="1" applyFill="1" applyBorder="1" applyAlignment="1">
      <alignment vertical="center"/>
    </xf>
    <xf numFmtId="0" fontId="0" fillId="3" borderId="27" xfId="0" applyFont="1" applyFill="1" applyBorder="1" applyAlignment="1">
      <alignment vertical="center"/>
    </xf>
    <xf numFmtId="0" fontId="0" fillId="3" borderId="28" xfId="0" applyFont="1" applyFill="1" applyBorder="1" applyAlignment="1">
      <alignment vertical="center"/>
    </xf>
    <xf numFmtId="0" fontId="0" fillId="3" borderId="29" xfId="0" applyFont="1" applyFill="1" applyBorder="1" applyAlignment="1">
      <alignment vertical="center"/>
    </xf>
    <xf numFmtId="14" fontId="14" fillId="3" borderId="12" xfId="0" applyNumberFormat="1" applyFont="1" applyFill="1" applyBorder="1" applyAlignment="1">
      <alignment vertical="center" wrapText="1"/>
    </xf>
    <xf numFmtId="14" fontId="15" fillId="3" borderId="12" xfId="0" applyNumberFormat="1" applyFont="1" applyFill="1" applyBorder="1" applyAlignment="1">
      <alignment vertical="center" wrapText="1"/>
    </xf>
    <xf numFmtId="0" fontId="10" fillId="3" borderId="12" xfId="0" applyFont="1" applyFill="1" applyBorder="1" applyAlignment="1">
      <alignment vertical="top" wrapText="1"/>
    </xf>
    <xf numFmtId="14" fontId="15" fillId="3" borderId="12" xfId="0" applyNumberFormat="1" applyFont="1" applyFill="1" applyBorder="1" applyAlignment="1">
      <alignment vertical="top" wrapText="1"/>
    </xf>
    <xf numFmtId="14" fontId="16" fillId="3" borderId="12" xfId="0" applyNumberFormat="1" applyFont="1" applyFill="1" applyBorder="1" applyAlignment="1">
      <alignment vertical="center" wrapText="1"/>
    </xf>
    <xf numFmtId="0" fontId="0" fillId="3" borderId="12" xfId="0" applyFont="1" applyFill="1" applyBorder="1" applyAlignment="1">
      <alignment vertical="center"/>
    </xf>
    <xf numFmtId="0" fontId="0" fillId="3" borderId="20" xfId="0" applyFont="1" applyFill="1" applyBorder="1" applyAlignment="1">
      <alignment vertical="center"/>
    </xf>
    <xf numFmtId="0" fontId="0" fillId="3" borderId="21" xfId="0" applyFont="1" applyFill="1" applyBorder="1" applyAlignment="1">
      <alignment vertical="center"/>
    </xf>
    <xf numFmtId="0" fontId="0" fillId="3" borderId="22" xfId="0" applyFont="1" applyFill="1" applyBorder="1" applyAlignment="1">
      <alignment vertical="center"/>
    </xf>
    <xf numFmtId="0" fontId="0" fillId="3" borderId="23" xfId="0" applyFont="1" applyFill="1" applyBorder="1" applyAlignment="1">
      <alignment vertical="center"/>
    </xf>
    <xf numFmtId="49" fontId="3" fillId="5" borderId="12" xfId="0" applyNumberFormat="1" applyFont="1" applyFill="1" applyBorder="1" applyAlignment="1">
      <alignment horizontal="center" vertical="center"/>
    </xf>
    <xf numFmtId="49" fontId="0" fillId="3" borderId="30" xfId="0" applyNumberFormat="1" applyFont="1" applyFill="1" applyBorder="1" applyAlignment="1">
      <alignment horizontal="center" vertical="top" wrapText="1"/>
    </xf>
    <xf numFmtId="49" fontId="17" fillId="3" borderId="9" xfId="0" applyNumberFormat="1" applyFont="1" applyFill="1" applyBorder="1" applyAlignment="1">
      <alignment vertical="top" wrapText="1"/>
    </xf>
    <xf numFmtId="49" fontId="17" fillId="3" borderId="19" xfId="0" applyNumberFormat="1" applyFont="1" applyFill="1" applyBorder="1" applyAlignment="1">
      <alignment vertical="top" wrapText="1"/>
    </xf>
    <xf numFmtId="0" fontId="0" fillId="3" borderId="31" xfId="0" applyFont="1" applyFill="1" applyBorder="1" applyAlignment="1">
      <alignment horizontal="center" vertical="top" wrapText="1"/>
    </xf>
    <xf numFmtId="49" fontId="17" fillId="3" borderId="20" xfId="0" applyNumberFormat="1" applyFont="1" applyFill="1" applyBorder="1" applyAlignment="1">
      <alignment horizontal="left" vertical="top" wrapText="1"/>
    </xf>
    <xf numFmtId="49" fontId="17" fillId="3" borderId="21" xfId="0" applyNumberFormat="1" applyFont="1" applyFill="1" applyBorder="1" applyAlignment="1">
      <alignment horizontal="left" vertical="top" wrapText="1"/>
    </xf>
    <xf numFmtId="0" fontId="17" fillId="3" borderId="22" xfId="0" applyFont="1" applyFill="1" applyBorder="1" applyAlignment="1">
      <alignment horizontal="left" vertical="top" wrapText="1"/>
    </xf>
    <xf numFmtId="0" fontId="17" fillId="3" borderId="23" xfId="0" applyFont="1" applyFill="1" applyBorder="1" applyAlignment="1">
      <alignment horizontal="left" vertical="top" wrapText="1"/>
    </xf>
    <xf numFmtId="0" fontId="9" fillId="3" borderId="22" xfId="0" applyFont="1" applyFill="1" applyBorder="1" applyAlignment="1">
      <alignment vertical="center"/>
    </xf>
    <xf numFmtId="0" fontId="17" fillId="3" borderId="32" xfId="0" applyFont="1" applyFill="1" applyBorder="1" applyAlignment="1">
      <alignment horizontal="left" vertical="top" wrapText="1"/>
    </xf>
    <xf numFmtId="0" fontId="17" fillId="3" borderId="33" xfId="0" applyFont="1" applyFill="1" applyBorder="1" applyAlignment="1">
      <alignment horizontal="left" vertical="top" wrapText="1"/>
    </xf>
    <xf numFmtId="0" fontId="0" fillId="3" borderId="34" xfId="0" applyFont="1" applyFill="1" applyBorder="1" applyAlignment="1">
      <alignment horizontal="center" vertical="top" wrapText="1"/>
    </xf>
    <xf numFmtId="0" fontId="0" fillId="3" borderId="14" xfId="0" applyFont="1" applyFill="1" applyBorder="1" applyAlignment="1">
      <alignment vertical="center"/>
    </xf>
    <xf numFmtId="0" fontId="9" fillId="3" borderId="1" xfId="0" applyFont="1" applyFill="1" applyBorder="1" applyAlignment="1">
      <alignment vertical="center"/>
    </xf>
    <xf numFmtId="0" fontId="0" fillId="0" borderId="35" xfId="0" applyFont="1" applyBorder="1" applyAlignment="1">
      <alignment vertical="center"/>
    </xf>
    <xf numFmtId="49" fontId="18" fillId="4" borderId="36" xfId="0" applyNumberFormat="1" applyFont="1" applyFill="1" applyBorder="1" applyAlignment="1">
      <alignment horizontal="center" vertical="top" wrapText="1"/>
    </xf>
    <xf numFmtId="0" fontId="0" fillId="0" borderId="37" xfId="0" applyFont="1" applyBorder="1" applyAlignment="1">
      <alignment vertical="center"/>
    </xf>
    <xf numFmtId="0" fontId="0" fillId="0" borderId="35" xfId="0" applyNumberFormat="1" applyFont="1" applyBorder="1" applyAlignment="1">
      <alignment vertical="center"/>
    </xf>
    <xf numFmtId="49" fontId="4" fillId="3" borderId="38" xfId="0" applyNumberFormat="1" applyFont="1" applyFill="1" applyBorder="1" applyAlignment="1">
      <alignment horizontal="left" vertical="center" wrapText="1"/>
    </xf>
    <xf numFmtId="0" fontId="0" fillId="0" borderId="37" xfId="0" applyNumberFormat="1" applyFont="1" applyBorder="1" applyAlignment="1">
      <alignment vertical="center"/>
    </xf>
    <xf numFmtId="0" fontId="0" fillId="0" borderId="39" xfId="0" applyFont="1" applyBorder="1" applyAlignment="1">
      <alignment vertical="center"/>
    </xf>
    <xf numFmtId="49" fontId="4" fillId="3" borderId="40" xfId="0" applyNumberFormat="1" applyFont="1" applyFill="1" applyBorder="1" applyAlignment="1">
      <alignment horizontal="left" vertical="center" wrapText="1"/>
    </xf>
    <xf numFmtId="0" fontId="0" fillId="3" borderId="41" xfId="0" applyFont="1" applyFill="1" applyBorder="1" applyAlignment="1">
      <alignment vertical="center" wrapText="1"/>
    </xf>
    <xf numFmtId="49" fontId="19" fillId="4" borderId="42" xfId="0" applyNumberFormat="1" applyFont="1" applyFill="1" applyBorder="1" applyAlignment="1">
      <alignment horizontal="center" vertical="center"/>
    </xf>
    <xf numFmtId="49" fontId="19" fillId="4" borderId="43" xfId="0" applyNumberFormat="1" applyFont="1" applyFill="1" applyBorder="1" applyAlignment="1">
      <alignment horizontal="center" vertical="center"/>
    </xf>
    <xf numFmtId="49" fontId="19" fillId="4" borderId="44" xfId="0" applyNumberFormat="1" applyFont="1" applyFill="1" applyBorder="1" applyAlignment="1">
      <alignment horizontal="center" vertical="center"/>
    </xf>
    <xf numFmtId="0" fontId="0" fillId="3" borderId="45" xfId="0" applyFont="1" applyFill="1" applyBorder="1" applyAlignment="1">
      <alignment vertical="center"/>
    </xf>
    <xf numFmtId="0" fontId="0" fillId="7" borderId="46" xfId="0" applyNumberFormat="1" applyFont="1" applyFill="1" applyBorder="1" applyAlignment="1">
      <alignment vertical="center"/>
    </xf>
    <xf numFmtId="49" fontId="0" fillId="7" borderId="47" xfId="0" applyNumberFormat="1" applyFont="1" applyFill="1" applyBorder="1" applyAlignment="1">
      <alignment vertical="center"/>
    </xf>
    <xf numFmtId="0" fontId="0" fillId="7" borderId="48" xfId="0" applyNumberFormat="1" applyFont="1" applyFill="1" applyBorder="1" applyAlignment="1">
      <alignment vertical="center"/>
    </xf>
    <xf numFmtId="0" fontId="0" fillId="3" borderId="49" xfId="0" applyFont="1" applyFill="1" applyBorder="1" applyAlignment="1">
      <alignment vertical="center"/>
    </xf>
    <xf numFmtId="0" fontId="0" fillId="3" borderId="46" xfId="0" applyNumberFormat="1" applyFont="1" applyFill="1" applyBorder="1" applyAlignment="1">
      <alignment vertical="center"/>
    </xf>
    <xf numFmtId="0" fontId="0" fillId="3" borderId="47" xfId="0" applyNumberFormat="1" applyFont="1" applyFill="1" applyBorder="1" applyAlignment="1">
      <alignment vertical="center"/>
    </xf>
    <xf numFmtId="0" fontId="0" fillId="3" borderId="48" xfId="0" applyNumberFormat="1" applyFont="1" applyFill="1" applyBorder="1" applyAlignment="1">
      <alignment vertical="center"/>
    </xf>
    <xf numFmtId="0" fontId="0" fillId="3" borderId="50" xfId="0" applyFont="1" applyFill="1" applyBorder="1" applyAlignment="1">
      <alignment vertical="center"/>
    </xf>
    <xf numFmtId="49" fontId="0" fillId="3" borderId="47" xfId="0" applyNumberFormat="1" applyFont="1" applyFill="1" applyBorder="1" applyAlignment="1">
      <alignment vertical="center"/>
    </xf>
    <xf numFmtId="0" fontId="0" fillId="7" borderId="51" xfId="0" applyNumberFormat="1" applyFont="1" applyFill="1" applyBorder="1" applyAlignment="1">
      <alignment vertical="center"/>
    </xf>
    <xf numFmtId="49" fontId="0" fillId="7" borderId="52" xfId="0" applyNumberFormat="1" applyFont="1" applyFill="1" applyBorder="1" applyAlignment="1">
      <alignment vertical="center"/>
    </xf>
    <xf numFmtId="0" fontId="0" fillId="7" borderId="53" xfId="0" applyNumberFormat="1" applyFont="1" applyFill="1" applyBorder="1" applyAlignment="1">
      <alignment vertical="center"/>
    </xf>
    <xf numFmtId="0" fontId="0" fillId="3" borderId="54" xfId="0" applyFont="1" applyFill="1" applyBorder="1" applyAlignment="1">
      <alignment vertical="center"/>
    </xf>
    <xf numFmtId="0" fontId="0" fillId="3" borderId="55" xfId="0" applyFont="1" applyFill="1" applyBorder="1" applyAlignment="1">
      <alignment vertical="center"/>
    </xf>
    <xf numFmtId="0" fontId="0" fillId="3" borderId="56" xfId="0" applyFont="1" applyFill="1" applyBorder="1" applyAlignment="1">
      <alignment vertical="center"/>
    </xf>
    <xf numFmtId="0" fontId="0" fillId="3" borderId="0" xfId="0" applyFont="1" applyFill="1" applyAlignment="1">
      <alignment vertical="center"/>
    </xf>
    <xf numFmtId="49" fontId="0" fillId="7" borderId="46" xfId="0" applyNumberFormat="1" applyFont="1" applyFill="1" applyBorder="1" applyAlignment="1">
      <alignment vertical="center" wrapText="1"/>
    </xf>
    <xf numFmtId="49" fontId="0" fillId="3" borderId="46" xfId="0" applyNumberFormat="1" applyFont="1" applyFill="1" applyBorder="1" applyAlignment="1">
      <alignment vertical="center" wrapText="1"/>
    </xf>
    <xf numFmtId="49" fontId="0" fillId="3" borderId="51" xfId="0" applyNumberFormat="1" applyFont="1" applyFill="1" applyBorder="1" applyAlignment="1">
      <alignment vertical="center" wrapText="1"/>
    </xf>
    <xf numFmtId="0" fontId="0" fillId="3" borderId="53" xfId="0" applyNumberFormat="1" applyFont="1" applyFill="1" applyBorder="1" applyAlignment="1">
      <alignment vertical="center"/>
    </xf>
    <xf numFmtId="0" fontId="0" fillId="3" borderId="57" xfId="0" applyFont="1" applyFill="1" applyBorder="1" applyAlignment="1">
      <alignment vertical="center"/>
    </xf>
    <xf numFmtId="0" fontId="0" fillId="3" borderId="58" xfId="0" applyFont="1" applyFill="1" applyBorder="1" applyAlignment="1">
      <alignment vertical="center"/>
    </xf>
    <xf numFmtId="0" fontId="0" fillId="3" borderId="59" xfId="0" applyFont="1" applyFill="1" applyBorder="1" applyAlignment="1">
      <alignment vertical="center"/>
    </xf>
    <xf numFmtId="49" fontId="19" fillId="4" borderId="60" xfId="0" applyNumberFormat="1" applyFont="1" applyFill="1" applyBorder="1" applyAlignment="1">
      <alignment horizontal="center" vertical="center"/>
    </xf>
    <xf numFmtId="49" fontId="19" fillId="4" borderId="61" xfId="0" applyNumberFormat="1" applyFont="1" applyFill="1" applyBorder="1" applyAlignment="1">
      <alignment horizontal="center" vertical="center"/>
    </xf>
    <xf numFmtId="0" fontId="19" fillId="4" borderId="61" xfId="0" applyFont="1" applyFill="1" applyBorder="1" applyAlignment="1">
      <alignment horizontal="center" vertical="center"/>
    </xf>
    <xf numFmtId="49" fontId="0" fillId="7" borderId="62" xfId="0" applyNumberFormat="1" applyFont="1" applyFill="1" applyBorder="1" applyAlignment="1">
      <alignment vertical="center"/>
    </xf>
    <xf numFmtId="0" fontId="0" fillId="7" borderId="63" xfId="0" applyNumberFormat="1" applyFont="1" applyFill="1" applyBorder="1" applyAlignment="1">
      <alignment vertical="center"/>
    </xf>
    <xf numFmtId="180" fontId="0" fillId="7" borderId="64" xfId="0" applyNumberFormat="1" applyFont="1" applyFill="1" applyBorder="1" applyAlignment="1">
      <alignment vertical="center"/>
    </xf>
    <xf numFmtId="180" fontId="0" fillId="7" borderId="65" xfId="0" applyNumberFormat="1" applyFont="1" applyFill="1" applyBorder="1" applyAlignment="1">
      <alignment vertical="center"/>
    </xf>
    <xf numFmtId="49" fontId="0" fillId="3" borderId="66" xfId="0" applyNumberFormat="1" applyFont="1" applyFill="1" applyBorder="1" applyAlignment="1">
      <alignment vertical="center"/>
    </xf>
    <xf numFmtId="0" fontId="0" fillId="3" borderId="67" xfId="0" applyNumberFormat="1" applyFont="1" applyFill="1" applyBorder="1" applyAlignment="1">
      <alignment vertical="center"/>
    </xf>
    <xf numFmtId="180" fontId="0" fillId="3" borderId="26" xfId="0" applyNumberFormat="1" applyFont="1" applyFill="1" applyBorder="1" applyAlignment="1">
      <alignment vertical="center"/>
    </xf>
    <xf numFmtId="180" fontId="0" fillId="3" borderId="47" xfId="0" applyNumberFormat="1" applyFont="1" applyFill="1" applyBorder="1" applyAlignment="1">
      <alignment vertical="center"/>
    </xf>
    <xf numFmtId="49" fontId="0" fillId="7" borderId="66" xfId="0" applyNumberFormat="1" applyFont="1" applyFill="1" applyBorder="1" applyAlignment="1">
      <alignment vertical="center"/>
    </xf>
    <xf numFmtId="0" fontId="0" fillId="7" borderId="67" xfId="0" applyNumberFormat="1" applyFont="1" applyFill="1" applyBorder="1" applyAlignment="1">
      <alignment vertical="center"/>
    </xf>
    <xf numFmtId="180" fontId="0" fillId="7" borderId="26" xfId="0" applyNumberFormat="1" applyFont="1" applyFill="1" applyBorder="1" applyAlignment="1">
      <alignment vertical="center"/>
    </xf>
    <xf numFmtId="180" fontId="0" fillId="7" borderId="47" xfId="0" applyNumberFormat="1" applyFont="1" applyFill="1" applyBorder="1" applyAlignment="1">
      <alignment vertical="center"/>
    </xf>
    <xf numFmtId="49" fontId="0" fillId="3" borderId="68" xfId="0" applyNumberFormat="1" applyFont="1" applyFill="1" applyBorder="1" applyAlignment="1">
      <alignment vertical="center"/>
    </xf>
    <xf numFmtId="0" fontId="0" fillId="3" borderId="69" xfId="0" applyNumberFormat="1" applyFont="1" applyFill="1" applyBorder="1" applyAlignment="1">
      <alignment vertical="center"/>
    </xf>
    <xf numFmtId="180" fontId="0" fillId="3" borderId="70" xfId="0" applyNumberFormat="1" applyFont="1" applyFill="1" applyBorder="1" applyAlignment="1">
      <alignment vertical="center"/>
    </xf>
    <xf numFmtId="180" fontId="0" fillId="3" borderId="52" xfId="0" applyNumberFormat="1" applyFont="1" applyFill="1" applyBorder="1" applyAlignment="1">
      <alignment vertical="center"/>
    </xf>
    <xf numFmtId="0" fontId="0" fillId="3" borderId="71" xfId="0" applyFont="1" applyFill="1" applyBorder="1" applyAlignment="1">
      <alignment vertical="center"/>
    </xf>
    <xf numFmtId="0" fontId="0" fillId="3" borderId="72" xfId="0" applyFont="1" applyFill="1" applyBorder="1" applyAlignment="1">
      <alignment vertical="center"/>
    </xf>
    <xf numFmtId="0" fontId="0" fillId="3" borderId="73" xfId="0" applyFont="1" applyFill="1" applyBorder="1" applyAlignment="1">
      <alignment vertical="center"/>
    </xf>
    <xf numFmtId="0" fontId="0" fillId="3" borderId="74" xfId="0" applyFont="1" applyFill="1" applyBorder="1" applyAlignment="1">
      <alignment vertical="center"/>
    </xf>
    <xf numFmtId="49" fontId="19" fillId="4" borderId="75" xfId="0" applyNumberFormat="1" applyFont="1" applyFill="1" applyBorder="1" applyAlignment="1">
      <alignment horizontal="center" vertical="center"/>
    </xf>
    <xf numFmtId="0" fontId="19" fillId="4" borderId="76" xfId="0" applyFont="1" applyFill="1" applyBorder="1" applyAlignment="1">
      <alignment horizontal="center" vertical="center"/>
    </xf>
    <xf numFmtId="49" fontId="0" fillId="7" borderId="46" xfId="0" applyNumberFormat="1" applyFont="1" applyFill="1" applyBorder="1" applyAlignment="1">
      <alignment vertical="center"/>
    </xf>
    <xf numFmtId="49" fontId="0" fillId="3" borderId="46" xfId="0" applyNumberFormat="1" applyFont="1" applyFill="1" applyBorder="1" applyAlignment="1">
      <alignment vertical="center"/>
    </xf>
    <xf numFmtId="49" fontId="0" fillId="3" borderId="77" xfId="0" applyNumberFormat="1" applyFont="1" applyFill="1" applyBorder="1" applyAlignment="1">
      <alignment vertical="center"/>
    </xf>
    <xf numFmtId="0" fontId="0" fillId="3" borderId="78" xfId="0" applyNumberFormat="1" applyFont="1" applyFill="1" applyBorder="1" applyAlignment="1">
      <alignment vertical="center"/>
    </xf>
    <xf numFmtId="0" fontId="20" fillId="3" borderId="74" xfId="0" applyFont="1" applyFill="1" applyBorder="1" applyAlignment="1">
      <alignment vertical="center"/>
    </xf>
    <xf numFmtId="49" fontId="0" fillId="7" borderId="65" xfId="0" applyNumberFormat="1" applyFont="1" applyFill="1" applyBorder="1" applyAlignment="1">
      <alignment vertical="center"/>
    </xf>
    <xf numFmtId="49" fontId="0" fillId="3" borderId="52" xfId="0" applyNumberFormat="1" applyFont="1" applyFill="1" applyBorder="1" applyAlignment="1">
      <alignment vertical="center"/>
    </xf>
    <xf numFmtId="0" fontId="0" fillId="3" borderId="79" xfId="0" applyFont="1" applyFill="1" applyBorder="1" applyAlignment="1">
      <alignment vertical="center"/>
    </xf>
    <xf numFmtId="0" fontId="0" fillId="3" borderId="80" xfId="0" applyFont="1" applyFill="1" applyBorder="1" applyAlignment="1">
      <alignment vertical="center"/>
    </xf>
    <xf numFmtId="0" fontId="0" fillId="3" borderId="81" xfId="0" applyFont="1" applyFill="1" applyBorder="1" applyAlignment="1">
      <alignment vertical="center"/>
    </xf>
    <xf numFmtId="49" fontId="19" fillId="4" borderId="82" xfId="0" applyNumberFormat="1" applyFont="1" applyFill="1" applyBorder="1" applyAlignment="1">
      <alignment horizontal="center" vertical="center"/>
    </xf>
    <xf numFmtId="49" fontId="0" fillId="7" borderId="83" xfId="0" applyNumberFormat="1" applyFont="1" applyFill="1" applyBorder="1" applyAlignment="1">
      <alignment vertical="center"/>
    </xf>
    <xf numFmtId="180" fontId="0" fillId="7" borderId="63" xfId="0" applyNumberFormat="1" applyFont="1" applyFill="1" applyBorder="1" applyAlignment="1">
      <alignment vertical="center"/>
    </xf>
    <xf numFmtId="0" fontId="0" fillId="7" borderId="84" xfId="0" applyNumberFormat="1" applyFont="1" applyFill="1" applyBorder="1" applyAlignment="1">
      <alignment vertical="center"/>
    </xf>
    <xf numFmtId="180" fontId="0" fillId="3" borderId="27" xfId="0" applyNumberFormat="1" applyFont="1" applyFill="1" applyBorder="1" applyAlignment="1">
      <alignment vertical="center"/>
    </xf>
    <xf numFmtId="180" fontId="0" fillId="3" borderId="67" xfId="0" applyNumberFormat="1" applyFont="1" applyFill="1" applyBorder="1" applyAlignment="1">
      <alignment vertical="center"/>
    </xf>
    <xf numFmtId="0" fontId="0" fillId="3" borderId="85" xfId="0" applyNumberFormat="1" applyFont="1" applyFill="1" applyBorder="1" applyAlignment="1">
      <alignment vertical="center"/>
    </xf>
    <xf numFmtId="49" fontId="0" fillId="7" borderId="27" xfId="0" applyNumberFormat="1" applyFont="1" applyFill="1" applyBorder="1" applyAlignment="1">
      <alignment vertical="center"/>
    </xf>
    <xf numFmtId="0" fontId="0" fillId="7" borderId="85" xfId="0" applyNumberFormat="1" applyFont="1" applyFill="1" applyBorder="1" applyAlignment="1">
      <alignment vertical="center"/>
    </xf>
    <xf numFmtId="49" fontId="0" fillId="3" borderId="27" xfId="0" applyNumberFormat="1" applyFont="1" applyFill="1" applyBorder="1" applyAlignment="1">
      <alignment vertical="center"/>
    </xf>
    <xf numFmtId="180" fontId="0" fillId="7" borderId="67" xfId="0" applyNumberFormat="1" applyFont="1" applyFill="1" applyBorder="1" applyAlignment="1">
      <alignment vertical="center"/>
    </xf>
    <xf numFmtId="49" fontId="0" fillId="3" borderId="86" xfId="0" applyNumberFormat="1" applyFont="1" applyFill="1" applyBorder="1" applyAlignment="1">
      <alignment vertical="center"/>
    </xf>
    <xf numFmtId="180" fontId="0" fillId="3" borderId="69" xfId="0" applyNumberFormat="1" applyFont="1" applyFill="1" applyBorder="1" applyAlignment="1">
      <alignment vertical="center"/>
    </xf>
    <xf numFmtId="0" fontId="0" fillId="3" borderId="87" xfId="0" applyNumberFormat="1" applyFont="1" applyFill="1" applyBorder="1" applyAlignment="1">
      <alignment vertical="center"/>
    </xf>
    <xf numFmtId="0" fontId="0" fillId="3" borderId="72" xfId="0" applyNumberFormat="1" applyFont="1" applyFill="1" applyBorder="1" applyAlignment="1">
      <alignment vertical="center"/>
    </xf>
    <xf numFmtId="0" fontId="0" fillId="3" borderId="88" xfId="0" applyNumberFormat="1" applyFont="1" applyFill="1" applyBorder="1" applyAlignment="1">
      <alignment vertical="center"/>
    </xf>
    <xf numFmtId="49" fontId="0" fillId="3" borderId="89" xfId="0" applyNumberFormat="1" applyFont="1" applyFill="1" applyBorder="1" applyAlignment="1">
      <alignment vertical="center" wrapText="1"/>
    </xf>
    <xf numFmtId="0" fontId="0" fillId="3" borderId="74" xfId="0" applyFont="1" applyFill="1" applyBorder="1" applyAlignment="1">
      <alignment vertical="center" wrapText="1"/>
    </xf>
    <xf numFmtId="49" fontId="21" fillId="3" borderId="3" xfId="0" applyNumberFormat="1" applyFont="1" applyFill="1" applyBorder="1" applyAlignment="1">
      <alignment horizontal="center" vertical="center" wrapText="1"/>
    </xf>
    <xf numFmtId="0" fontId="21" fillId="3" borderId="0" xfId="0" applyFont="1" applyFill="1" applyAlignment="1">
      <alignment horizontal="center" vertical="center" wrapText="1"/>
    </xf>
    <xf numFmtId="0" fontId="0" fillId="3" borderId="3" xfId="0" applyFont="1" applyFill="1" applyBorder="1" applyAlignment="1">
      <alignment vertical="center"/>
    </xf>
    <xf numFmtId="0" fontId="0" fillId="3" borderId="90" xfId="0" applyFont="1" applyFill="1" applyBorder="1" applyAlignment="1">
      <alignment vertical="center"/>
    </xf>
    <xf numFmtId="182" fontId="0" fillId="3" borderId="0" xfId="0" applyNumberFormat="1" applyFont="1" applyFill="1" applyAlignment="1">
      <alignment vertical="center"/>
    </xf>
    <xf numFmtId="0" fontId="0" fillId="3" borderId="91" xfId="0" applyFont="1" applyFill="1" applyBorder="1" applyAlignment="1">
      <alignment vertical="center"/>
    </xf>
    <xf numFmtId="0" fontId="0" fillId="3" borderId="92" xfId="0" applyFont="1" applyFill="1" applyBorder="1" applyAlignment="1">
      <alignment vertical="center"/>
    </xf>
    <xf numFmtId="49" fontId="22" fillId="3" borderId="59" xfId="0" applyNumberFormat="1" applyFont="1" applyFill="1" applyBorder="1" applyAlignment="1">
      <alignment horizontal="center" vertical="center"/>
    </xf>
    <xf numFmtId="0" fontId="22" fillId="3" borderId="59" xfId="0" applyFont="1" applyFill="1" applyBorder="1" applyAlignment="1">
      <alignment horizontal="center" vertical="center"/>
    </xf>
    <xf numFmtId="49" fontId="23" fillId="4" borderId="93" xfId="0" applyNumberFormat="1" applyFont="1" applyFill="1" applyBorder="1" applyAlignment="1">
      <alignment horizontal="center" vertical="center"/>
    </xf>
    <xf numFmtId="0" fontId="23" fillId="4" borderId="56" xfId="0" applyFont="1" applyFill="1" applyBorder="1" applyAlignment="1">
      <alignment horizontal="center" vertical="center"/>
    </xf>
    <xf numFmtId="49" fontId="0" fillId="8" borderId="50" xfId="0" applyNumberFormat="1" applyFont="1" applyFill="1" applyBorder="1" applyAlignment="1">
      <alignment vertical="center"/>
    </xf>
    <xf numFmtId="49" fontId="0" fillId="8" borderId="0" xfId="0" applyNumberFormat="1" applyFont="1" applyFill="1" applyAlignment="1">
      <alignment vertical="center"/>
    </xf>
    <xf numFmtId="0" fontId="0" fillId="8" borderId="0" xfId="0" applyFont="1" applyFill="1" applyAlignment="1">
      <alignment vertical="center"/>
    </xf>
    <xf numFmtId="49" fontId="0" fillId="3" borderId="50" xfId="0" applyNumberFormat="1" applyFont="1" applyFill="1" applyBorder="1" applyAlignment="1">
      <alignment vertical="center"/>
    </xf>
    <xf numFmtId="49" fontId="0" fillId="3" borderId="0" xfId="0" applyNumberFormat="1" applyFont="1" applyFill="1" applyAlignment="1">
      <alignment vertical="center"/>
    </xf>
    <xf numFmtId="178" fontId="0" fillId="3" borderId="0" xfId="0" applyNumberFormat="1" applyFont="1" applyFill="1" applyAlignment="1">
      <alignment vertical="center"/>
    </xf>
    <xf numFmtId="49" fontId="0" fillId="7" borderId="50" xfId="0" applyNumberFormat="1" applyFont="1" applyFill="1" applyBorder="1" applyAlignment="1">
      <alignment vertical="center"/>
    </xf>
    <xf numFmtId="49" fontId="0" fillId="7" borderId="0" xfId="0" applyNumberFormat="1" applyFont="1" applyFill="1" applyAlignment="1">
      <alignment vertical="center"/>
    </xf>
    <xf numFmtId="49" fontId="0" fillId="7" borderId="0" xfId="0" applyNumberFormat="1" applyFont="1" applyFill="1" applyAlignment="1">
      <alignment vertical="center" wrapText="1"/>
    </xf>
    <xf numFmtId="0" fontId="0" fillId="7" borderId="0" xfId="0" applyFont="1" applyFill="1" applyAlignment="1">
      <alignment vertical="center" wrapText="1"/>
    </xf>
    <xf numFmtId="49" fontId="0" fillId="3" borderId="0" xfId="0" applyNumberFormat="1" applyFont="1" applyFill="1" applyAlignment="1">
      <alignment vertical="center" wrapText="1"/>
    </xf>
    <xf numFmtId="0" fontId="0" fillId="3" borderId="0" xfId="0" applyFont="1" applyFill="1" applyAlignment="1">
      <alignment vertical="center" wrapText="1"/>
    </xf>
    <xf numFmtId="49" fontId="0" fillId="7" borderId="94" xfId="0" applyNumberFormat="1" applyFont="1" applyFill="1" applyBorder="1" applyAlignment="1">
      <alignment vertical="center"/>
    </xf>
    <xf numFmtId="0" fontId="0" fillId="7" borderId="59" xfId="0" applyNumberFormat="1" applyFont="1" applyFill="1" applyBorder="1" applyAlignment="1">
      <alignment vertical="center"/>
    </xf>
    <xf numFmtId="182" fontId="0" fillId="7" borderId="59" xfId="0" applyNumberFormat="1" applyFont="1" applyFill="1" applyBorder="1" applyAlignment="1">
      <alignment vertical="center"/>
    </xf>
    <xf numFmtId="182" fontId="0" fillId="3" borderId="56" xfId="0" applyNumberFormat="1" applyFont="1" applyFill="1" applyBorder="1" applyAlignment="1">
      <alignment vertical="center"/>
    </xf>
    <xf numFmtId="49" fontId="0" fillId="8" borderId="93" xfId="0" applyNumberFormat="1" applyFont="1" applyFill="1" applyBorder="1" applyAlignment="1">
      <alignment vertical="center"/>
    </xf>
    <xf numFmtId="0" fontId="0" fillId="8" borderId="56" xfId="0" applyFont="1" applyFill="1" applyBorder="1" applyAlignment="1">
      <alignment vertical="center"/>
    </xf>
    <xf numFmtId="49" fontId="21" fillId="3" borderId="50" xfId="0" applyNumberFormat="1" applyFont="1" applyFill="1" applyBorder="1" applyAlignment="1">
      <alignment horizontal="left" vertical="center" wrapText="1"/>
    </xf>
    <xf numFmtId="0" fontId="21" fillId="3" borderId="0" xfId="0" applyFont="1" applyFill="1" applyAlignment="1">
      <alignment horizontal="left" vertical="center" wrapText="1"/>
    </xf>
    <xf numFmtId="0" fontId="0" fillId="3" borderId="95" xfId="0" applyFont="1" applyFill="1" applyBorder="1" applyAlignment="1">
      <alignment vertical="center"/>
    </xf>
    <xf numFmtId="49" fontId="21" fillId="3" borderId="94" xfId="0" applyNumberFormat="1" applyFont="1" applyFill="1" applyBorder="1" applyAlignment="1">
      <alignment horizontal="left" vertical="center" wrapText="1"/>
    </xf>
    <xf numFmtId="0" fontId="21" fillId="3" borderId="59" xfId="0" applyFont="1" applyFill="1" applyBorder="1" applyAlignment="1">
      <alignment horizontal="left" vertical="center" wrapText="1"/>
    </xf>
    <xf numFmtId="0" fontId="23" fillId="4" borderId="96" xfId="0" applyFont="1" applyFill="1" applyBorder="1" applyAlignment="1">
      <alignment horizontal="center" vertical="center"/>
    </xf>
    <xf numFmtId="49" fontId="0" fillId="8" borderId="90" xfId="0" applyNumberFormat="1" applyFont="1" applyFill="1" applyBorder="1" applyAlignment="1">
      <alignment vertical="center"/>
    </xf>
    <xf numFmtId="178" fontId="0" fillId="3" borderId="90" xfId="0" applyNumberFormat="1" applyFont="1" applyFill="1" applyBorder="1" applyAlignment="1">
      <alignment vertical="center"/>
    </xf>
    <xf numFmtId="182" fontId="0" fillId="7" borderId="90" xfId="0" applyNumberFormat="1" applyFont="1" applyFill="1" applyBorder="1" applyAlignment="1">
      <alignment vertical="center"/>
    </xf>
    <xf numFmtId="182" fontId="0" fillId="3" borderId="90" xfId="0" applyNumberFormat="1" applyFont="1" applyFill="1" applyBorder="1" applyAlignment="1">
      <alignment vertical="center"/>
    </xf>
    <xf numFmtId="49" fontId="0" fillId="7" borderId="59" xfId="0" applyNumberFormat="1" applyFont="1" applyFill="1" applyBorder="1" applyAlignment="1">
      <alignment vertical="center"/>
    </xf>
    <xf numFmtId="0" fontId="0" fillId="7" borderId="59" xfId="0" applyFont="1" applyFill="1" applyBorder="1" applyAlignment="1">
      <alignment vertical="center"/>
    </xf>
    <xf numFmtId="182" fontId="0" fillId="7" borderId="97" xfId="0" applyNumberFormat="1" applyFont="1" applyFill="1" applyBorder="1" applyAlignment="1">
      <alignment vertical="center"/>
    </xf>
    <xf numFmtId="0" fontId="0" fillId="8" borderId="96" xfId="0" applyFont="1" applyFill="1" applyBorder="1" applyAlignment="1">
      <alignment vertical="center"/>
    </xf>
    <xf numFmtId="0" fontId="21" fillId="3" borderId="90" xfId="0" applyFont="1" applyFill="1" applyBorder="1" applyAlignment="1">
      <alignment horizontal="left" vertical="center" wrapText="1"/>
    </xf>
    <xf numFmtId="0" fontId="0" fillId="8" borderId="90" xfId="0" applyFont="1" applyFill="1" applyBorder="1" applyAlignment="1">
      <alignment vertical="center"/>
    </xf>
    <xf numFmtId="0" fontId="21" fillId="3" borderId="97" xfId="0" applyFont="1" applyFill="1" applyBorder="1" applyAlignment="1">
      <alignment horizontal="left" vertical="center" wrapText="1"/>
    </xf>
    <xf numFmtId="0" fontId="0" fillId="3" borderId="98" xfId="0" applyFont="1" applyFill="1" applyBorder="1" applyAlignment="1">
      <alignment vertical="center"/>
    </xf>
    <xf numFmtId="0" fontId="0" fillId="3" borderId="99" xfId="0" applyFont="1" applyFill="1" applyBorder="1" applyAlignment="1">
      <alignment vertical="center"/>
    </xf>
    <xf numFmtId="0" fontId="0" fillId="0" borderId="47" xfId="0" applyFont="1" applyBorder="1" applyAlignment="1">
      <alignment vertical="center"/>
    </xf>
    <xf numFmtId="49" fontId="0" fillId="3" borderId="100" xfId="0" applyNumberFormat="1" applyFont="1" applyFill="1" applyBorder="1" applyAlignment="1">
      <alignment horizontal="left" vertical="top" wrapText="1"/>
    </xf>
    <xf numFmtId="0" fontId="0" fillId="3" borderId="100" xfId="0" applyFont="1" applyFill="1" applyBorder="1" applyAlignment="1">
      <alignment horizontal="left" vertical="top" wrapText="1"/>
    </xf>
    <xf numFmtId="0" fontId="0" fillId="3" borderId="101" xfId="0" applyFont="1" applyFill="1" applyBorder="1" applyAlignment="1">
      <alignment horizontal="left" vertical="top" wrapText="1"/>
    </xf>
    <xf numFmtId="0" fontId="0" fillId="3" borderId="102" xfId="0" applyFont="1" applyFill="1" applyBorder="1" applyAlignment="1">
      <alignment vertical="top" wrapText="1"/>
    </xf>
    <xf numFmtId="0" fontId="0" fillId="0" borderId="48" xfId="0" applyFont="1" applyBorder="1" applyAlignment="1">
      <alignment vertical="center"/>
    </xf>
    <xf numFmtId="49" fontId="23" fillId="4" borderId="93" xfId="0" applyNumberFormat="1" applyFont="1" applyFill="1" applyBorder="1" applyAlignment="1">
      <alignment horizontal="center" vertical="center" wrapText="1"/>
    </xf>
    <xf numFmtId="0" fontId="23" fillId="4" borderId="96" xfId="0" applyFont="1" applyFill="1" applyBorder="1" applyAlignment="1">
      <alignment horizontal="center" vertical="center" wrapText="1"/>
    </xf>
    <xf numFmtId="49" fontId="21" fillId="8" borderId="103" xfId="0" applyNumberFormat="1" applyFont="1" applyFill="1" applyBorder="1" applyAlignment="1">
      <alignment horizontal="center" vertical="center" wrapText="1"/>
    </xf>
    <xf numFmtId="49" fontId="21" fillId="8" borderId="104" xfId="0" applyNumberFormat="1" applyFont="1" applyFill="1" applyBorder="1" applyAlignment="1">
      <alignment horizontal="center" vertical="center" wrapText="1"/>
    </xf>
    <xf numFmtId="0" fontId="21" fillId="3" borderId="46" xfId="0" applyNumberFormat="1" applyFont="1" applyFill="1" applyBorder="1" applyAlignment="1">
      <alignment horizontal="center" vertical="center"/>
    </xf>
    <xf numFmtId="49" fontId="21" fillId="3" borderId="48" xfId="0" applyNumberFormat="1" applyFont="1" applyFill="1" applyBorder="1" applyAlignment="1">
      <alignment horizontal="left" vertical="center" wrapText="1"/>
    </xf>
    <xf numFmtId="0" fontId="21" fillId="7" borderId="105" xfId="0" applyNumberFormat="1" applyFont="1" applyFill="1" applyBorder="1" applyAlignment="1">
      <alignment horizontal="center" vertical="center"/>
    </xf>
    <xf numFmtId="49" fontId="21" fillId="7" borderId="106" xfId="0" applyNumberFormat="1" applyFont="1" applyFill="1" applyBorder="1" applyAlignment="1">
      <alignment horizontal="left" vertical="center"/>
    </xf>
    <xf numFmtId="0" fontId="21" fillId="3" borderId="46" xfId="0" applyNumberFormat="1" applyFont="1" applyFill="1" applyBorder="1" applyAlignment="1">
      <alignment horizontal="center" vertical="center" wrapText="1"/>
    </xf>
    <xf numFmtId="0" fontId="21" fillId="7" borderId="105" xfId="0" applyNumberFormat="1" applyFont="1" applyFill="1" applyBorder="1" applyAlignment="1">
      <alignment horizontal="center" vertical="center" wrapText="1"/>
    </xf>
    <xf numFmtId="49" fontId="21" fillId="7" borderId="106" xfId="0" applyNumberFormat="1" applyFont="1" applyFill="1" applyBorder="1" applyAlignment="1">
      <alignment horizontal="left" vertical="center" wrapText="1"/>
    </xf>
    <xf numFmtId="0" fontId="21" fillId="7" borderId="77" xfId="0" applyNumberFormat="1" applyFont="1" applyFill="1" applyBorder="1" applyAlignment="1">
      <alignment horizontal="center" vertical="center" wrapText="1"/>
    </xf>
    <xf numFmtId="49" fontId="21" fillId="7" borderId="78" xfId="0" applyNumberFormat="1" applyFont="1" applyFill="1" applyBorder="1" applyAlignment="1">
      <alignment horizontal="left" vertical="center" wrapText="1"/>
    </xf>
    <xf numFmtId="0" fontId="0" fillId="3" borderId="107" xfId="0" applyFont="1" applyFill="1" applyBorder="1" applyAlignment="1">
      <alignment vertical="center" wrapText="1"/>
    </xf>
    <xf numFmtId="49" fontId="21" fillId="8" borderId="103" xfId="0" applyNumberFormat="1" applyFont="1" applyFill="1" applyBorder="1" applyAlignment="1">
      <alignment horizontal="center" vertical="center"/>
    </xf>
    <xf numFmtId="0" fontId="21" fillId="3" borderId="51" xfId="0" applyNumberFormat="1" applyFont="1" applyFill="1" applyBorder="1" applyAlignment="1">
      <alignment horizontal="center" vertical="center"/>
    </xf>
    <xf numFmtId="49" fontId="21" fillId="3" borderId="53" xfId="0" applyNumberFormat="1" applyFont="1" applyFill="1" applyBorder="1" applyAlignment="1">
      <alignment horizontal="left" vertical="center" wrapText="1"/>
    </xf>
    <xf numFmtId="0" fontId="0" fillId="3" borderId="43" xfId="0" applyFont="1" applyFill="1" applyBorder="1" applyAlignment="1">
      <alignment vertical="center" wrapText="1"/>
    </xf>
    <xf numFmtId="0" fontId="0" fillId="3" borderId="47" xfId="0" applyFont="1" applyFill="1" applyBorder="1" applyAlignment="1">
      <alignment vertical="center"/>
    </xf>
    <xf numFmtId="0" fontId="0" fillId="3" borderId="47" xfId="0" applyFont="1" applyFill="1" applyBorder="1" applyAlignment="1">
      <alignment vertical="center" wrapText="1"/>
    </xf>
    <xf numFmtId="49" fontId="24" fillId="3" borderId="47" xfId="0" applyNumberFormat="1" applyFont="1" applyFill="1" applyBorder="1" applyAlignment="1">
      <alignment horizontal="center" vertical="center" wrapText="1"/>
    </xf>
    <xf numFmtId="0" fontId="24" fillId="3" borderId="47" xfId="0" applyFont="1" applyFill="1" applyBorder="1" applyAlignment="1">
      <alignment horizontal="center" vertical="center" wrapText="1"/>
    </xf>
    <xf numFmtId="0" fontId="0" fillId="3" borderId="1" xfId="0" applyFont="1" applyFill="1" applyBorder="1" applyAlignment="1">
      <alignment horizontal="left" vertical="top" wrapText="1"/>
    </xf>
    <xf numFmtId="0" fontId="0" fillId="3" borderId="108" xfId="0" applyFont="1" applyFill="1" applyBorder="1" applyAlignment="1">
      <alignment horizontal="left" vertical="top" wrapText="1"/>
    </xf>
    <xf numFmtId="0" fontId="0" fillId="3" borderId="102" xfId="0" applyFont="1" applyFill="1" applyBorder="1" applyAlignment="1">
      <alignment horizontal="left" vertical="top" wrapText="1"/>
    </xf>
    <xf numFmtId="0" fontId="0" fillId="0" borderId="108" xfId="0" applyFont="1" applyBorder="1" applyAlignment="1">
      <alignment vertical="center"/>
    </xf>
    <xf numFmtId="0" fontId="0" fillId="0" borderId="109" xfId="0" applyFont="1" applyBorder="1" applyAlignment="1">
      <alignment vertical="center"/>
    </xf>
    <xf numFmtId="0" fontId="0" fillId="0" borderId="46" xfId="0" applyFont="1" applyBorder="1" applyAlignment="1">
      <alignment vertical="center"/>
    </xf>
    <xf numFmtId="0" fontId="21" fillId="7" borderId="77" xfId="0" applyNumberFormat="1" applyFont="1" applyFill="1" applyBorder="1" applyAlignment="1">
      <alignment horizontal="center" vertical="center"/>
    </xf>
    <xf numFmtId="0" fontId="0" fillId="0" borderId="100" xfId="0" applyFont="1" applyBorder="1" applyAlignment="1">
      <alignment vertical="center"/>
    </xf>
    <xf numFmtId="0" fontId="0" fillId="0" borderId="110" xfId="0" applyFont="1" applyBorder="1" applyAlignment="1">
      <alignment vertical="center"/>
    </xf>
    <xf numFmtId="0" fontId="0" fillId="3" borderId="110" xfId="0" applyFont="1" applyFill="1" applyBorder="1" applyAlignment="1">
      <alignment vertical="center" wrapText="1"/>
    </xf>
    <xf numFmtId="0" fontId="0" fillId="3" borderId="111" xfId="0" applyFont="1" applyFill="1" applyBorder="1" applyAlignment="1">
      <alignment vertical="center" wrapText="1"/>
    </xf>
    <xf numFmtId="0" fontId="0" fillId="3" borderId="112" xfId="0" applyFont="1" applyFill="1" applyBorder="1" applyAlignment="1">
      <alignment vertical="center" wrapText="1"/>
    </xf>
    <xf numFmtId="0" fontId="0" fillId="3" borderId="89" xfId="0" applyFont="1" applyFill="1" applyBorder="1" applyAlignment="1">
      <alignment vertical="center"/>
    </xf>
    <xf numFmtId="49" fontId="1" fillId="3" borderId="113" xfId="0" applyNumberFormat="1" applyFont="1" applyFill="1" applyBorder="1" applyAlignment="1">
      <alignment horizontal="center" vertical="center"/>
    </xf>
    <xf numFmtId="0" fontId="1" fillId="3" borderId="113" xfId="0" applyFont="1" applyFill="1" applyBorder="1" applyAlignment="1">
      <alignment horizontal="center" vertical="center"/>
    </xf>
    <xf numFmtId="0" fontId="0" fillId="3" borderId="114" xfId="0" applyFont="1" applyFill="1" applyBorder="1" applyAlignment="1">
      <alignment vertical="center"/>
    </xf>
    <xf numFmtId="49" fontId="25" fillId="4" borderId="93" xfId="0" applyNumberFormat="1" applyFont="1" applyFill="1" applyBorder="1" applyAlignment="1">
      <alignment horizontal="center" vertical="center"/>
    </xf>
    <xf numFmtId="49" fontId="25" fillId="4" borderId="56" xfId="0" applyNumberFormat="1" applyFont="1" applyFill="1" applyBorder="1" applyAlignment="1">
      <alignment horizontal="center" vertical="center"/>
    </xf>
    <xf numFmtId="49" fontId="17" fillId="7" borderId="50" xfId="0" applyNumberFormat="1" applyFont="1" applyFill="1" applyBorder="1" applyAlignment="1">
      <alignment horizontal="left" vertical="center"/>
    </xf>
    <xf numFmtId="49" fontId="17" fillId="7" borderId="0" xfId="0" applyNumberFormat="1" applyFont="1" applyFill="1" applyAlignment="1">
      <alignment horizontal="center" vertical="center"/>
    </xf>
    <xf numFmtId="49" fontId="17" fillId="3" borderId="50" xfId="0" applyNumberFormat="1" applyFont="1" applyFill="1" applyBorder="1" applyAlignment="1">
      <alignment horizontal="left" vertical="center"/>
    </xf>
    <xf numFmtId="49" fontId="17" fillId="3" borderId="0" xfId="0" applyNumberFormat="1" applyFont="1" applyFill="1" applyAlignment="1">
      <alignment horizontal="center" vertical="center"/>
    </xf>
    <xf numFmtId="49" fontId="25" fillId="4" borderId="96" xfId="0" applyNumberFormat="1" applyFont="1" applyFill="1" applyBorder="1" applyAlignment="1">
      <alignment horizontal="center" vertical="center"/>
    </xf>
    <xf numFmtId="49" fontId="17" fillId="7" borderId="90" xfId="0" applyNumberFormat="1" applyFont="1" applyFill="1" applyBorder="1" applyAlignment="1">
      <alignment horizontal="center" vertical="center"/>
    </xf>
    <xf numFmtId="49" fontId="17" fillId="3" borderId="90" xfId="0" applyNumberFormat="1" applyFont="1" applyFill="1" applyBorder="1" applyAlignment="1">
      <alignment horizontal="center" vertical="center"/>
    </xf>
    <xf numFmtId="0" fontId="1" fillId="3" borderId="50" xfId="0" applyFont="1" applyFill="1" applyBorder="1" applyAlignment="1">
      <alignment horizontal="center" vertical="top" wrapText="1"/>
    </xf>
    <xf numFmtId="0" fontId="1" fillId="3" borderId="0" xfId="0" applyFont="1" applyFill="1" applyAlignment="1">
      <alignment horizontal="center" vertical="top" wrapText="1"/>
    </xf>
    <xf numFmtId="0" fontId="1" fillId="3" borderId="80" xfId="0" applyFont="1" applyFill="1" applyBorder="1" applyAlignment="1">
      <alignment horizontal="center" vertical="top" wrapText="1"/>
    </xf>
    <xf numFmtId="49" fontId="0" fillId="3" borderId="114" xfId="0" applyNumberFormat="1" applyFont="1" applyFill="1" applyBorder="1" applyAlignment="1">
      <alignment vertical="center"/>
    </xf>
    <xf numFmtId="49" fontId="17" fillId="3" borderId="94" xfId="0" applyNumberFormat="1" applyFont="1" applyFill="1" applyBorder="1" applyAlignment="1">
      <alignment horizontal="left" vertical="center"/>
    </xf>
    <xf numFmtId="49" fontId="17" fillId="3" borderId="59" xfId="0" applyNumberFormat="1" applyFont="1" applyFill="1" applyBorder="1" applyAlignment="1">
      <alignment horizontal="center" vertical="center"/>
    </xf>
    <xf numFmtId="49" fontId="0" fillId="3" borderId="3" xfId="0" applyNumberFormat="1" applyFont="1" applyFill="1" applyBorder="1" applyAlignment="1">
      <alignment vertical="center"/>
    </xf>
    <xf numFmtId="49" fontId="0" fillId="3" borderId="56" xfId="0" applyNumberFormat="1" applyFont="1" applyFill="1" applyBorder="1" applyAlignment="1">
      <alignment vertical="center"/>
    </xf>
    <xf numFmtId="49" fontId="17" fillId="3" borderId="97" xfId="0" applyNumberFormat="1" applyFont="1" applyFill="1" applyBorder="1" applyAlignment="1">
      <alignment horizontal="center" vertical="center"/>
    </xf>
    <xf numFmtId="49" fontId="0" fillId="3" borderId="91" xfId="0" applyNumberFormat="1" applyFont="1" applyFill="1" applyBorder="1" applyAlignment="1">
      <alignment vertical="center"/>
    </xf>
    <xf numFmtId="49" fontId="0" fillId="3" borderId="92" xfId="0" applyNumberFormat="1" applyFont="1" applyFill="1" applyBorder="1" applyAlignment="1">
      <alignment vertical="center"/>
    </xf>
    <xf numFmtId="0" fontId="0" fillId="3" borderId="113" xfId="0" applyFont="1" applyFill="1" applyBorder="1" applyAlignment="1">
      <alignment vertical="center"/>
    </xf>
    <xf numFmtId="0" fontId="0" fillId="3" borderId="114" xfId="0" applyNumberFormat="1" applyFont="1" applyFill="1" applyBorder="1" applyAlignment="1">
      <alignment vertical="center"/>
    </xf>
    <xf numFmtId="0" fontId="19" fillId="4" borderId="43" xfId="0" applyFont="1" applyFill="1" applyBorder="1" applyAlignment="1">
      <alignment horizontal="center" vertical="center"/>
    </xf>
    <xf numFmtId="0" fontId="0" fillId="7" borderId="47" xfId="0" applyFont="1" applyFill="1" applyBorder="1" applyAlignment="1">
      <alignment vertical="center" wrapText="1"/>
    </xf>
    <xf numFmtId="0" fontId="0" fillId="7" borderId="47" xfId="0" applyNumberFormat="1" applyFont="1" applyFill="1" applyBorder="1" applyAlignment="1">
      <alignment vertical="center"/>
    </xf>
    <xf numFmtId="0" fontId="0" fillId="7" borderId="46" xfId="0" applyFont="1" applyFill="1" applyBorder="1" applyAlignment="1">
      <alignment vertical="center" wrapText="1"/>
    </xf>
    <xf numFmtId="0" fontId="0" fillId="7" borderId="47" xfId="0" applyFont="1" applyFill="1" applyBorder="1" applyAlignment="1">
      <alignment vertical="center"/>
    </xf>
    <xf numFmtId="0" fontId="0" fillId="3" borderId="46" xfId="0" applyFont="1" applyFill="1" applyBorder="1" applyAlignment="1">
      <alignment vertical="center" wrapText="1"/>
    </xf>
    <xf numFmtId="0" fontId="0" fillId="7" borderId="51" xfId="0" applyFont="1" applyFill="1" applyBorder="1" applyAlignment="1">
      <alignment vertical="center" wrapText="1"/>
    </xf>
    <xf numFmtId="0" fontId="0" fillId="7" borderId="52" xfId="0" applyFont="1" applyFill="1" applyBorder="1" applyAlignment="1">
      <alignment vertical="center" wrapText="1"/>
    </xf>
    <xf numFmtId="0" fontId="0" fillId="7" borderId="52" xfId="0" applyFont="1" applyFill="1" applyBorder="1" applyAlignment="1">
      <alignment vertical="center"/>
    </xf>
    <xf numFmtId="0" fontId="0" fillId="3" borderId="3" xfId="0" applyNumberFormat="1" applyFont="1" applyFill="1" applyBorder="1" applyAlignment="1">
      <alignment vertical="center"/>
    </xf>
    <xf numFmtId="49" fontId="0" fillId="7" borderId="115" xfId="0" applyNumberFormat="1" applyFont="1" applyFill="1" applyBorder="1" applyAlignment="1">
      <alignment vertical="center"/>
    </xf>
    <xf numFmtId="0" fontId="0" fillId="7" borderId="107" xfId="0" applyFont="1" applyFill="1" applyBorder="1" applyAlignment="1">
      <alignment vertical="center"/>
    </xf>
    <xf numFmtId="49" fontId="2" fillId="9" borderId="46" xfId="0" applyNumberFormat="1" applyFont="1" applyFill="1" applyBorder="1" applyAlignment="1">
      <alignment horizontal="center" vertical="center"/>
    </xf>
    <xf numFmtId="0" fontId="2" fillId="9" borderId="47" xfId="0" applyFont="1" applyFill="1" applyBorder="1" applyAlignment="1">
      <alignment horizontal="center" vertical="center"/>
    </xf>
    <xf numFmtId="0" fontId="0" fillId="3" borderId="51" xfId="0" applyFont="1" applyFill="1" applyBorder="1" applyAlignment="1">
      <alignment vertical="center"/>
    </xf>
    <xf numFmtId="0" fontId="0" fillId="3" borderId="52" xfId="0" applyFont="1" applyFill="1" applyBorder="1" applyAlignment="1">
      <alignment vertical="center"/>
    </xf>
    <xf numFmtId="0" fontId="0" fillId="3" borderId="91" xfId="0" applyNumberFormat="1" applyFont="1" applyFill="1" applyBorder="1" applyAlignment="1">
      <alignment vertical="center"/>
    </xf>
    <xf numFmtId="1" fontId="0" fillId="7" borderId="47" xfId="0" applyNumberFormat="1" applyFont="1" applyFill="1" applyBorder="1" applyAlignment="1">
      <alignment vertical="center"/>
    </xf>
    <xf numFmtId="49" fontId="0" fillId="3" borderId="47" xfId="0" applyNumberFormat="1" applyFont="1" applyFill="1" applyBorder="1" applyAlignment="1">
      <alignment vertical="center" wrapText="1"/>
    </xf>
    <xf numFmtId="1" fontId="0" fillId="3" borderId="47" xfId="0" applyNumberFormat="1" applyFont="1" applyFill="1" applyBorder="1" applyAlignment="1">
      <alignment vertical="center"/>
    </xf>
    <xf numFmtId="49" fontId="0" fillId="7" borderId="47" xfId="0" applyNumberFormat="1" applyFont="1" applyFill="1" applyBorder="1" applyAlignment="1">
      <alignment vertical="center" wrapText="1"/>
    </xf>
    <xf numFmtId="0" fontId="0" fillId="7" borderId="52" xfId="0" applyNumberFormat="1" applyFont="1" applyFill="1" applyBorder="1" applyAlignment="1">
      <alignment vertical="center"/>
    </xf>
    <xf numFmtId="0" fontId="0" fillId="3" borderId="52" xfId="0" applyFont="1" applyFill="1" applyBorder="1" applyAlignment="1">
      <alignment vertical="center" wrapText="1"/>
    </xf>
    <xf numFmtId="49" fontId="2" fillId="9" borderId="47" xfId="0" applyNumberFormat="1" applyFont="1" applyFill="1" applyBorder="1" applyAlignment="1">
      <alignment horizontal="center" vertical="center"/>
    </xf>
    <xf numFmtId="1" fontId="0" fillId="3" borderId="52" xfId="0" applyNumberFormat="1" applyFont="1" applyFill="1" applyBorder="1" applyAlignment="1">
      <alignment vertical="center"/>
    </xf>
    <xf numFmtId="49" fontId="0" fillId="7" borderId="116" xfId="0" applyNumberFormat="1" applyFont="1" applyFill="1" applyBorder="1" applyAlignment="1">
      <alignment vertical="center" wrapText="1"/>
    </xf>
    <xf numFmtId="0" fontId="0" fillId="7" borderId="117" xfId="0" applyFont="1" applyFill="1" applyBorder="1" applyAlignment="1">
      <alignment vertical="center" wrapText="1"/>
    </xf>
    <xf numFmtId="0" fontId="0" fillId="7" borderId="118" xfId="0" applyFont="1" applyFill="1" applyBorder="1" applyAlignment="1">
      <alignment vertical="center" wrapText="1"/>
    </xf>
    <xf numFmtId="0" fontId="0" fillId="7" borderId="59" xfId="0" applyFont="1" applyFill="1" applyBorder="1" applyAlignment="1">
      <alignment vertical="center" wrapText="1"/>
    </xf>
    <xf numFmtId="0" fontId="19" fillId="4" borderId="44" xfId="0" applyFont="1" applyFill="1" applyBorder="1" applyAlignment="1">
      <alignment horizontal="center" vertical="center"/>
    </xf>
    <xf numFmtId="1" fontId="0" fillId="7" borderId="48" xfId="0" applyNumberFormat="1" applyFont="1" applyFill="1" applyBorder="1" applyAlignment="1">
      <alignment vertical="center"/>
    </xf>
    <xf numFmtId="1" fontId="0" fillId="3" borderId="48" xfId="0" applyNumberFormat="1" applyFont="1" applyFill="1" applyBorder="1" applyAlignment="1">
      <alignment vertical="center"/>
    </xf>
    <xf numFmtId="0" fontId="0" fillId="7" borderId="119" xfId="0" applyFont="1" applyFill="1" applyBorder="1" applyAlignment="1">
      <alignment vertical="center" wrapText="1"/>
    </xf>
    <xf numFmtId="0" fontId="0" fillId="7" borderId="97" xfId="0" applyFont="1" applyFill="1" applyBorder="1" applyAlignment="1">
      <alignment vertical="center" wrapText="1"/>
    </xf>
    <xf numFmtId="49" fontId="26" fillId="4" borderId="93" xfId="0" applyNumberFormat="1" applyFont="1" applyFill="1" applyBorder="1" applyAlignment="1">
      <alignment horizontal="center" vertical="center"/>
    </xf>
    <xf numFmtId="0" fontId="26" fillId="4" borderId="96" xfId="0" applyFont="1" applyFill="1" applyBorder="1" applyAlignment="1">
      <alignment horizontal="center" vertical="center"/>
    </xf>
    <xf numFmtId="0" fontId="0" fillId="3" borderId="50" xfId="0" applyNumberFormat="1" applyFont="1" applyFill="1" applyBorder="1" applyAlignment="1">
      <alignment vertical="center"/>
    </xf>
    <xf numFmtId="0" fontId="0" fillId="3" borderId="94" xfId="0" applyFont="1" applyFill="1" applyBorder="1" applyAlignment="1">
      <alignment vertical="center"/>
    </xf>
    <xf numFmtId="0" fontId="0" fillId="3" borderId="97" xfId="0" applyFont="1" applyFill="1" applyBorder="1" applyAlignment="1">
      <alignment vertical="center"/>
    </xf>
    <xf numFmtId="49" fontId="27" fillId="4" borderId="93" xfId="0" applyNumberFormat="1" applyFont="1" applyFill="1" applyBorder="1" applyAlignment="1">
      <alignment horizontal="center" vertical="center"/>
    </xf>
    <xf numFmtId="0" fontId="27" fillId="4" borderId="96" xfId="0" applyFont="1" applyFill="1" applyBorder="1" applyAlignment="1">
      <alignment horizontal="center" vertical="center"/>
    </xf>
    <xf numFmtId="0" fontId="0" fillId="7" borderId="120" xfId="0" applyFont="1" applyFill="1" applyBorder="1" applyAlignment="1">
      <alignment vertical="center"/>
    </xf>
    <xf numFmtId="0" fontId="2" fillId="9" borderId="48" xfId="0" applyFont="1" applyFill="1" applyBorder="1" applyAlignment="1">
      <alignment horizontal="center" vertical="center"/>
    </xf>
    <xf numFmtId="0" fontId="0" fillId="3" borderId="48" xfId="0" applyFont="1" applyFill="1" applyBorder="1" applyAlignment="1">
      <alignment vertical="center"/>
    </xf>
    <xf numFmtId="0" fontId="0" fillId="3" borderId="53" xfId="0" applyFont="1" applyFill="1" applyBorder="1" applyAlignment="1">
      <alignment vertical="center"/>
    </xf>
    <xf numFmtId="49" fontId="23" fillId="10" borderId="60" xfId="0" applyNumberFormat="1" applyFont="1" applyFill="1" applyBorder="1" applyAlignment="1">
      <alignment horizontal="center" vertical="center"/>
    </xf>
    <xf numFmtId="0" fontId="23" fillId="10" borderId="61" xfId="0" applyFont="1" applyFill="1" applyBorder="1" applyAlignment="1">
      <alignment horizontal="center" vertical="center"/>
    </xf>
    <xf numFmtId="49" fontId="21" fillId="11" borderId="121" xfId="0" applyNumberFormat="1" applyFont="1" applyFill="1" applyBorder="1" applyAlignment="1">
      <alignment horizontal="center" vertical="center" wrapText="1"/>
    </xf>
    <xf numFmtId="0" fontId="21" fillId="11" borderId="12" xfId="0" applyFont="1" applyFill="1" applyBorder="1" applyAlignment="1">
      <alignment horizontal="center" vertical="center" wrapText="1"/>
    </xf>
    <xf numFmtId="0" fontId="21" fillId="11" borderId="121" xfId="0" applyFont="1" applyFill="1" applyBorder="1" applyAlignment="1">
      <alignment horizontal="center" vertical="center" wrapText="1"/>
    </xf>
    <xf numFmtId="49" fontId="21" fillId="3" borderId="121" xfId="0" applyNumberFormat="1" applyFont="1" applyFill="1" applyBorder="1" applyAlignment="1">
      <alignment horizontal="center" vertical="center" wrapText="1"/>
    </xf>
    <xf numFmtId="0" fontId="21" fillId="3" borderId="12" xfId="0" applyFont="1" applyFill="1" applyBorder="1" applyAlignment="1">
      <alignment horizontal="center" vertical="center" wrapText="1"/>
    </xf>
    <xf numFmtId="0" fontId="21" fillId="3" borderId="121" xfId="0" applyFont="1" applyFill="1" applyBorder="1" applyAlignment="1">
      <alignment horizontal="center" vertical="center" wrapText="1"/>
    </xf>
    <xf numFmtId="0" fontId="21" fillId="11" borderId="122" xfId="0" applyFont="1" applyFill="1" applyBorder="1" applyAlignment="1">
      <alignment horizontal="center" vertical="center" wrapText="1"/>
    </xf>
    <xf numFmtId="0" fontId="21" fillId="11" borderId="123" xfId="0" applyFont="1" applyFill="1" applyBorder="1" applyAlignment="1">
      <alignment horizontal="center" vertical="center" wrapText="1"/>
    </xf>
    <xf numFmtId="49" fontId="21" fillId="3" borderId="12" xfId="0" applyNumberFormat="1" applyFont="1" applyFill="1" applyBorder="1" applyAlignment="1">
      <alignment horizontal="center" vertical="center" wrapText="1"/>
    </xf>
    <xf numFmtId="49" fontId="21" fillId="11" borderId="12" xfId="0" applyNumberFormat="1" applyFont="1" applyFill="1" applyBorder="1" applyAlignment="1">
      <alignment horizontal="center" vertical="center" wrapText="1"/>
    </xf>
    <xf numFmtId="0" fontId="21" fillId="3" borderId="123" xfId="0" applyFont="1" applyFill="1" applyBorder="1" applyAlignment="1">
      <alignment horizontal="center" vertical="center" wrapText="1"/>
    </xf>
    <xf numFmtId="0" fontId="0" fillId="3" borderId="124" xfId="0" applyFont="1" applyFill="1" applyBorder="1" applyAlignment="1">
      <alignment vertical="center"/>
    </xf>
    <xf numFmtId="0" fontId="23" fillId="10" borderId="82" xfId="0" applyFont="1" applyFill="1" applyBorder="1" applyAlignment="1">
      <alignment horizontal="center" vertical="center"/>
    </xf>
    <xf numFmtId="0" fontId="21" fillId="11" borderId="125" xfId="0" applyFont="1" applyFill="1" applyBorder="1" applyAlignment="1">
      <alignment horizontal="center" vertical="center" wrapText="1"/>
    </xf>
    <xf numFmtId="0" fontId="21" fillId="3" borderId="125" xfId="0" applyFont="1" applyFill="1" applyBorder="1" applyAlignment="1">
      <alignment horizontal="center" vertical="center" wrapText="1"/>
    </xf>
    <xf numFmtId="0" fontId="21" fillId="11" borderId="126" xfId="0" applyFont="1" applyFill="1" applyBorder="1" applyAlignment="1">
      <alignment horizontal="center" vertical="center" wrapText="1"/>
    </xf>
    <xf numFmtId="0" fontId="0" fillId="3" borderId="127" xfId="0" applyFont="1" applyFill="1" applyBorder="1" applyAlignment="1">
      <alignment vertical="center"/>
    </xf>
    <xf numFmtId="49" fontId="26" fillId="4" borderId="93" xfId="0" applyNumberFormat="1" applyFont="1" applyFill="1" applyBorder="1" applyAlignment="1">
      <alignment horizontal="center" vertical="center" wrapText="1"/>
    </xf>
    <xf numFmtId="49" fontId="26" fillId="4" borderId="56" xfId="0" applyNumberFormat="1" applyFont="1" applyFill="1" applyBorder="1" applyAlignment="1">
      <alignment horizontal="center" vertical="center" wrapText="1"/>
    </xf>
    <xf numFmtId="0" fontId="26" fillId="4" borderId="56" xfId="0" applyFont="1" applyFill="1" applyBorder="1" applyAlignment="1">
      <alignment horizontal="center" vertical="center" wrapText="1"/>
    </xf>
    <xf numFmtId="0" fontId="0" fillId="3" borderId="50" xfId="0" applyNumberFormat="1" applyFont="1" applyFill="1" applyBorder="1" applyAlignment="1">
      <alignment vertical="center" wrapText="1"/>
    </xf>
    <xf numFmtId="49" fontId="28" fillId="3" borderId="0" xfId="0" applyNumberFormat="1" applyFont="1" applyFill="1" applyAlignment="1">
      <alignment horizontal="center" vertical="center" wrapText="1"/>
    </xf>
    <xf numFmtId="0" fontId="28" fillId="3" borderId="128" xfId="0" applyFont="1" applyFill="1" applyBorder="1" applyAlignment="1">
      <alignment horizontal="center" vertical="center" wrapText="1"/>
    </xf>
    <xf numFmtId="0" fontId="28" fillId="3" borderId="0" xfId="0" applyFont="1" applyFill="1" applyAlignment="1">
      <alignment horizontal="center" vertical="center" wrapText="1"/>
    </xf>
    <xf numFmtId="0" fontId="0" fillId="7" borderId="50" xfId="0" applyNumberFormat="1" applyFont="1" applyFill="1" applyBorder="1" applyAlignment="1">
      <alignment vertical="center" wrapText="1"/>
    </xf>
    <xf numFmtId="49" fontId="29" fillId="7" borderId="129" xfId="0" applyNumberFormat="1" applyFont="1" applyFill="1" applyBorder="1" applyAlignment="1">
      <alignment vertical="center" wrapText="1"/>
    </xf>
    <xf numFmtId="0" fontId="30" fillId="7" borderId="130" xfId="0" applyFont="1" applyFill="1" applyBorder="1" applyAlignment="1">
      <alignment horizontal="center" vertical="center" wrapText="1"/>
    </xf>
    <xf numFmtId="49" fontId="0" fillId="7" borderId="131" xfId="0" applyNumberFormat="1" applyFont="1" applyFill="1" applyBorder="1" applyAlignment="1">
      <alignment vertical="center" wrapText="1"/>
    </xf>
    <xf numFmtId="0" fontId="0" fillId="3" borderId="132" xfId="0" applyFont="1" applyFill="1" applyBorder="1" applyAlignment="1">
      <alignment vertical="center" wrapText="1"/>
    </xf>
    <xf numFmtId="49" fontId="26" fillId="4" borderId="96" xfId="0" applyNumberFormat="1" applyFont="1" applyFill="1" applyBorder="1" applyAlignment="1">
      <alignment horizontal="center" vertical="center" wrapText="1"/>
    </xf>
    <xf numFmtId="0" fontId="29" fillId="3" borderId="73" xfId="0" applyFont="1" applyFill="1" applyBorder="1" applyAlignment="1">
      <alignment horizontal="center" vertical="center" wrapText="1"/>
    </xf>
    <xf numFmtId="0" fontId="28" fillId="3" borderId="90" xfId="0" applyFont="1" applyFill="1" applyBorder="1" applyAlignment="1">
      <alignment horizontal="center" vertical="center" wrapText="1"/>
    </xf>
    <xf numFmtId="49" fontId="28" fillId="3" borderId="49" xfId="0" applyNumberFormat="1" applyFont="1" applyFill="1" applyBorder="1" applyAlignment="1">
      <alignment horizontal="center" vertical="center" wrapText="1" readingOrder="1"/>
    </xf>
    <xf numFmtId="49" fontId="30" fillId="7" borderId="130" xfId="0" applyNumberFormat="1" applyFont="1" applyFill="1" applyBorder="1" applyAlignment="1">
      <alignment horizontal="center" vertical="center" wrapText="1"/>
    </xf>
    <xf numFmtId="0" fontId="0" fillId="7" borderId="133" xfId="0" applyNumberFormat="1" applyFont="1" applyFill="1" applyBorder="1" applyAlignment="1">
      <alignment vertical="center"/>
    </xf>
    <xf numFmtId="49" fontId="29" fillId="7" borderId="90" xfId="0" applyNumberFormat="1" applyFont="1" applyFill="1" applyBorder="1" applyAlignment="1">
      <alignment horizontal="left" vertical="center" wrapText="1"/>
    </xf>
    <xf numFmtId="0" fontId="28" fillId="3" borderId="49" xfId="0" applyFont="1" applyFill="1" applyBorder="1" applyAlignment="1">
      <alignment horizontal="center" vertical="center" wrapText="1" readingOrder="1"/>
    </xf>
    <xf numFmtId="49" fontId="0" fillId="3" borderId="132" xfId="0" applyNumberFormat="1" applyFont="1" applyFill="1" applyBorder="1" applyAlignment="1">
      <alignment vertical="center" wrapText="1"/>
    </xf>
    <xf numFmtId="0" fontId="0" fillId="3" borderId="0" xfId="0" applyNumberFormat="1" applyFont="1" applyFill="1" applyAlignment="1">
      <alignment vertical="center"/>
    </xf>
    <xf numFmtId="49" fontId="29" fillId="3" borderId="90" xfId="0" applyNumberFormat="1" applyFont="1" applyFill="1" applyBorder="1" applyAlignment="1">
      <alignment horizontal="left" vertical="center" wrapText="1"/>
    </xf>
    <xf numFmtId="0" fontId="0" fillId="7" borderId="0" xfId="0" applyNumberFormat="1" applyFont="1" applyFill="1" applyAlignment="1">
      <alignment vertical="center"/>
    </xf>
    <xf numFmtId="0" fontId="0" fillId="3" borderId="50" xfId="0" applyFont="1" applyFill="1" applyBorder="1" applyAlignment="1">
      <alignment vertical="center" wrapText="1"/>
    </xf>
    <xf numFmtId="0" fontId="29" fillId="3" borderId="50" xfId="0" applyFont="1" applyFill="1" applyBorder="1" applyAlignment="1">
      <alignment horizontal="center" vertical="center" wrapText="1"/>
    </xf>
    <xf numFmtId="0" fontId="0" fillId="3" borderId="113" xfId="0" applyFont="1" applyFill="1" applyBorder="1" applyAlignment="1">
      <alignment vertical="center" wrapText="1"/>
    </xf>
    <xf numFmtId="49" fontId="31" fillId="4" borderId="60" xfId="0" applyNumberFormat="1" applyFont="1" applyFill="1" applyBorder="1" applyAlignment="1">
      <alignment horizontal="center" vertical="center" wrapText="1"/>
    </xf>
    <xf numFmtId="0" fontId="31" fillId="4" borderId="82" xfId="0" applyFont="1" applyFill="1" applyBorder="1" applyAlignment="1">
      <alignment horizontal="center" vertical="center" wrapText="1"/>
    </xf>
    <xf numFmtId="49" fontId="0" fillId="3" borderId="121" xfId="0" applyNumberFormat="1" applyFont="1" applyFill="1" applyBorder="1" applyAlignment="1">
      <alignment vertical="center" wrapText="1"/>
    </xf>
    <xf numFmtId="0" fontId="0" fillId="3" borderId="125" xfId="0" applyFont="1" applyFill="1" applyBorder="1" applyAlignment="1">
      <alignment vertical="center" wrapText="1"/>
    </xf>
    <xf numFmtId="49" fontId="0" fillId="3" borderId="122" xfId="0" applyNumberFormat="1" applyFont="1" applyFill="1" applyBorder="1" applyAlignment="1">
      <alignment vertical="center" wrapText="1"/>
    </xf>
    <xf numFmtId="0" fontId="0" fillId="3" borderId="126" xfId="0" applyFont="1" applyFill="1" applyBorder="1" applyAlignment="1">
      <alignment vertical="center" wrapText="1"/>
    </xf>
    <xf numFmtId="0" fontId="0" fillId="3" borderId="56" xfId="0" applyFont="1" applyFill="1" applyBorder="1" applyAlignment="1">
      <alignment vertical="center" wrapText="1"/>
    </xf>
    <xf numFmtId="49" fontId="27" fillId="3" borderId="0" xfId="0" applyNumberFormat="1" applyFont="1" applyFill="1" applyAlignment="1">
      <alignment horizontal="center" vertical="center"/>
    </xf>
    <xf numFmtId="0" fontId="0" fillId="7" borderId="94" xfId="0" applyNumberFormat="1" applyFont="1" applyFill="1" applyBorder="1" applyAlignment="1">
      <alignment vertical="center" wrapText="1"/>
    </xf>
    <xf numFmtId="49" fontId="0" fillId="7" borderId="59" xfId="0" applyNumberFormat="1" applyFont="1" applyFill="1" applyBorder="1" applyAlignment="1">
      <alignment vertical="center" wrapText="1"/>
    </xf>
    <xf numFmtId="49" fontId="29" fillId="7" borderId="97" xfId="0" applyNumberFormat="1" applyFont="1" applyFill="1" applyBorder="1" applyAlignment="1">
      <alignment horizontal="left" vertical="center" wrapText="1"/>
    </xf>
    <xf numFmtId="0" fontId="0" fillId="3" borderId="98" xfId="0" applyFont="1" applyFill="1" applyBorder="1" applyAlignment="1">
      <alignment vertical="center" wrapText="1"/>
    </xf>
    <xf numFmtId="0" fontId="0" fillId="3" borderId="92" xfId="0" applyFont="1" applyFill="1" applyBorder="1" applyAlignment="1">
      <alignment vertical="center" wrapText="1"/>
    </xf>
    <xf numFmtId="0" fontId="27" fillId="3" borderId="0" xfId="0" applyFont="1" applyFill="1" applyAlignment="1">
      <alignment horizontal="center" vertical="center"/>
    </xf>
    <xf numFmtId="49" fontId="0" fillId="3" borderId="89" xfId="0" applyNumberFormat="1" applyFont="1" applyFill="1" applyBorder="1" applyAlignment="1">
      <alignment vertical="center"/>
    </xf>
    <xf numFmtId="49" fontId="0" fillId="4" borderId="93" xfId="0" applyNumberFormat="1" applyFont="1" applyFill="1" applyBorder="1" applyAlignment="1">
      <alignment vertical="center"/>
    </xf>
    <xf numFmtId="0" fontId="0" fillId="4" borderId="96" xfId="0" applyFont="1" applyFill="1" applyBorder="1" applyAlignment="1">
      <alignment vertical="center"/>
    </xf>
    <xf numFmtId="0" fontId="0" fillId="3" borderId="134" xfId="0" applyFont="1" applyFill="1" applyBorder="1" applyAlignment="1">
      <alignment vertical="center"/>
    </xf>
    <xf numFmtId="49" fontId="0" fillId="3" borderId="135" xfId="0" applyNumberFormat="1" applyFont="1" applyFill="1" applyBorder="1" applyAlignment="1">
      <alignment vertical="center"/>
    </xf>
    <xf numFmtId="0" fontId="0" fillId="3" borderId="90" xfId="0" applyNumberFormat="1" applyFont="1" applyFill="1" applyBorder="1" applyAlignment="1">
      <alignment vertical="center"/>
    </xf>
    <xf numFmtId="0" fontId="0" fillId="7" borderId="90" xfId="0" applyNumberFormat="1" applyFont="1" applyFill="1" applyBorder="1" applyAlignment="1">
      <alignment vertical="center"/>
    </xf>
    <xf numFmtId="49" fontId="0" fillId="7" borderId="136" xfId="0" applyNumberFormat="1" applyFont="1" applyFill="1" applyBorder="1" applyAlignment="1">
      <alignment vertical="center"/>
    </xf>
    <xf numFmtId="0" fontId="0" fillId="7" borderId="137" xfId="0" applyNumberFormat="1" applyFont="1" applyFill="1" applyBorder="1" applyAlignment="1">
      <alignment vertical="center"/>
    </xf>
    <xf numFmtId="49" fontId="0" fillId="7" borderId="138" xfId="0" applyNumberFormat="1" applyFont="1" applyFill="1" applyBorder="1" applyAlignment="1">
      <alignment vertical="center"/>
    </xf>
    <xf numFmtId="0" fontId="0" fillId="7" borderId="139" xfId="0" applyNumberFormat="1" applyFont="1" applyFill="1" applyBorder="1" applyAlignment="1">
      <alignment vertical="center"/>
    </xf>
    <xf numFmtId="0" fontId="0" fillId="7" borderId="97" xfId="0" applyNumberFormat="1" applyFont="1" applyFill="1" applyBorder="1" applyAlignment="1">
      <alignment vertical="center"/>
    </xf>
    <xf numFmtId="0" fontId="0" fillId="3" borderId="140" xfId="0" applyFont="1" applyFill="1" applyBorder="1" applyAlignment="1">
      <alignment vertical="center"/>
    </xf>
    <xf numFmtId="49" fontId="0" fillId="3" borderId="94" xfId="0" applyNumberFormat="1" applyFont="1" applyFill="1" applyBorder="1" applyAlignment="1">
      <alignment vertical="center"/>
    </xf>
    <xf numFmtId="0" fontId="0" fillId="3" borderId="97" xfId="0" applyNumberFormat="1" applyFont="1" applyFill="1" applyBorder="1" applyAlignment="1">
      <alignment vertical="center"/>
    </xf>
    <xf numFmtId="0" fontId="2" fillId="3" borderId="50" xfId="0" applyFont="1" applyFill="1" applyBorder="1" applyAlignment="1">
      <alignment horizontal="center" vertical="center"/>
    </xf>
    <xf numFmtId="0" fontId="2" fillId="3" borderId="80" xfId="0" applyFont="1" applyFill="1" applyBorder="1" applyAlignment="1">
      <alignment horizontal="center" vertical="center"/>
    </xf>
    <xf numFmtId="49" fontId="32" fillId="3" borderId="0" xfId="0" applyNumberFormat="1" applyFont="1" applyFill="1" applyAlignment="1">
      <alignment horizontal="center" vertical="center"/>
    </xf>
    <xf numFmtId="0" fontId="32" fillId="3" borderId="0" xfId="0" applyFont="1" applyFill="1" applyAlignment="1">
      <alignment horizontal="center" vertical="center"/>
    </xf>
    <xf numFmtId="180" fontId="32" fillId="3" borderId="0" xfId="0" applyNumberFormat="1" applyFont="1" applyFill="1" applyAlignment="1">
      <alignment horizontal="center" vertical="center"/>
    </xf>
    <xf numFmtId="49" fontId="33" fillId="3" borderId="113" xfId="0" applyNumberFormat="1" applyFont="1" applyFill="1" applyBorder="1" applyAlignment="1">
      <alignment horizontal="center" vertical="center"/>
    </xf>
    <xf numFmtId="0" fontId="33" fillId="3" borderId="113" xfId="0" applyFont="1" applyFill="1" applyBorder="1" applyAlignment="1">
      <alignment horizontal="center" vertical="center"/>
    </xf>
    <xf numFmtId="49" fontId="32" fillId="4" borderId="75" xfId="0" applyNumberFormat="1" applyFont="1" applyFill="1" applyBorder="1" applyAlignment="1">
      <alignment horizontal="center" vertical="center"/>
    </xf>
    <xf numFmtId="0" fontId="32" fillId="4" borderId="141" xfId="0" applyFont="1" applyFill="1" applyBorder="1" applyAlignment="1">
      <alignment horizontal="center" vertical="center"/>
    </xf>
    <xf numFmtId="49" fontId="0" fillId="3" borderId="142" xfId="0" applyNumberFormat="1" applyFont="1" applyFill="1" applyBorder="1" applyAlignment="1">
      <alignment vertical="center"/>
    </xf>
    <xf numFmtId="0" fontId="0" fillId="3" borderId="143" xfId="0" applyFont="1" applyFill="1" applyBorder="1" applyAlignment="1">
      <alignment vertical="center"/>
    </xf>
    <xf numFmtId="0" fontId="21" fillId="7" borderId="142" xfId="0" applyNumberFormat="1" applyFont="1" applyFill="1" applyBorder="1" applyAlignment="1">
      <alignment horizontal="center" vertical="center"/>
    </xf>
    <xf numFmtId="0" fontId="21" fillId="7" borderId="144" xfId="0" applyFont="1" applyFill="1" applyBorder="1" applyAlignment="1">
      <alignment horizontal="center" vertical="center"/>
    </xf>
    <xf numFmtId="49" fontId="0" fillId="7" borderId="51" xfId="0" applyNumberFormat="1" applyFont="1" applyFill="1" applyBorder="1" applyAlignment="1">
      <alignment vertical="center"/>
    </xf>
    <xf numFmtId="49" fontId="0" fillId="3" borderId="55" xfId="0" applyNumberFormat="1" applyFont="1" applyFill="1" applyBorder="1" applyAlignment="1"/>
    <xf numFmtId="0" fontId="0" fillId="3" borderId="55" xfId="0" applyFont="1" applyFill="1" applyBorder="1" applyAlignment="1"/>
    <xf numFmtId="49" fontId="2" fillId="3" borderId="55" xfId="0" applyNumberFormat="1" applyFont="1" applyFill="1" applyBorder="1" applyAlignment="1">
      <alignment horizontal="left"/>
    </xf>
    <xf numFmtId="49" fontId="0" fillId="7" borderId="93" xfId="0" applyNumberFormat="1" applyFont="1" applyFill="1" applyBorder="1" applyAlignment="1">
      <alignment vertical="center" wrapText="1"/>
    </xf>
    <xf numFmtId="0" fontId="0" fillId="7" borderId="56" xfId="0" applyFont="1" applyFill="1" applyBorder="1" applyAlignment="1">
      <alignment vertical="center" wrapText="1"/>
    </xf>
    <xf numFmtId="1" fontId="2" fillId="7" borderId="56" xfId="0" applyNumberFormat="1" applyFont="1" applyFill="1" applyBorder="1" applyAlignment="1">
      <alignment horizontal="right" vertical="center" wrapText="1"/>
    </xf>
    <xf numFmtId="0" fontId="0" fillId="7" borderId="94" xfId="0" applyFont="1" applyFill="1" applyBorder="1" applyAlignment="1">
      <alignment vertical="center" wrapText="1"/>
    </xf>
    <xf numFmtId="1" fontId="2" fillId="7" borderId="59" xfId="0" applyNumberFormat="1" applyFont="1" applyFill="1" applyBorder="1" applyAlignment="1">
      <alignment horizontal="right" vertical="center" wrapText="1"/>
    </xf>
    <xf numFmtId="49" fontId="34" fillId="3" borderId="55" xfId="0" applyNumberFormat="1" applyFont="1" applyFill="1" applyBorder="1" applyAlignment="1">
      <alignment horizontal="center"/>
    </xf>
    <xf numFmtId="0" fontId="34" fillId="3" borderId="55" xfId="0" applyFont="1" applyFill="1" applyBorder="1" applyAlignment="1">
      <alignment horizontal="center"/>
    </xf>
    <xf numFmtId="49" fontId="0" fillId="9" borderId="105" xfId="0" applyNumberFormat="1" applyFont="1" applyFill="1" applyBorder="1" applyAlignment="1">
      <alignment vertical="center"/>
    </xf>
    <xf numFmtId="49" fontId="0" fillId="9" borderId="144" xfId="0" applyNumberFormat="1" applyFont="1" applyFill="1" applyBorder="1" applyAlignment="1">
      <alignment vertical="center"/>
    </xf>
    <xf numFmtId="49" fontId="0" fillId="9" borderId="142" xfId="0" applyNumberFormat="1" applyFont="1" applyFill="1" applyBorder="1" applyAlignment="1">
      <alignment vertical="center"/>
    </xf>
    <xf numFmtId="49" fontId="21" fillId="3" borderId="47" xfId="0" applyNumberFormat="1" applyFont="1" applyFill="1" applyBorder="1" applyAlignment="1">
      <alignment horizontal="center" vertical="center"/>
    </xf>
    <xf numFmtId="49" fontId="21" fillId="7" borderId="47" xfId="0" applyNumberFormat="1" applyFont="1" applyFill="1" applyBorder="1" applyAlignment="1">
      <alignment horizontal="center" vertical="center"/>
    </xf>
    <xf numFmtId="49" fontId="0" fillId="7" borderId="142" xfId="0" applyNumberFormat="1" applyFont="1" applyFill="1" applyBorder="1" applyAlignment="1">
      <alignment vertical="center"/>
    </xf>
    <xf numFmtId="49" fontId="2" fillId="3" borderId="142" xfId="0" applyNumberFormat="1" applyFont="1" applyFill="1" applyBorder="1" applyAlignment="1">
      <alignment horizontal="right" vertical="center" wrapText="1"/>
    </xf>
    <xf numFmtId="49" fontId="2" fillId="7" borderId="142" xfId="0" applyNumberFormat="1" applyFont="1" applyFill="1" applyBorder="1" applyAlignment="1">
      <alignment horizontal="right" vertical="center"/>
    </xf>
    <xf numFmtId="180" fontId="21" fillId="7" borderId="47" xfId="0" applyNumberFormat="1" applyFont="1" applyFill="1" applyBorder="1" applyAlignment="1">
      <alignment horizontal="center" vertical="center"/>
    </xf>
    <xf numFmtId="0" fontId="21" fillId="7" borderId="47" xfId="0" applyFont="1" applyFill="1" applyBorder="1" applyAlignment="1">
      <alignment horizontal="center" vertical="center"/>
    </xf>
    <xf numFmtId="180" fontId="32" fillId="3" borderId="114" xfId="0" applyNumberFormat="1" applyFont="1" applyFill="1" applyBorder="1" applyAlignment="1">
      <alignment horizontal="center" vertical="center"/>
    </xf>
    <xf numFmtId="49" fontId="2" fillId="3" borderId="142" xfId="0" applyNumberFormat="1" applyFont="1" applyFill="1" applyBorder="1" applyAlignment="1">
      <alignment horizontal="right" vertical="center"/>
    </xf>
    <xf numFmtId="49" fontId="2" fillId="7" borderId="142" xfId="0" applyNumberFormat="1" applyFont="1" applyFill="1" applyBorder="1" applyAlignment="1">
      <alignment horizontal="right" vertical="center" wrapText="1"/>
    </xf>
    <xf numFmtId="0" fontId="21" fillId="3" borderId="47" xfId="0" applyFont="1" applyFill="1" applyBorder="1" applyAlignment="1">
      <alignment horizontal="center" vertical="center"/>
    </xf>
    <xf numFmtId="49" fontId="21" fillId="7" borderId="52" xfId="0" applyNumberFormat="1" applyFont="1" applyFill="1" applyBorder="1" applyAlignment="1">
      <alignment horizontal="center" vertical="center"/>
    </xf>
    <xf numFmtId="49" fontId="0" fillId="7" borderId="145" xfId="0" applyNumberFormat="1" applyFont="1" applyFill="1" applyBorder="1" applyAlignment="1">
      <alignment vertical="center"/>
    </xf>
    <xf numFmtId="49" fontId="35" fillId="3" borderId="55" xfId="0" applyNumberFormat="1" applyFont="1" applyFill="1" applyBorder="1" applyAlignment="1">
      <alignment vertical="top"/>
    </xf>
    <xf numFmtId="0" fontId="35" fillId="3" borderId="55" xfId="0" applyFont="1" applyFill="1" applyBorder="1" applyAlignment="1">
      <alignment vertical="top"/>
    </xf>
    <xf numFmtId="49" fontId="32" fillId="10" borderId="146" xfId="0" applyNumberFormat="1" applyFont="1" applyFill="1" applyBorder="1" applyAlignment="1">
      <alignment horizontal="center" vertical="center"/>
    </xf>
    <xf numFmtId="0" fontId="32" fillId="10" borderId="147" xfId="0" applyFont="1" applyFill="1" applyBorder="1" applyAlignment="1">
      <alignment horizontal="center" vertical="center"/>
    </xf>
    <xf numFmtId="49" fontId="36" fillId="12" borderId="148" xfId="0" applyNumberFormat="1" applyFont="1" applyFill="1" applyBorder="1" applyAlignment="1">
      <alignment horizontal="center" vertical="center"/>
    </xf>
    <xf numFmtId="0" fontId="36" fillId="12" borderId="149" xfId="0" applyFont="1" applyFill="1" applyBorder="1" applyAlignment="1">
      <alignment horizontal="center" vertical="center"/>
    </xf>
    <xf numFmtId="49" fontId="36" fillId="12" borderId="150" xfId="0" applyNumberFormat="1" applyFont="1" applyFill="1" applyBorder="1" applyAlignment="1">
      <alignment horizontal="center" vertical="center"/>
    </xf>
    <xf numFmtId="49" fontId="36" fillId="11" borderId="148" xfId="0" applyNumberFormat="1" applyFont="1" applyFill="1" applyBorder="1" applyAlignment="1">
      <alignment horizontal="center" vertical="center"/>
    </xf>
    <xf numFmtId="0" fontId="36" fillId="11" borderId="149" xfId="0" applyFont="1" applyFill="1" applyBorder="1" applyAlignment="1">
      <alignment horizontal="center" vertical="center"/>
    </xf>
    <xf numFmtId="49" fontId="36" fillId="11" borderId="150" xfId="0" applyNumberFormat="1" applyFont="1" applyFill="1" applyBorder="1" applyAlignment="1">
      <alignment horizontal="center" vertical="center"/>
    </xf>
    <xf numFmtId="49" fontId="36" fillId="3" borderId="148" xfId="0" applyNumberFormat="1" applyFont="1" applyFill="1" applyBorder="1" applyAlignment="1">
      <alignment horizontal="center" vertical="center"/>
    </xf>
    <xf numFmtId="0" fontId="36" fillId="3" borderId="149" xfId="0" applyFont="1" applyFill="1" applyBorder="1" applyAlignment="1">
      <alignment horizontal="center" vertical="center"/>
    </xf>
    <xf numFmtId="0" fontId="36" fillId="3" borderId="150" xfId="0" applyFont="1" applyFill="1" applyBorder="1" applyAlignment="1">
      <alignment horizontal="center" vertical="center"/>
    </xf>
    <xf numFmtId="0" fontId="36" fillId="11" borderId="150" xfId="0" applyFont="1" applyFill="1" applyBorder="1" applyAlignment="1">
      <alignment horizontal="center" vertical="center"/>
    </xf>
    <xf numFmtId="0" fontId="36" fillId="11" borderId="148" xfId="0" applyFont="1" applyFill="1" applyBorder="1" applyAlignment="1">
      <alignment horizontal="center" vertical="center"/>
    </xf>
    <xf numFmtId="0" fontId="36" fillId="3" borderId="151" xfId="0" applyFont="1" applyFill="1" applyBorder="1" applyAlignment="1">
      <alignment horizontal="center" vertical="center"/>
    </xf>
    <xf numFmtId="0" fontId="36" fillId="3" borderId="152" xfId="0" applyFont="1" applyFill="1" applyBorder="1" applyAlignment="1">
      <alignment horizontal="center" vertical="center"/>
    </xf>
    <xf numFmtId="0" fontId="36" fillId="3" borderId="153" xfId="0" applyFont="1" applyFill="1" applyBorder="1" applyAlignment="1">
      <alignment horizontal="center" vertical="center"/>
    </xf>
    <xf numFmtId="49" fontId="32" fillId="3" borderId="55" xfId="0" applyNumberFormat="1" applyFont="1" applyFill="1" applyBorder="1" applyAlignment="1">
      <alignment horizontal="left" vertical="center"/>
    </xf>
    <xf numFmtId="0" fontId="32" fillId="3" borderId="55" xfId="0" applyFont="1" applyFill="1" applyBorder="1" applyAlignment="1">
      <alignment horizontal="left" vertical="center"/>
    </xf>
    <xf numFmtId="0" fontId="32" fillId="4" borderId="147" xfId="0" applyFont="1" applyFill="1" applyBorder="1" applyAlignment="1">
      <alignment horizontal="center" vertical="center"/>
    </xf>
    <xf numFmtId="49" fontId="36" fillId="8" borderId="154" xfId="0" applyNumberFormat="1" applyFont="1" applyFill="1" applyBorder="1" applyAlignment="1">
      <alignment horizontal="center" vertical="center"/>
    </xf>
    <xf numFmtId="0" fontId="36" fillId="8" borderId="155" xfId="0" applyFont="1" applyFill="1" applyBorder="1" applyAlignment="1">
      <alignment horizontal="center" vertical="center"/>
    </xf>
    <xf numFmtId="49" fontId="36" fillId="8" borderId="150" xfId="0" applyNumberFormat="1" applyFont="1" applyFill="1" applyBorder="1" applyAlignment="1">
      <alignment horizontal="center" vertical="center"/>
    </xf>
    <xf numFmtId="49" fontId="37" fillId="3" borderId="156" xfId="0" applyNumberFormat="1" applyFont="1" applyFill="1" applyBorder="1" applyAlignment="1">
      <alignment horizontal="left" vertical="top" wrapText="1"/>
    </xf>
    <xf numFmtId="0" fontId="37" fillId="3" borderId="157" xfId="0" applyFont="1" applyFill="1" applyBorder="1" applyAlignment="1">
      <alignment horizontal="left" vertical="top" wrapText="1"/>
    </xf>
    <xf numFmtId="0" fontId="37" fillId="3" borderId="50" xfId="0" applyFont="1" applyFill="1" applyBorder="1" applyAlignment="1">
      <alignment horizontal="left" vertical="top" wrapText="1"/>
    </xf>
    <xf numFmtId="0" fontId="37" fillId="3" borderId="0" xfId="0" applyFont="1" applyFill="1" applyAlignment="1">
      <alignment horizontal="left" vertical="top" wrapText="1"/>
    </xf>
    <xf numFmtId="0" fontId="33" fillId="3" borderId="74" xfId="0" applyFont="1" applyFill="1" applyBorder="1" applyAlignment="1">
      <alignment horizontal="center" vertical="center"/>
    </xf>
    <xf numFmtId="0" fontId="32" fillId="4" borderId="76" xfId="0" applyFont="1" applyFill="1" applyBorder="1" applyAlignment="1">
      <alignment horizontal="center" vertical="center"/>
    </xf>
    <xf numFmtId="0" fontId="32" fillId="3" borderId="49" xfId="0" applyFont="1" applyFill="1" applyBorder="1" applyAlignment="1">
      <alignment vertical="center"/>
    </xf>
    <xf numFmtId="0" fontId="0" fillId="3" borderId="106" xfId="0" applyFont="1" applyFill="1" applyBorder="1" applyAlignment="1">
      <alignment vertical="center"/>
    </xf>
    <xf numFmtId="0" fontId="0" fillId="3" borderId="49" xfId="0" applyFont="1" applyFill="1" applyBorder="1" applyAlignment="1">
      <alignment vertical="center" wrapText="1"/>
    </xf>
    <xf numFmtId="0" fontId="0" fillId="7" borderId="48" xfId="0" applyFont="1" applyFill="1" applyBorder="1" applyAlignment="1">
      <alignment vertical="center"/>
    </xf>
    <xf numFmtId="0" fontId="0" fillId="7" borderId="53" xfId="0" applyFont="1" applyFill="1" applyBorder="1" applyAlignment="1">
      <alignment vertical="center"/>
    </xf>
    <xf numFmtId="49" fontId="2" fillId="3" borderId="55" xfId="0" applyNumberFormat="1" applyFont="1" applyFill="1" applyBorder="1" applyAlignment="1">
      <alignment horizontal="right" vertical="center"/>
    </xf>
    <xf numFmtId="0" fontId="2" fillId="3" borderId="55" xfId="0" applyFont="1" applyFill="1" applyBorder="1" applyAlignment="1">
      <alignment horizontal="right" vertical="center"/>
    </xf>
    <xf numFmtId="0" fontId="2" fillId="3" borderId="59" xfId="0" applyFont="1" applyFill="1" applyBorder="1" applyAlignment="1">
      <alignment horizontal="right" vertical="center"/>
    </xf>
    <xf numFmtId="179" fontId="2" fillId="7" borderId="158" xfId="0" applyNumberFormat="1" applyFont="1" applyFill="1" applyBorder="1" applyAlignment="1">
      <alignment horizontal="left" vertical="center" wrapText="1"/>
    </xf>
    <xf numFmtId="49" fontId="0" fillId="9" borderId="159" xfId="0" applyNumberFormat="1" applyFont="1" applyFill="1" applyBorder="1" applyAlignment="1">
      <alignment vertical="center" wrapText="1"/>
    </xf>
    <xf numFmtId="0" fontId="0" fillId="9" borderId="56" xfId="0" applyFont="1" applyFill="1" applyBorder="1" applyAlignment="1">
      <alignment vertical="center" wrapText="1"/>
    </xf>
    <xf numFmtId="0" fontId="2" fillId="9" borderId="56" xfId="0" applyNumberFormat="1" applyFont="1" applyFill="1" applyBorder="1" applyAlignment="1">
      <alignment horizontal="right" vertical="center"/>
    </xf>
    <xf numFmtId="179" fontId="2" fillId="7" borderId="160" xfId="0" applyNumberFormat="1" applyFont="1" applyFill="1" applyBorder="1" applyAlignment="1">
      <alignment horizontal="left" vertical="center" wrapText="1"/>
    </xf>
    <xf numFmtId="0" fontId="0" fillId="9" borderId="161" xfId="0" applyFont="1" applyFill="1" applyBorder="1" applyAlignment="1">
      <alignment vertical="center" wrapText="1"/>
    </xf>
    <xf numFmtId="0" fontId="0" fillId="9" borderId="59" xfId="0" applyFont="1" applyFill="1" applyBorder="1" applyAlignment="1">
      <alignment vertical="center" wrapText="1"/>
    </xf>
    <xf numFmtId="0" fontId="2" fillId="9" borderId="59" xfId="0" applyFont="1" applyFill="1" applyBorder="1" applyAlignment="1">
      <alignment horizontal="right" vertical="center"/>
    </xf>
    <xf numFmtId="0" fontId="0" fillId="9" borderId="144" xfId="0" applyFont="1" applyFill="1" applyBorder="1" applyAlignment="1">
      <alignment vertical="center"/>
    </xf>
    <xf numFmtId="49" fontId="0" fillId="9" borderId="47" xfId="0" applyNumberFormat="1" applyFont="1" applyFill="1" applyBorder="1" applyAlignment="1">
      <alignment vertical="center"/>
    </xf>
    <xf numFmtId="49" fontId="0" fillId="3" borderId="144" xfId="0" applyNumberFormat="1" applyFont="1" applyFill="1" applyBorder="1" applyAlignment="1">
      <alignment vertical="center"/>
    </xf>
    <xf numFmtId="49" fontId="0" fillId="7" borderId="144" xfId="0" applyNumberFormat="1" applyFont="1" applyFill="1" applyBorder="1" applyAlignment="1">
      <alignment vertical="center"/>
    </xf>
    <xf numFmtId="49" fontId="2" fillId="3" borderId="144" xfId="0" applyNumberFormat="1" applyFont="1" applyFill="1" applyBorder="1" applyAlignment="1">
      <alignment horizontal="left" vertical="center" wrapText="1"/>
    </xf>
    <xf numFmtId="0" fontId="2" fillId="7" borderId="144" xfId="0" applyFont="1" applyFill="1" applyBorder="1" applyAlignment="1">
      <alignment horizontal="left" vertical="center"/>
    </xf>
    <xf numFmtId="49" fontId="2" fillId="3" borderId="144" xfId="0" applyNumberFormat="1" applyFont="1" applyFill="1" applyBorder="1" applyAlignment="1">
      <alignment horizontal="left" vertical="center"/>
    </xf>
    <xf numFmtId="0" fontId="2" fillId="3" borderId="144" xfId="0" applyFont="1" applyFill="1" applyBorder="1" applyAlignment="1">
      <alignment horizontal="left" vertical="center"/>
    </xf>
    <xf numFmtId="49" fontId="2" fillId="7" borderId="144" xfId="0" applyNumberFormat="1" applyFont="1" applyFill="1" applyBorder="1" applyAlignment="1">
      <alignment horizontal="left" vertical="center" wrapText="1"/>
    </xf>
    <xf numFmtId="49" fontId="2" fillId="7" borderId="144" xfId="0" applyNumberFormat="1" applyFont="1" applyFill="1" applyBorder="1" applyAlignment="1">
      <alignment horizontal="left" vertical="center"/>
    </xf>
    <xf numFmtId="49" fontId="0" fillId="7" borderId="162" xfId="0" applyNumberFormat="1" applyFont="1" applyFill="1" applyBorder="1" applyAlignment="1">
      <alignment vertical="center"/>
    </xf>
    <xf numFmtId="180" fontId="0" fillId="7" borderId="52" xfId="0" applyNumberFormat="1" applyFont="1" applyFill="1" applyBorder="1" applyAlignment="1">
      <alignment vertical="center"/>
    </xf>
    <xf numFmtId="49" fontId="36" fillId="12" borderId="163" xfId="0" applyNumberFormat="1" applyFont="1" applyFill="1" applyBorder="1" applyAlignment="1">
      <alignment horizontal="center" vertical="center"/>
    </xf>
    <xf numFmtId="0" fontId="36" fillId="12" borderId="164" xfId="0" applyFont="1" applyFill="1" applyBorder="1" applyAlignment="1">
      <alignment horizontal="center" vertical="center"/>
    </xf>
    <xf numFmtId="180" fontId="36" fillId="11" borderId="150" xfId="0" applyNumberFormat="1" applyFont="1" applyFill="1" applyBorder="1" applyAlignment="1">
      <alignment horizontal="center" vertical="center"/>
    </xf>
    <xf numFmtId="49" fontId="36" fillId="3" borderId="150" xfId="0" applyNumberFormat="1" applyFont="1" applyFill="1" applyBorder="1" applyAlignment="1">
      <alignment horizontal="center" vertical="center"/>
    </xf>
    <xf numFmtId="49" fontId="36" fillId="11" borderId="165" xfId="0" applyNumberFormat="1" applyFont="1" applyFill="1" applyBorder="1" applyAlignment="1">
      <alignment horizontal="center" vertical="center"/>
    </xf>
    <xf numFmtId="49" fontId="36" fillId="11" borderId="166" xfId="0" applyNumberFormat="1" applyFont="1" applyFill="1" applyBorder="1" applyAlignment="1">
      <alignment horizontal="center" vertical="center"/>
    </xf>
    <xf numFmtId="49" fontId="36" fillId="3" borderId="153" xfId="0" applyNumberFormat="1" applyFont="1" applyFill="1" applyBorder="1" applyAlignment="1">
      <alignment horizontal="center" vertical="center"/>
    </xf>
    <xf numFmtId="49" fontId="36" fillId="8" borderId="167" xfId="0" applyNumberFormat="1" applyFont="1" applyFill="1" applyBorder="1" applyAlignment="1">
      <alignment horizontal="center" vertical="center"/>
    </xf>
    <xf numFmtId="0" fontId="36" fillId="8" borderId="168" xfId="0" applyFont="1" applyFill="1" applyBorder="1" applyAlignment="1">
      <alignment horizontal="center" vertical="center"/>
    </xf>
    <xf numFmtId="49" fontId="36" fillId="8" borderId="169" xfId="0" applyNumberFormat="1" applyFont="1" applyFill="1" applyBorder="1" applyAlignment="1">
      <alignment horizontal="center" vertical="center"/>
    </xf>
    <xf numFmtId="49" fontId="36" fillId="11" borderId="170" xfId="0" applyNumberFormat="1" applyFont="1" applyFill="1" applyBorder="1" applyAlignment="1">
      <alignment horizontal="center" vertical="center"/>
    </xf>
    <xf numFmtId="177" fontId="36" fillId="11" borderId="171" xfId="0" applyNumberFormat="1" applyFont="1" applyFill="1" applyBorder="1" applyAlignment="1">
      <alignment horizontal="center" vertical="center"/>
    </xf>
    <xf numFmtId="49" fontId="36" fillId="11" borderId="172" xfId="0" applyNumberFormat="1" applyFont="1" applyFill="1" applyBorder="1" applyAlignment="1">
      <alignment horizontal="center" vertical="center"/>
    </xf>
    <xf numFmtId="0" fontId="36" fillId="11" borderId="173" xfId="0" applyFont="1" applyFill="1" applyBorder="1" applyAlignment="1">
      <alignment horizontal="center" vertical="center"/>
    </xf>
    <xf numFmtId="0" fontId="37" fillId="3" borderId="174" xfId="0" applyFont="1" applyFill="1" applyBorder="1" applyAlignment="1">
      <alignment horizontal="left" vertical="top" wrapText="1"/>
    </xf>
    <xf numFmtId="49" fontId="38" fillId="3" borderId="116" xfId="0" applyNumberFormat="1" applyFont="1" applyFill="1" applyBorder="1" applyAlignment="1">
      <alignment horizontal="left" vertical="top" wrapText="1"/>
    </xf>
    <xf numFmtId="0" fontId="39" fillId="3" borderId="117" xfId="0" applyFont="1" applyFill="1" applyBorder="1" applyAlignment="1">
      <alignment horizontal="left" vertical="top" wrapText="1"/>
    </xf>
    <xf numFmtId="0" fontId="37" fillId="3" borderId="175" xfId="0" applyFont="1" applyFill="1" applyBorder="1" applyAlignment="1">
      <alignment horizontal="left" vertical="top" wrapText="1"/>
    </xf>
    <xf numFmtId="0" fontId="39" fillId="3" borderId="176" xfId="0" applyFont="1" applyFill="1" applyBorder="1" applyAlignment="1">
      <alignment horizontal="left" vertical="top" wrapText="1"/>
    </xf>
    <xf numFmtId="0" fontId="39" fillId="3" borderId="0" xfId="0" applyFont="1" applyFill="1" applyAlignment="1">
      <alignment horizontal="left" vertical="top" wrapText="1"/>
    </xf>
    <xf numFmtId="49" fontId="36" fillId="7" borderId="46" xfId="0" applyNumberFormat="1" applyFont="1" applyFill="1" applyBorder="1" applyAlignment="1">
      <alignment horizontal="center" vertical="center" wrapText="1"/>
    </xf>
    <xf numFmtId="0" fontId="0" fillId="7" borderId="47" xfId="0" applyNumberFormat="1" applyFont="1" applyFill="1" applyBorder="1" applyAlignment="1">
      <alignment vertical="center" wrapText="1"/>
    </xf>
    <xf numFmtId="0" fontId="36" fillId="7" borderId="46" xfId="0" applyFont="1" applyFill="1" applyBorder="1" applyAlignment="1">
      <alignment horizontal="center" vertical="center" wrapText="1"/>
    </xf>
    <xf numFmtId="0" fontId="0" fillId="3" borderId="47" xfId="0" applyNumberFormat="1" applyFont="1" applyFill="1" applyBorder="1" applyAlignment="1">
      <alignment vertical="center" wrapText="1"/>
    </xf>
    <xf numFmtId="0" fontId="2" fillId="3" borderId="55" xfId="0" applyNumberFormat="1" applyFont="1" applyFill="1" applyBorder="1" applyAlignment="1">
      <alignment horizontal="left" vertical="top"/>
    </xf>
    <xf numFmtId="179" fontId="2" fillId="9" borderId="56" xfId="0" applyNumberFormat="1" applyFont="1" applyFill="1" applyBorder="1" applyAlignment="1">
      <alignment horizontal="left" vertical="center"/>
    </xf>
    <xf numFmtId="179" fontId="2" fillId="9" borderId="158" xfId="0" applyNumberFormat="1" applyFont="1" applyFill="1" applyBorder="1" applyAlignment="1">
      <alignment horizontal="left" vertical="center"/>
    </xf>
    <xf numFmtId="49" fontId="0" fillId="7" borderId="159" xfId="0" applyNumberFormat="1" applyFont="1" applyFill="1" applyBorder="1" applyAlignment="1">
      <alignment vertical="center" wrapText="1"/>
    </xf>
    <xf numFmtId="179" fontId="2" fillId="9" borderId="59" xfId="0" applyNumberFormat="1" applyFont="1" applyFill="1" applyBorder="1" applyAlignment="1">
      <alignment horizontal="left" vertical="center"/>
    </xf>
    <xf numFmtId="179" fontId="2" fillId="9" borderId="160" xfId="0" applyNumberFormat="1" applyFont="1" applyFill="1" applyBorder="1" applyAlignment="1">
      <alignment horizontal="left" vertical="center"/>
    </xf>
    <xf numFmtId="0" fontId="0" fillId="7" borderId="161" xfId="0" applyFont="1" applyFill="1" applyBorder="1" applyAlignment="1">
      <alignment vertical="center" wrapText="1"/>
    </xf>
    <xf numFmtId="0" fontId="0" fillId="9" borderId="143" xfId="0" applyFont="1" applyFill="1" applyBorder="1" applyAlignment="1">
      <alignment vertical="center"/>
    </xf>
    <xf numFmtId="0" fontId="0" fillId="9" borderId="177" xfId="0" applyFont="1" applyFill="1" applyBorder="1" applyAlignment="1">
      <alignment vertical="center"/>
    </xf>
    <xf numFmtId="180" fontId="0" fillId="7" borderId="27" xfId="0" applyNumberFormat="1" applyFont="1" applyFill="1" applyBorder="1" applyAlignment="1">
      <alignment vertical="center"/>
    </xf>
    <xf numFmtId="180" fontId="0" fillId="7" borderId="47" xfId="0" applyNumberFormat="1" applyFont="1" applyFill="1" applyBorder="1" applyAlignment="1">
      <alignment vertical="center" wrapText="1"/>
    </xf>
    <xf numFmtId="180" fontId="0" fillId="7" borderId="86" xfId="0" applyNumberFormat="1" applyFont="1" applyFill="1" applyBorder="1" applyAlignment="1">
      <alignment vertical="center"/>
    </xf>
    <xf numFmtId="0" fontId="35" fillId="3" borderId="55" xfId="0" applyFont="1" applyFill="1" applyBorder="1" applyAlignment="1">
      <alignment vertical="center"/>
    </xf>
    <xf numFmtId="49" fontId="36" fillId="8" borderId="163" xfId="0" applyNumberFormat="1" applyFont="1" applyFill="1" applyBorder="1" applyAlignment="1">
      <alignment horizontal="center" vertical="center"/>
    </xf>
    <xf numFmtId="0" fontId="36" fillId="8" borderId="149" xfId="0" applyFont="1" applyFill="1" applyBorder="1" applyAlignment="1">
      <alignment horizontal="center" vertical="center"/>
    </xf>
    <xf numFmtId="49" fontId="36" fillId="11" borderId="163" xfId="0" applyNumberFormat="1" applyFont="1" applyFill="1" applyBorder="1" applyAlignment="1">
      <alignment horizontal="center" vertical="center"/>
    </xf>
    <xf numFmtId="49" fontId="40" fillId="3" borderId="163" xfId="0" applyNumberFormat="1" applyFont="1" applyFill="1" applyBorder="1" applyAlignment="1">
      <alignment horizontal="center" vertical="center"/>
    </xf>
    <xf numFmtId="0" fontId="40" fillId="3" borderId="149" xfId="0" applyFont="1" applyFill="1" applyBorder="1" applyAlignment="1">
      <alignment horizontal="center" vertical="center"/>
    </xf>
    <xf numFmtId="49" fontId="36" fillId="3" borderId="163" xfId="0" applyNumberFormat="1" applyFont="1" applyFill="1" applyBorder="1" applyAlignment="1">
      <alignment horizontal="center" vertical="center"/>
    </xf>
    <xf numFmtId="49" fontId="40" fillId="11" borderId="163" xfId="0" applyNumberFormat="1" applyFont="1" applyFill="1" applyBorder="1" applyAlignment="1">
      <alignment horizontal="center" vertical="center"/>
    </xf>
    <xf numFmtId="0" fontId="40" fillId="11" borderId="149" xfId="0" applyFont="1" applyFill="1" applyBorder="1" applyAlignment="1">
      <alignment horizontal="center" vertical="center"/>
    </xf>
    <xf numFmtId="0" fontId="36" fillId="11" borderId="163" xfId="0" applyFont="1" applyFill="1" applyBorder="1" applyAlignment="1">
      <alignment horizontal="center" vertical="center"/>
    </xf>
    <xf numFmtId="0" fontId="36" fillId="3" borderId="178" xfId="0" applyFont="1" applyFill="1" applyBorder="1" applyAlignment="1">
      <alignment horizontal="center" vertical="center"/>
    </xf>
    <xf numFmtId="0" fontId="32" fillId="3" borderId="56" xfId="0" applyFont="1" applyFill="1" applyBorder="1" applyAlignment="1">
      <alignment horizontal="left" vertical="center"/>
    </xf>
    <xf numFmtId="0" fontId="36" fillId="8" borderId="179" xfId="0" applyFont="1" applyFill="1" applyBorder="1" applyAlignment="1">
      <alignment horizontal="center" vertical="center"/>
    </xf>
    <xf numFmtId="49" fontId="0" fillId="3" borderId="180" xfId="0" applyNumberFormat="1" applyFont="1" applyFill="1" applyBorder="1" applyAlignment="1">
      <alignment vertical="center"/>
    </xf>
    <xf numFmtId="0" fontId="36" fillId="11" borderId="181" xfId="0" applyFont="1" applyFill="1" applyBorder="1" applyAlignment="1">
      <alignment horizontal="center" vertical="center"/>
    </xf>
    <xf numFmtId="0" fontId="0" fillId="3" borderId="103" xfId="0" applyFont="1" applyFill="1" applyBorder="1" applyAlignment="1">
      <alignment vertical="center"/>
    </xf>
    <xf numFmtId="0" fontId="39" fillId="3" borderId="119" xfId="0" applyFont="1" applyFill="1" applyBorder="1" applyAlignment="1">
      <alignment horizontal="left" vertical="top" wrapText="1"/>
    </xf>
    <xf numFmtId="49" fontId="0" fillId="7" borderId="180" xfId="0" applyNumberFormat="1" applyFont="1" applyFill="1" applyBorder="1" applyAlignment="1">
      <alignment vertical="center"/>
    </xf>
    <xf numFmtId="0" fontId="39" fillId="3" borderId="90" xfId="0" applyFont="1" applyFill="1" applyBorder="1" applyAlignment="1">
      <alignment horizontal="left" vertical="top" wrapText="1"/>
    </xf>
    <xf numFmtId="0" fontId="0" fillId="7" borderId="103" xfId="0" applyFont="1" applyFill="1" applyBorder="1" applyAlignment="1">
      <alignment vertical="center"/>
    </xf>
    <xf numFmtId="49" fontId="35" fillId="3" borderId="55" xfId="0" applyNumberFormat="1" applyFont="1" applyFill="1" applyBorder="1" applyAlignment="1">
      <alignment horizontal="center"/>
    </xf>
    <xf numFmtId="0" fontId="35" fillId="3" borderId="55" xfId="0" applyFont="1" applyFill="1" applyBorder="1" applyAlignment="1">
      <alignment horizontal="center"/>
    </xf>
    <xf numFmtId="0" fontId="2" fillId="7" borderId="56" xfId="0" applyNumberFormat="1" applyFont="1" applyFill="1" applyBorder="1" applyAlignment="1">
      <alignment horizontal="right" vertical="center"/>
    </xf>
    <xf numFmtId="179" fontId="2" fillId="7" borderId="158" xfId="0" applyNumberFormat="1" applyFont="1" applyFill="1" applyBorder="1" applyAlignment="1">
      <alignment horizontal="left" vertical="center"/>
    </xf>
    <xf numFmtId="0" fontId="2" fillId="7" borderId="59" xfId="0" applyFont="1" applyFill="1" applyBorder="1" applyAlignment="1">
      <alignment horizontal="right" vertical="center"/>
    </xf>
    <xf numFmtId="179" fontId="2" fillId="7" borderId="160" xfId="0" applyNumberFormat="1" applyFont="1" applyFill="1" applyBorder="1" applyAlignment="1">
      <alignment horizontal="left" vertical="center"/>
    </xf>
    <xf numFmtId="49" fontId="0" fillId="9" borderId="26" xfId="0" applyNumberFormat="1" applyFont="1" applyFill="1" applyBorder="1" applyAlignment="1">
      <alignment vertical="center"/>
    </xf>
    <xf numFmtId="49" fontId="0" fillId="3" borderId="26" xfId="0" applyNumberFormat="1" applyFont="1" applyFill="1" applyBorder="1" applyAlignment="1">
      <alignment vertical="center"/>
    </xf>
    <xf numFmtId="49" fontId="0" fillId="7" borderId="26" xfId="0" applyNumberFormat="1" applyFont="1" applyFill="1" applyBorder="1" applyAlignment="1">
      <alignment vertical="center"/>
    </xf>
    <xf numFmtId="49" fontId="41" fillId="7" borderId="142" xfId="0" applyNumberFormat="1" applyFont="1" applyFill="1" applyBorder="1" applyAlignment="1">
      <alignment horizontal="center" vertical="center"/>
    </xf>
    <xf numFmtId="49" fontId="41" fillId="7" borderId="144" xfId="0" applyNumberFormat="1" applyFont="1" applyFill="1" applyBorder="1" applyAlignment="1">
      <alignment horizontal="center" vertical="center"/>
    </xf>
    <xf numFmtId="49" fontId="41" fillId="3" borderId="142" xfId="0" applyNumberFormat="1" applyFont="1" applyFill="1" applyBorder="1" applyAlignment="1">
      <alignment horizontal="center" vertical="center"/>
    </xf>
    <xf numFmtId="49" fontId="41" fillId="3" borderId="144" xfId="0" applyNumberFormat="1" applyFont="1" applyFill="1" applyBorder="1" applyAlignment="1">
      <alignment horizontal="center" vertical="center"/>
    </xf>
    <xf numFmtId="49" fontId="42" fillId="7" borderId="142" xfId="0" applyNumberFormat="1" applyFont="1" applyFill="1" applyBorder="1" applyAlignment="1">
      <alignment horizontal="center" vertical="center"/>
    </xf>
    <xf numFmtId="49" fontId="43" fillId="7" borderId="144" xfId="0" applyNumberFormat="1" applyFont="1" applyFill="1" applyBorder="1" applyAlignment="1">
      <alignment vertical="center"/>
    </xf>
    <xf numFmtId="49" fontId="43" fillId="3" borderId="142" xfId="0" applyNumberFormat="1" applyFont="1" applyFill="1" applyBorder="1" applyAlignment="1">
      <alignment horizontal="center" vertical="center"/>
    </xf>
    <xf numFmtId="181" fontId="43" fillId="3" borderId="144" xfId="0" applyNumberFormat="1" applyFont="1" applyFill="1" applyBorder="1" applyAlignment="1">
      <alignment horizontal="center" vertical="center"/>
    </xf>
    <xf numFmtId="49" fontId="43" fillId="7" borderId="142" xfId="0" applyNumberFormat="1" applyFont="1" applyFill="1" applyBorder="1" applyAlignment="1">
      <alignment horizontal="center" vertical="center"/>
    </xf>
    <xf numFmtId="49" fontId="43" fillId="7" borderId="144" xfId="0" applyNumberFormat="1" applyFont="1" applyFill="1" applyBorder="1" applyAlignment="1">
      <alignment horizontal="center" vertical="center"/>
    </xf>
    <xf numFmtId="49" fontId="0" fillId="7" borderId="70" xfId="0" applyNumberFormat="1" applyFont="1" applyFill="1" applyBorder="1" applyAlignment="1">
      <alignment vertical="center"/>
    </xf>
    <xf numFmtId="49" fontId="43" fillId="7" borderId="145" xfId="0" applyNumberFormat="1" applyFont="1" applyFill="1" applyBorder="1" applyAlignment="1">
      <alignment horizontal="center" vertical="center"/>
    </xf>
    <xf numFmtId="49" fontId="43" fillId="7" borderId="162" xfId="0" applyNumberFormat="1" applyFont="1" applyFill="1" applyBorder="1" applyAlignment="1">
      <alignment horizontal="center" vertical="center"/>
    </xf>
    <xf numFmtId="0" fontId="36" fillId="11" borderId="163" xfId="0" applyNumberFormat="1" applyFont="1" applyFill="1" applyBorder="1" applyAlignment="1">
      <alignment horizontal="center" vertical="center"/>
    </xf>
    <xf numFmtId="0" fontId="0" fillId="3" borderId="182" xfId="0" applyFont="1" applyFill="1" applyBorder="1" applyAlignment="1">
      <alignment vertical="center"/>
    </xf>
    <xf numFmtId="49" fontId="36" fillId="3" borderId="116" xfId="0" applyNumberFormat="1" applyFont="1" applyFill="1" applyBorder="1" applyAlignment="1">
      <alignment horizontal="left" vertical="center" wrapText="1"/>
    </xf>
    <xf numFmtId="0" fontId="36" fillId="3" borderId="117" xfId="0" applyFont="1" applyFill="1" applyBorder="1" applyAlignment="1">
      <alignment horizontal="left" vertical="center" wrapText="1"/>
    </xf>
    <xf numFmtId="0" fontId="0" fillId="3" borderId="183" xfId="0" applyFont="1" applyFill="1" applyBorder="1" applyAlignment="1">
      <alignment vertical="center"/>
    </xf>
    <xf numFmtId="0" fontId="36" fillId="3" borderId="184" xfId="0" applyFont="1" applyFill="1" applyBorder="1" applyAlignment="1">
      <alignment horizontal="left" vertical="center" wrapText="1"/>
    </xf>
    <xf numFmtId="0" fontId="36" fillId="3" borderId="185" xfId="0" applyFont="1" applyFill="1" applyBorder="1" applyAlignment="1">
      <alignment horizontal="left" vertical="center" wrapText="1"/>
    </xf>
    <xf numFmtId="0" fontId="0" fillId="7" borderId="182" xfId="0" applyFont="1" applyFill="1" applyBorder="1" applyAlignment="1">
      <alignment vertical="center"/>
    </xf>
    <xf numFmtId="49" fontId="36" fillId="7" borderId="116" xfId="0" applyNumberFormat="1" applyFont="1" applyFill="1" applyBorder="1" applyAlignment="1">
      <alignment horizontal="left" vertical="center" wrapText="1"/>
    </xf>
    <xf numFmtId="0" fontId="36" fillId="7" borderId="117" xfId="0" applyFont="1" applyFill="1" applyBorder="1" applyAlignment="1">
      <alignment horizontal="left" vertical="center" wrapText="1"/>
    </xf>
    <xf numFmtId="0" fontId="0" fillId="7" borderId="183" xfId="0" applyFont="1" applyFill="1" applyBorder="1" applyAlignment="1">
      <alignment vertical="center"/>
    </xf>
    <xf numFmtId="0" fontId="36" fillId="7" borderId="184" xfId="0" applyFont="1" applyFill="1" applyBorder="1" applyAlignment="1">
      <alignment horizontal="left" vertical="center" wrapText="1"/>
    </xf>
    <xf numFmtId="0" fontId="36" fillId="7" borderId="185" xfId="0" applyFont="1" applyFill="1" applyBorder="1" applyAlignment="1">
      <alignment horizontal="left" vertical="center" wrapText="1"/>
    </xf>
    <xf numFmtId="49" fontId="0" fillId="7" borderId="93" xfId="0" applyNumberFormat="1" applyFont="1" applyFill="1" applyBorder="1" applyAlignment="1">
      <alignment vertical="center"/>
    </xf>
    <xf numFmtId="0" fontId="0" fillId="7" borderId="56" xfId="0" applyFont="1" applyFill="1" applyBorder="1" applyAlignment="1">
      <alignment vertical="center"/>
    </xf>
    <xf numFmtId="0" fontId="0" fillId="7" borderId="50" xfId="0" applyFont="1" applyFill="1" applyBorder="1" applyAlignment="1">
      <alignment vertical="center"/>
    </xf>
    <xf numFmtId="0" fontId="0" fillId="7" borderId="0" xfId="0" applyFont="1" applyFill="1" applyAlignment="1">
      <alignment vertical="center"/>
    </xf>
    <xf numFmtId="49" fontId="44" fillId="7" borderId="48" xfId="0" applyNumberFormat="1" applyFont="1" applyFill="1" applyBorder="1" applyAlignment="1">
      <alignment horizontal="center" vertical="center"/>
    </xf>
    <xf numFmtId="176" fontId="0" fillId="7" borderId="53" xfId="0" applyNumberFormat="1" applyFont="1" applyFill="1" applyBorder="1" applyAlignment="1">
      <alignment vertical="center"/>
    </xf>
    <xf numFmtId="0" fontId="0" fillId="7" borderId="94" xfId="0" applyFont="1" applyFill="1" applyBorder="1" applyAlignment="1">
      <alignment vertical="center"/>
    </xf>
    <xf numFmtId="179" fontId="2" fillId="9" borderId="56" xfId="0" applyNumberFormat="1" applyFont="1" applyFill="1" applyBorder="1" applyAlignment="1">
      <alignment horizontal="right" vertical="center" wrapText="1"/>
    </xf>
    <xf numFmtId="179" fontId="2" fillId="9" borderId="56" xfId="0" applyNumberFormat="1" applyFont="1" applyFill="1" applyBorder="1" applyAlignment="1">
      <alignment horizontal="left" vertical="center" wrapText="1"/>
    </xf>
    <xf numFmtId="0" fontId="0" fillId="9" borderId="158" xfId="0" applyFont="1" applyFill="1" applyBorder="1" applyAlignment="1">
      <alignment vertical="center" wrapText="1"/>
    </xf>
    <xf numFmtId="49" fontId="0" fillId="7" borderId="186" xfId="0" applyNumberFormat="1" applyFont="1" applyFill="1" applyBorder="1" applyAlignment="1">
      <alignment vertical="center"/>
    </xf>
    <xf numFmtId="0" fontId="2" fillId="9" borderId="59" xfId="0" applyFont="1" applyFill="1" applyBorder="1" applyAlignment="1">
      <alignment horizontal="right" vertical="center" wrapText="1"/>
    </xf>
    <xf numFmtId="179" fontId="2" fillId="9" borderId="59" xfId="0" applyNumberFormat="1" applyFont="1" applyFill="1" applyBorder="1" applyAlignment="1">
      <alignment horizontal="left" vertical="center" wrapText="1"/>
    </xf>
    <xf numFmtId="0" fontId="0" fillId="9" borderId="160" xfId="0" applyFont="1" applyFill="1" applyBorder="1" applyAlignment="1">
      <alignment vertical="center" wrapText="1"/>
    </xf>
    <xf numFmtId="49" fontId="0" fillId="7" borderId="187" xfId="0" applyNumberFormat="1" applyFont="1" applyFill="1" applyBorder="1" applyAlignment="1">
      <alignment vertical="center"/>
    </xf>
    <xf numFmtId="0" fontId="45" fillId="3" borderId="55" xfId="0" applyFont="1" applyFill="1" applyBorder="1" applyAlignment="1">
      <alignment vertical="center"/>
    </xf>
    <xf numFmtId="0" fontId="45" fillId="3" borderId="56" xfId="0" applyFont="1" applyFill="1" applyBorder="1" applyAlignment="1">
      <alignment vertical="center"/>
    </xf>
    <xf numFmtId="0" fontId="32" fillId="10" borderId="188" xfId="0" applyFont="1" applyFill="1" applyBorder="1" applyAlignment="1">
      <alignment horizontal="center" vertical="center"/>
    </xf>
    <xf numFmtId="49" fontId="32" fillId="4" borderId="93" xfId="0" applyNumberFormat="1" applyFont="1" applyFill="1" applyBorder="1" applyAlignment="1">
      <alignment horizontal="center" vertical="center"/>
    </xf>
    <xf numFmtId="49" fontId="36" fillId="8" borderId="189" xfId="0" applyNumberFormat="1" applyFont="1" applyFill="1" applyBorder="1" applyAlignment="1">
      <alignment horizontal="center" vertical="center"/>
    </xf>
    <xf numFmtId="49" fontId="36" fillId="3" borderId="50" xfId="0" applyNumberFormat="1" applyFont="1" applyFill="1" applyBorder="1" applyAlignment="1">
      <alignment horizontal="center" vertical="center" wrapText="1"/>
    </xf>
    <xf numFmtId="49" fontId="36" fillId="11" borderId="189" xfId="0" applyNumberFormat="1" applyFont="1" applyFill="1" applyBorder="1" applyAlignment="1">
      <alignment horizontal="center" vertical="center"/>
    </xf>
    <xf numFmtId="0" fontId="2" fillId="3" borderId="49" xfId="0" applyFont="1" applyFill="1" applyBorder="1" applyAlignment="1">
      <alignment vertical="center"/>
    </xf>
    <xf numFmtId="0" fontId="36" fillId="3" borderId="103" xfId="0" applyFont="1" applyFill="1" applyBorder="1" applyAlignment="1">
      <alignment horizontal="center" vertical="center" wrapText="1"/>
    </xf>
    <xf numFmtId="49" fontId="36" fillId="3" borderId="189" xfId="0" applyNumberFormat="1" applyFont="1" applyFill="1" applyBorder="1" applyAlignment="1">
      <alignment horizontal="center" vertical="center"/>
    </xf>
    <xf numFmtId="49" fontId="36" fillId="7" borderId="180" xfId="0" applyNumberFormat="1" applyFont="1" applyFill="1" applyBorder="1" applyAlignment="1">
      <alignment horizontal="center" vertical="center" wrapText="1"/>
    </xf>
    <xf numFmtId="0" fontId="36" fillId="7" borderId="103" xfId="0" applyFont="1" applyFill="1" applyBorder="1" applyAlignment="1">
      <alignment horizontal="center" vertical="center" wrapText="1"/>
    </xf>
    <xf numFmtId="49" fontId="36" fillId="3" borderId="180" xfId="0" applyNumberFormat="1" applyFont="1" applyFill="1" applyBorder="1" applyAlignment="1">
      <alignment horizontal="center" vertical="center" wrapText="1"/>
    </xf>
    <xf numFmtId="0" fontId="36" fillId="11" borderId="189" xfId="0" applyFont="1" applyFill="1" applyBorder="1" applyAlignment="1">
      <alignment horizontal="center" vertical="center"/>
    </xf>
    <xf numFmtId="0" fontId="36" fillId="3" borderId="190" xfId="0" applyFont="1" applyFill="1" applyBorder="1" applyAlignment="1">
      <alignment horizontal="center" vertical="center"/>
    </xf>
    <xf numFmtId="49" fontId="36" fillId="7" borderId="77" xfId="0" applyNumberFormat="1" applyFont="1" applyFill="1" applyBorder="1" applyAlignment="1">
      <alignment horizontal="center" vertical="center" wrapText="1"/>
    </xf>
    <xf numFmtId="0" fontId="32" fillId="3" borderId="59" xfId="0" applyFont="1" applyFill="1" applyBorder="1" applyAlignment="1">
      <alignment horizontal="left" vertical="center"/>
    </xf>
    <xf numFmtId="0" fontId="0" fillId="7" borderId="96" xfId="0" applyFont="1" applyFill="1" applyBorder="1" applyAlignment="1">
      <alignment vertical="center"/>
    </xf>
    <xf numFmtId="0" fontId="0" fillId="7" borderId="90" xfId="0" applyFont="1" applyFill="1" applyBorder="1" applyAlignment="1">
      <alignment vertical="center"/>
    </xf>
    <xf numFmtId="0" fontId="0" fillId="7" borderId="97" xfId="0" applyFont="1" applyFill="1" applyBorder="1" applyAlignment="1">
      <alignment vertical="center"/>
    </xf>
    <xf numFmtId="0" fontId="35" fillId="3" borderId="55" xfId="0" applyFont="1" applyFill="1" applyBorder="1" applyAlignment="1"/>
    <xf numFmtId="0" fontId="0" fillId="7" borderId="191" xfId="0" applyFont="1" applyFill="1" applyBorder="1" applyAlignment="1">
      <alignment vertical="center"/>
    </xf>
    <xf numFmtId="49" fontId="0" fillId="7" borderId="192" xfId="0" applyNumberFormat="1" applyFont="1" applyFill="1" applyBorder="1" applyAlignment="1">
      <alignment vertical="center"/>
    </xf>
    <xf numFmtId="0" fontId="0" fillId="7" borderId="76" xfId="0" applyFont="1" applyFill="1" applyBorder="1" applyAlignment="1">
      <alignment vertical="center"/>
    </xf>
    <xf numFmtId="0" fontId="0" fillId="7" borderId="162" xfId="0" applyFont="1" applyFill="1" applyBorder="1" applyAlignment="1">
      <alignment vertical="center"/>
    </xf>
    <xf numFmtId="0" fontId="0" fillId="7" borderId="78" xfId="0" applyFont="1" applyFill="1" applyBorder="1" applyAlignment="1">
      <alignment vertical="center"/>
    </xf>
    <xf numFmtId="0" fontId="0" fillId="9" borderId="106" xfId="0" applyFont="1" applyFill="1" applyBorder="1" applyAlignment="1">
      <alignment vertical="center"/>
    </xf>
    <xf numFmtId="180" fontId="0" fillId="3" borderId="48" xfId="0" applyNumberFormat="1" applyFont="1" applyFill="1" applyBorder="1" applyAlignment="1">
      <alignment vertical="center"/>
    </xf>
    <xf numFmtId="180" fontId="0" fillId="7" borderId="48" xfId="0" applyNumberFormat="1" applyFont="1" applyFill="1" applyBorder="1" applyAlignment="1">
      <alignment vertical="center"/>
    </xf>
    <xf numFmtId="49" fontId="0" fillId="3" borderId="48" xfId="0" applyNumberFormat="1" applyFont="1" applyFill="1" applyBorder="1" applyAlignment="1">
      <alignment vertical="center"/>
    </xf>
    <xf numFmtId="49" fontId="0" fillId="7" borderId="48" xfId="0" applyNumberFormat="1" applyFont="1" applyFill="1" applyBorder="1" applyAlignment="1">
      <alignment vertical="center"/>
    </xf>
    <xf numFmtId="49" fontId="0" fillId="7" borderId="53" xfId="0" applyNumberFormat="1" applyFont="1" applyFill="1" applyBorder="1" applyAlignment="1">
      <alignment vertical="center"/>
    </xf>
    <xf numFmtId="0" fontId="32" fillId="4" borderId="56" xfId="0" applyFont="1" applyFill="1" applyBorder="1" applyAlignment="1">
      <alignment horizontal="center" vertical="center"/>
    </xf>
    <xf numFmtId="0" fontId="36" fillId="3" borderId="175" xfId="0" applyFont="1" applyFill="1" applyBorder="1" applyAlignment="1">
      <alignment horizontal="center" vertical="center" wrapText="1"/>
    </xf>
    <xf numFmtId="49" fontId="36" fillId="3" borderId="116" xfId="0" applyNumberFormat="1" applyFont="1" applyFill="1" applyBorder="1" applyAlignment="1">
      <alignment horizontal="center" vertical="center"/>
    </xf>
    <xf numFmtId="0" fontId="36" fillId="3" borderId="119" xfId="0" applyFont="1" applyFill="1" applyBorder="1" applyAlignment="1">
      <alignment horizontal="center" vertical="center"/>
    </xf>
    <xf numFmtId="0" fontId="36" fillId="3" borderId="183" xfId="0" applyFont="1" applyFill="1" applyBorder="1" applyAlignment="1">
      <alignment horizontal="center" vertical="center" wrapText="1"/>
    </xf>
    <xf numFmtId="0" fontId="36" fillId="3" borderId="184" xfId="0" applyFont="1" applyFill="1" applyBorder="1" applyAlignment="1">
      <alignment horizontal="center" vertical="center"/>
    </xf>
    <xf numFmtId="0" fontId="36" fillId="3" borderId="104" xfId="0" applyFont="1" applyFill="1" applyBorder="1" applyAlignment="1">
      <alignment horizontal="center" vertical="center"/>
    </xf>
    <xf numFmtId="0" fontId="36" fillId="7" borderId="182" xfId="0" applyFont="1" applyFill="1" applyBorder="1" applyAlignment="1">
      <alignment horizontal="center" vertical="center" wrapText="1"/>
    </xf>
    <xf numFmtId="0" fontId="36" fillId="7" borderId="116" xfId="0" applyNumberFormat="1" applyFont="1" applyFill="1" applyBorder="1" applyAlignment="1">
      <alignment horizontal="center" vertical="center"/>
    </xf>
    <xf numFmtId="0" fontId="36" fillId="7" borderId="119" xfId="0" applyFont="1" applyFill="1" applyBorder="1" applyAlignment="1">
      <alignment horizontal="center" vertical="center"/>
    </xf>
    <xf numFmtId="0" fontId="36" fillId="7" borderId="183" xfId="0" applyFont="1" applyFill="1" applyBorder="1" applyAlignment="1">
      <alignment horizontal="center" vertical="center" wrapText="1"/>
    </xf>
    <xf numFmtId="0" fontId="36" fillId="7" borderId="184" xfId="0" applyFont="1" applyFill="1" applyBorder="1" applyAlignment="1">
      <alignment horizontal="center" vertical="center"/>
    </xf>
    <xf numFmtId="0" fontId="36" fillId="7" borderId="104" xfId="0" applyFont="1" applyFill="1" applyBorder="1" applyAlignment="1">
      <alignment horizontal="center" vertical="center"/>
    </xf>
    <xf numFmtId="0" fontId="36" fillId="3" borderId="182" xfId="0" applyFont="1" applyFill="1" applyBorder="1" applyAlignment="1">
      <alignment horizontal="center" vertical="center" wrapText="1"/>
    </xf>
    <xf numFmtId="180" fontId="36" fillId="3" borderId="193" xfId="0" applyNumberFormat="1" applyFont="1" applyFill="1" applyBorder="1" applyAlignment="1">
      <alignment horizontal="center" vertical="center"/>
    </xf>
    <xf numFmtId="180" fontId="36" fillId="3" borderId="48" xfId="0" applyNumberFormat="1" applyFont="1" applyFill="1" applyBorder="1" applyAlignment="1">
      <alignment horizontal="center" vertical="center"/>
    </xf>
    <xf numFmtId="180" fontId="36" fillId="3" borderId="194" xfId="0" applyNumberFormat="1" applyFont="1" applyFill="1" applyBorder="1" applyAlignment="1">
      <alignment horizontal="center" vertical="center"/>
    </xf>
    <xf numFmtId="0" fontId="36" fillId="7" borderId="162" xfId="0" applyFont="1" applyFill="1" applyBorder="1" applyAlignment="1">
      <alignment horizontal="center" vertical="center" wrapText="1"/>
    </xf>
    <xf numFmtId="0" fontId="36" fillId="7" borderId="145" xfId="0" applyNumberFormat="1" applyFont="1" applyFill="1" applyBorder="1" applyAlignment="1">
      <alignment horizontal="center" vertical="center"/>
    </xf>
    <xf numFmtId="0" fontId="36" fillId="7" borderId="78" xfId="0" applyFont="1" applyFill="1" applyBorder="1" applyAlignment="1">
      <alignment horizontal="center" vertical="center"/>
    </xf>
    <xf numFmtId="0" fontId="36" fillId="3" borderId="119" xfId="0" applyFont="1" applyFill="1" applyBorder="1" applyAlignment="1">
      <alignment horizontal="left" vertical="center" wrapText="1"/>
    </xf>
    <xf numFmtId="0" fontId="36" fillId="3" borderId="104" xfId="0" applyFont="1" applyFill="1" applyBorder="1" applyAlignment="1">
      <alignment horizontal="left" vertical="center" wrapText="1"/>
    </xf>
    <xf numFmtId="0" fontId="36" fillId="7" borderId="119" xfId="0" applyFont="1" applyFill="1" applyBorder="1" applyAlignment="1">
      <alignment horizontal="left" vertical="center" wrapText="1"/>
    </xf>
    <xf numFmtId="0" fontId="36" fillId="7" borderId="104" xfId="0" applyFont="1" applyFill="1" applyBorder="1" applyAlignment="1">
      <alignment horizontal="left" vertical="center" wrapText="1"/>
    </xf>
    <xf numFmtId="0" fontId="21" fillId="3" borderId="74" xfId="0" applyFont="1" applyFill="1" applyBorder="1" applyAlignment="1">
      <alignment horizontal="center" vertical="center"/>
    </xf>
    <xf numFmtId="49" fontId="46" fillId="3" borderId="0" xfId="0" applyNumberFormat="1" applyFont="1" applyFill="1" applyAlignment="1">
      <alignment horizontal="center" vertical="center"/>
    </xf>
    <xf numFmtId="0" fontId="46" fillId="3" borderId="0" xfId="0" applyFont="1" applyFill="1" applyAlignment="1">
      <alignment horizontal="center" vertical="center"/>
    </xf>
    <xf numFmtId="49" fontId="47" fillId="3" borderId="0" xfId="0" applyNumberFormat="1" applyFont="1" applyFill="1" applyAlignment="1">
      <alignment horizontal="center" vertical="center"/>
    </xf>
    <xf numFmtId="0" fontId="47" fillId="3" borderId="0" xfId="0" applyFont="1" applyFill="1" applyAlignment="1">
      <alignment horizontal="center" vertical="center"/>
    </xf>
    <xf numFmtId="49" fontId="21" fillId="3" borderId="0" xfId="0" applyNumberFormat="1" applyFont="1" applyFill="1" applyAlignment="1">
      <alignment horizontal="center" vertical="center"/>
    </xf>
    <xf numFmtId="0" fontId="48" fillId="3" borderId="0" xfId="0" applyFont="1" applyFill="1" applyAlignment="1">
      <alignment horizontal="center" vertical="center"/>
    </xf>
    <xf numFmtId="0" fontId="21" fillId="3" borderId="0" xfId="0" applyFont="1" applyFill="1" applyAlignment="1">
      <alignment horizontal="center" vertical="center"/>
    </xf>
    <xf numFmtId="0" fontId="49" fillId="3" borderId="0" xfId="0" applyFont="1" applyFill="1" applyAlignment="1">
      <alignment horizontal="left"/>
    </xf>
    <xf numFmtId="0" fontId="50" fillId="3" borderId="74" xfId="0" applyFont="1" applyFill="1" applyBorder="1" applyAlignment="1">
      <alignment horizontal="center" vertical="center"/>
    </xf>
    <xf numFmtId="0" fontId="32" fillId="3" borderId="74" xfId="0" applyFont="1" applyFill="1" applyBorder="1" applyAlignment="1">
      <alignment horizontal="center" vertical="center"/>
    </xf>
    <xf numFmtId="0" fontId="50" fillId="3" borderId="0" xfId="0" applyFont="1" applyFill="1" applyAlignment="1">
      <alignment horizontal="center" vertical="center"/>
    </xf>
    <xf numFmtId="0" fontId="32" fillId="3" borderId="0" xfId="0" applyNumberFormat="1" applyFont="1" applyFill="1" applyAlignment="1">
      <alignment horizontal="center" vertical="center"/>
    </xf>
    <xf numFmtId="49" fontId="33" fillId="3" borderId="0" xfId="0" applyNumberFormat="1" applyFont="1" applyFill="1" applyAlignment="1">
      <alignment horizontal="center" vertical="center"/>
    </xf>
    <xf numFmtId="49" fontId="33" fillId="3" borderId="0" xfId="0" applyNumberFormat="1" applyFont="1" applyFill="1" applyAlignment="1">
      <alignment horizontal="left" vertical="center"/>
    </xf>
    <xf numFmtId="0" fontId="23" fillId="3" borderId="0" xfId="0" applyFont="1" applyFill="1" applyAlignment="1">
      <alignment horizontal="center" vertical="center"/>
    </xf>
    <xf numFmtId="0" fontId="37" fillId="3" borderId="94" xfId="0" applyFont="1" applyFill="1" applyBorder="1" applyAlignment="1">
      <alignment horizontal="left" vertical="top" wrapText="1"/>
    </xf>
    <xf numFmtId="0" fontId="37" fillId="3" borderId="59" xfId="0" applyFont="1" applyFill="1" applyBorder="1" applyAlignment="1">
      <alignment horizontal="left" vertical="top" wrapText="1"/>
    </xf>
    <xf numFmtId="0" fontId="2" fillId="3" borderId="55" xfId="0" applyFont="1" applyFill="1" applyBorder="1" applyAlignment="1">
      <alignment vertical="center"/>
    </xf>
    <xf numFmtId="49" fontId="36" fillId="7" borderId="50" xfId="0" applyNumberFormat="1" applyFont="1" applyFill="1" applyBorder="1" applyAlignment="1">
      <alignment horizontal="left" vertical="top" wrapText="1"/>
    </xf>
    <xf numFmtId="0" fontId="36" fillId="7" borderId="0" xfId="0" applyFont="1" applyFill="1" applyAlignment="1">
      <alignment horizontal="left" vertical="top" wrapText="1"/>
    </xf>
    <xf numFmtId="49" fontId="36" fillId="3" borderId="50" xfId="0" applyNumberFormat="1" applyFont="1" applyFill="1" applyBorder="1" applyAlignment="1">
      <alignment horizontal="left" vertical="top" wrapText="1"/>
    </xf>
    <xf numFmtId="0" fontId="36" fillId="3" borderId="0" xfId="0" applyFont="1" applyFill="1" applyAlignment="1">
      <alignment horizontal="left" vertical="top" wrapText="1"/>
    </xf>
    <xf numFmtId="0" fontId="36" fillId="3" borderId="50" xfId="0" applyFont="1" applyFill="1" applyBorder="1" applyAlignment="1">
      <alignment horizontal="left" vertical="top" wrapText="1"/>
    </xf>
    <xf numFmtId="0" fontId="36" fillId="7" borderId="50" xfId="0" applyFont="1" applyFill="1" applyBorder="1" applyAlignment="1">
      <alignment horizontal="left" vertical="top" wrapText="1"/>
    </xf>
    <xf numFmtId="0" fontId="36" fillId="7" borderId="94" xfId="0" applyFont="1" applyFill="1" applyBorder="1" applyAlignment="1">
      <alignment horizontal="left" vertical="top" wrapText="1"/>
    </xf>
    <xf numFmtId="0" fontId="36" fillId="7" borderId="59" xfId="0" applyFont="1" applyFill="1" applyBorder="1" applyAlignment="1">
      <alignment horizontal="left" vertical="top" wrapText="1"/>
    </xf>
    <xf numFmtId="49" fontId="2" fillId="7" borderId="50" xfId="0" applyNumberFormat="1" applyFont="1" applyFill="1" applyBorder="1" applyAlignment="1">
      <alignment horizontal="left" vertical="top" wrapText="1"/>
    </xf>
    <xf numFmtId="0" fontId="2" fillId="7" borderId="0" xfId="0" applyFont="1" applyFill="1" applyAlignment="1">
      <alignment horizontal="left" vertical="top" wrapText="1"/>
    </xf>
    <xf numFmtId="0" fontId="36" fillId="3" borderId="50" xfId="0" applyFont="1" applyFill="1" applyBorder="1" applyAlignment="1">
      <alignment horizontal="center" vertical="top" wrapText="1"/>
    </xf>
    <xf numFmtId="0" fontId="36" fillId="3" borderId="0" xfId="0" applyFont="1" applyFill="1" applyAlignment="1">
      <alignment horizontal="center" vertical="top" wrapText="1"/>
    </xf>
    <xf numFmtId="49" fontId="36" fillId="7" borderId="94" xfId="0" applyNumberFormat="1" applyFont="1" applyFill="1" applyBorder="1" applyAlignment="1">
      <alignment horizontal="center" vertical="top" wrapText="1"/>
    </xf>
    <xf numFmtId="49" fontId="36" fillId="7" borderId="59" xfId="0" applyNumberFormat="1" applyFont="1" applyFill="1" applyBorder="1" applyAlignment="1">
      <alignment horizontal="center" vertical="top" wrapText="1"/>
    </xf>
    <xf numFmtId="49" fontId="32" fillId="4" borderId="42" xfId="0" applyNumberFormat="1" applyFont="1" applyFill="1" applyBorder="1" applyAlignment="1">
      <alignment horizontal="center" vertical="center"/>
    </xf>
    <xf numFmtId="0" fontId="32" fillId="4" borderId="43" xfId="0" applyFont="1" applyFill="1" applyBorder="1" applyAlignment="1">
      <alignment horizontal="center" vertical="center"/>
    </xf>
    <xf numFmtId="49" fontId="36" fillId="3" borderId="46" xfId="0" applyNumberFormat="1" applyFont="1" applyFill="1" applyBorder="1" applyAlignment="1">
      <alignment horizontal="center" vertical="center" wrapText="1"/>
    </xf>
    <xf numFmtId="0" fontId="36" fillId="3" borderId="47" xfId="0" applyFont="1" applyFill="1" applyBorder="1" applyAlignment="1">
      <alignment horizontal="center" vertical="center" wrapText="1"/>
    </xf>
    <xf numFmtId="0" fontId="36" fillId="3" borderId="46" xfId="0" applyFont="1" applyFill="1" applyBorder="1" applyAlignment="1">
      <alignment horizontal="center" vertical="center" wrapText="1"/>
    </xf>
    <xf numFmtId="49" fontId="36" fillId="3" borderId="180" xfId="0" applyNumberFormat="1" applyFont="1" applyFill="1" applyBorder="1" applyAlignment="1">
      <alignment horizontal="left" vertical="center" wrapText="1"/>
    </xf>
    <xf numFmtId="0" fontId="36" fillId="3" borderId="103" xfId="0" applyFont="1" applyFill="1" applyBorder="1" applyAlignment="1">
      <alignment horizontal="left" vertical="center" wrapText="1"/>
    </xf>
    <xf numFmtId="49" fontId="36" fillId="3" borderId="46" xfId="0" applyNumberFormat="1" applyFont="1" applyFill="1" applyBorder="1" applyAlignment="1">
      <alignment horizontal="center" vertical="center"/>
    </xf>
    <xf numFmtId="0" fontId="36" fillId="3" borderId="47" xfId="0" applyFont="1" applyFill="1" applyBorder="1" applyAlignment="1">
      <alignment horizontal="center" vertical="center"/>
    </xf>
    <xf numFmtId="49" fontId="36" fillId="3" borderId="142" xfId="0" applyNumberFormat="1" applyFont="1" applyFill="1" applyBorder="1" applyAlignment="1">
      <alignment horizontal="left" vertical="center"/>
    </xf>
    <xf numFmtId="0" fontId="36" fillId="3" borderId="46" xfId="0" applyFont="1" applyFill="1" applyBorder="1" applyAlignment="1">
      <alignment horizontal="center" vertical="center"/>
    </xf>
    <xf numFmtId="49" fontId="36" fillId="3" borderId="51" xfId="0" applyNumberFormat="1" applyFont="1" applyFill="1" applyBorder="1" applyAlignment="1">
      <alignment horizontal="center" vertical="center"/>
    </xf>
    <xf numFmtId="0" fontId="36" fillId="3" borderId="52" xfId="0" applyFont="1" applyFill="1" applyBorder="1" applyAlignment="1">
      <alignment horizontal="center" vertical="center"/>
    </xf>
    <xf numFmtId="49" fontId="0" fillId="3" borderId="55" xfId="0" applyNumberFormat="1" applyFont="1" applyFill="1" applyBorder="1" applyAlignment="1">
      <alignment vertical="center"/>
    </xf>
    <xf numFmtId="49" fontId="2" fillId="7" borderId="180" xfId="0" applyNumberFormat="1" applyFont="1" applyFill="1" applyBorder="1" applyAlignment="1">
      <alignment horizontal="left" vertical="center" wrapText="1"/>
    </xf>
    <xf numFmtId="0" fontId="2" fillId="7" borderId="117" xfId="0" applyFont="1" applyFill="1" applyBorder="1" applyAlignment="1">
      <alignment horizontal="left" vertical="center" wrapText="1"/>
    </xf>
    <xf numFmtId="0" fontId="0" fillId="3" borderId="195" xfId="0" applyFont="1" applyFill="1" applyBorder="1" applyAlignment="1">
      <alignment vertical="center"/>
    </xf>
    <xf numFmtId="0" fontId="2" fillId="7" borderId="94" xfId="0" applyFont="1" applyFill="1" applyBorder="1" applyAlignment="1">
      <alignment horizontal="left" vertical="center" wrapText="1"/>
    </xf>
    <xf numFmtId="0" fontId="2" fillId="7" borderId="59" xfId="0" applyFont="1" applyFill="1" applyBorder="1" applyAlignment="1">
      <alignment horizontal="left" vertical="center" wrapText="1"/>
    </xf>
    <xf numFmtId="0" fontId="37" fillId="3" borderId="196" xfId="0" applyFont="1" applyFill="1" applyBorder="1" applyAlignment="1">
      <alignment horizontal="left" vertical="top" wrapText="1"/>
    </xf>
    <xf numFmtId="0" fontId="39" fillId="3" borderId="118" xfId="0" applyFont="1" applyFill="1" applyBorder="1" applyAlignment="1">
      <alignment horizontal="left" vertical="top" wrapText="1"/>
    </xf>
    <xf numFmtId="0" fontId="39" fillId="3" borderId="59" xfId="0" applyFont="1" applyFill="1" applyBorder="1" applyAlignment="1">
      <alignment horizontal="left" vertical="top" wrapText="1"/>
    </xf>
    <xf numFmtId="49" fontId="36" fillId="3" borderId="47" xfId="0" applyNumberFormat="1" applyFont="1" applyFill="1" applyBorder="1" applyAlignment="1">
      <alignment horizontal="center" vertical="center"/>
    </xf>
    <xf numFmtId="0" fontId="36" fillId="3" borderId="143" xfId="0" applyFont="1" applyFill="1" applyBorder="1" applyAlignment="1">
      <alignment horizontal="left" vertical="center"/>
    </xf>
    <xf numFmtId="49" fontId="36" fillId="3" borderId="52" xfId="0" applyNumberFormat="1" applyFont="1" applyFill="1" applyBorder="1" applyAlignment="1">
      <alignment horizontal="center" vertical="center"/>
    </xf>
    <xf numFmtId="14" fontId="0" fillId="3" borderId="55" xfId="0" applyNumberFormat="1" applyFont="1" applyFill="1" applyBorder="1" applyAlignment="1">
      <alignment vertical="center"/>
    </xf>
    <xf numFmtId="49" fontId="51" fillId="3" borderId="55" xfId="0" applyNumberFormat="1" applyFont="1" applyFill="1" applyBorder="1" applyAlignment="1">
      <alignment horizontal="center" vertical="center"/>
    </xf>
    <xf numFmtId="0" fontId="51" fillId="3" borderId="55" xfId="0" applyFont="1" applyFill="1" applyBorder="1" applyAlignment="1">
      <alignment horizontal="center" vertical="center"/>
    </xf>
    <xf numFmtId="0" fontId="39" fillId="3" borderId="97" xfId="0" applyFont="1" applyFill="1" applyBorder="1" applyAlignment="1">
      <alignment horizontal="left" vertical="top" wrapText="1"/>
    </xf>
    <xf numFmtId="0" fontId="32" fillId="4" borderId="96" xfId="0" applyFont="1" applyFill="1" applyBorder="1" applyAlignment="1">
      <alignment horizontal="center" vertical="center"/>
    </xf>
    <xf numFmtId="0" fontId="36" fillId="7" borderId="90" xfId="0" applyFont="1" applyFill="1" applyBorder="1" applyAlignment="1">
      <alignment horizontal="left" vertical="top" wrapText="1"/>
    </xf>
    <xf numFmtId="0" fontId="36" fillId="3" borderId="90" xfId="0" applyFont="1" applyFill="1" applyBorder="1" applyAlignment="1">
      <alignment horizontal="left" vertical="top" wrapText="1"/>
    </xf>
    <xf numFmtId="0" fontId="36" fillId="7" borderId="97" xfId="0" applyFont="1" applyFill="1" applyBorder="1" applyAlignment="1">
      <alignment horizontal="left" vertical="top" wrapText="1"/>
    </xf>
    <xf numFmtId="49" fontId="39" fillId="3" borderId="180" xfId="0" applyNumberFormat="1" applyFont="1" applyFill="1" applyBorder="1" applyAlignment="1">
      <alignment horizontal="left" vertical="top" wrapText="1"/>
    </xf>
    <xf numFmtId="0" fontId="39" fillId="3" borderId="50" xfId="0" applyFont="1" applyFill="1" applyBorder="1" applyAlignment="1">
      <alignment horizontal="left" vertical="top" wrapText="1"/>
    </xf>
    <xf numFmtId="0" fontId="2" fillId="7" borderId="90" xfId="0" applyFont="1" applyFill="1" applyBorder="1" applyAlignment="1">
      <alignment horizontal="left" vertical="top" wrapText="1"/>
    </xf>
    <xf numFmtId="0" fontId="39" fillId="3" borderId="94" xfId="0" applyFont="1" applyFill="1" applyBorder="1" applyAlignment="1">
      <alignment horizontal="left" vertical="top" wrapText="1"/>
    </xf>
    <xf numFmtId="0" fontId="36" fillId="3" borderId="90" xfId="0" applyFont="1" applyFill="1" applyBorder="1" applyAlignment="1">
      <alignment horizontal="center" vertical="top" wrapText="1"/>
    </xf>
    <xf numFmtId="49" fontId="2" fillId="7" borderId="180" xfId="0" applyNumberFormat="1" applyFont="1" applyFill="1" applyBorder="1" applyAlignment="1">
      <alignment horizontal="left" vertical="top" wrapText="1"/>
    </xf>
    <xf numFmtId="49" fontId="36" fillId="7" borderId="97" xfId="0" applyNumberFormat="1" applyFont="1" applyFill="1" applyBorder="1" applyAlignment="1">
      <alignment horizontal="center" vertical="top" wrapText="1"/>
    </xf>
    <xf numFmtId="49" fontId="2" fillId="7" borderId="103" xfId="0" applyNumberFormat="1" applyFont="1" applyFill="1" applyBorder="1" applyAlignment="1">
      <alignment horizontal="left" vertical="top" wrapText="1"/>
    </xf>
    <xf numFmtId="49" fontId="36" fillId="3" borderId="180" xfId="0" applyNumberFormat="1" applyFont="1" applyFill="1" applyBorder="1" applyAlignment="1">
      <alignment horizontal="left" vertical="top" wrapText="1"/>
    </xf>
    <xf numFmtId="0" fontId="32" fillId="4" borderId="44" xfId="0" applyFont="1" applyFill="1" applyBorder="1" applyAlignment="1">
      <alignment horizontal="center" vertical="center"/>
    </xf>
    <xf numFmtId="49" fontId="36" fillId="3" borderId="103" xfId="0" applyNumberFormat="1" applyFont="1" applyFill="1" applyBorder="1" applyAlignment="1">
      <alignment horizontal="left" vertical="top" wrapText="1"/>
    </xf>
    <xf numFmtId="49" fontId="36" fillId="3" borderId="48" xfId="0" applyNumberFormat="1" applyFont="1" applyFill="1" applyBorder="1" applyAlignment="1">
      <alignment horizontal="center" vertical="center"/>
    </xf>
    <xf numFmtId="49" fontId="36" fillId="7" borderId="180" xfId="0" applyNumberFormat="1" applyFont="1" applyFill="1" applyBorder="1" applyAlignment="1">
      <alignment horizontal="left" vertical="top" wrapText="1"/>
    </xf>
    <xf numFmtId="0" fontId="36" fillId="3" borderId="48" xfId="0" applyNumberFormat="1" applyFont="1" applyFill="1" applyBorder="1" applyAlignment="1">
      <alignment horizontal="center" vertical="center"/>
    </xf>
    <xf numFmtId="49" fontId="36" fillId="7" borderId="103" xfId="0" applyNumberFormat="1" applyFont="1" applyFill="1" applyBorder="1" applyAlignment="1">
      <alignment horizontal="left" vertical="top" wrapText="1"/>
    </xf>
    <xf numFmtId="0" fontId="36" fillId="3" borderId="48" xfId="0" applyFont="1" applyFill="1" applyBorder="1" applyAlignment="1">
      <alignment horizontal="center" vertical="center"/>
    </xf>
    <xf numFmtId="0" fontId="36" fillId="3" borderId="106" xfId="0" applyFont="1" applyFill="1" applyBorder="1" applyAlignment="1">
      <alignment horizontal="left" vertical="center"/>
    </xf>
    <xf numFmtId="0" fontId="36" fillId="3" borderId="53" xfId="0" applyFont="1" applyFill="1" applyBorder="1" applyAlignment="1">
      <alignment horizontal="center" vertical="center"/>
    </xf>
    <xf numFmtId="49" fontId="36" fillId="7" borderId="94" xfId="0" applyNumberFormat="1" applyFont="1" applyFill="1" applyBorder="1" applyAlignment="1">
      <alignment horizontal="left" vertical="top" wrapText="1"/>
    </xf>
    <xf numFmtId="49" fontId="32" fillId="3" borderId="55" xfId="0" applyNumberFormat="1" applyFont="1" applyFill="1" applyBorder="1" applyAlignment="1">
      <alignment horizontal="center" vertical="center"/>
    </xf>
    <xf numFmtId="49" fontId="36" fillId="3" borderId="116" xfId="0" applyNumberFormat="1" applyFont="1" applyFill="1" applyBorder="1" applyAlignment="1">
      <alignment horizontal="center" vertical="center" wrapText="1"/>
    </xf>
    <xf numFmtId="0" fontId="36" fillId="3" borderId="117" xfId="0" applyFont="1" applyFill="1" applyBorder="1" applyAlignment="1">
      <alignment horizontal="center" vertical="center" wrapText="1"/>
    </xf>
    <xf numFmtId="0" fontId="36" fillId="3" borderId="184" xfId="0" applyFont="1" applyFill="1" applyBorder="1" applyAlignment="1">
      <alignment horizontal="center" vertical="center" wrapText="1"/>
    </xf>
    <xf numFmtId="0" fontId="36" fillId="3" borderId="185" xfId="0" applyFont="1" applyFill="1" applyBorder="1" applyAlignment="1">
      <alignment horizontal="center" vertical="center" wrapText="1"/>
    </xf>
    <xf numFmtId="49" fontId="36" fillId="7" borderId="116" xfId="0" applyNumberFormat="1" applyFont="1" applyFill="1" applyBorder="1" applyAlignment="1">
      <alignment horizontal="center" vertical="center" wrapText="1"/>
    </xf>
    <xf numFmtId="0" fontId="36" fillId="7" borderId="117" xfId="0" applyFont="1" applyFill="1" applyBorder="1" applyAlignment="1">
      <alignment horizontal="center" vertical="center" wrapText="1"/>
    </xf>
    <xf numFmtId="0" fontId="36" fillId="7" borderId="184" xfId="0" applyFont="1" applyFill="1" applyBorder="1" applyAlignment="1">
      <alignment horizontal="center" vertical="center" wrapText="1"/>
    </xf>
    <xf numFmtId="0" fontId="36" fillId="7" borderId="185" xfId="0" applyFont="1" applyFill="1" applyBorder="1" applyAlignment="1">
      <alignment horizontal="center" vertical="center" wrapText="1"/>
    </xf>
    <xf numFmtId="49" fontId="2" fillId="7" borderId="117" xfId="0" applyNumberFormat="1" applyFont="1" applyFill="1" applyBorder="1" applyAlignment="1">
      <alignment horizontal="left" vertical="top" wrapText="1"/>
    </xf>
    <xf numFmtId="49" fontId="2" fillId="7" borderId="119" xfId="0" applyNumberFormat="1" applyFont="1" applyFill="1" applyBorder="1" applyAlignment="1">
      <alignment horizontal="left" vertical="top" wrapText="1"/>
    </xf>
    <xf numFmtId="49" fontId="2" fillId="7" borderId="185" xfId="0" applyNumberFormat="1" applyFont="1" applyFill="1" applyBorder="1" applyAlignment="1">
      <alignment horizontal="left" vertical="top" wrapText="1"/>
    </xf>
    <xf numFmtId="49" fontId="2" fillId="7" borderId="104" xfId="0" applyNumberFormat="1" applyFont="1" applyFill="1" applyBorder="1" applyAlignment="1">
      <alignment horizontal="left" vertical="top" wrapText="1"/>
    </xf>
    <xf numFmtId="49" fontId="36" fillId="3" borderId="117" xfId="0" applyNumberFormat="1" applyFont="1" applyFill="1" applyBorder="1" applyAlignment="1">
      <alignment horizontal="left" vertical="top" wrapText="1"/>
    </xf>
    <xf numFmtId="49" fontId="36" fillId="3" borderId="119" xfId="0" applyNumberFormat="1" applyFont="1" applyFill="1" applyBorder="1" applyAlignment="1">
      <alignment horizontal="left" vertical="top" wrapText="1"/>
    </xf>
    <xf numFmtId="49" fontId="36" fillId="3" borderId="185" xfId="0" applyNumberFormat="1" applyFont="1" applyFill="1" applyBorder="1" applyAlignment="1">
      <alignment horizontal="left" vertical="top" wrapText="1"/>
    </xf>
    <xf numFmtId="49" fontId="36" fillId="3" borderId="104" xfId="0" applyNumberFormat="1" applyFont="1" applyFill="1" applyBorder="1" applyAlignment="1">
      <alignment horizontal="left" vertical="top" wrapText="1"/>
    </xf>
    <xf numFmtId="49" fontId="36" fillId="7" borderId="117" xfId="0" applyNumberFormat="1" applyFont="1" applyFill="1" applyBorder="1" applyAlignment="1">
      <alignment horizontal="left" vertical="top" wrapText="1"/>
    </xf>
    <xf numFmtId="49" fontId="36" fillId="7" borderId="119" xfId="0" applyNumberFormat="1" applyFont="1" applyFill="1" applyBorder="1" applyAlignment="1">
      <alignment horizontal="left" vertical="top" wrapText="1"/>
    </xf>
    <xf numFmtId="49" fontId="36" fillId="7" borderId="185" xfId="0" applyNumberFormat="1" applyFont="1" applyFill="1" applyBorder="1" applyAlignment="1">
      <alignment horizontal="left" vertical="top" wrapText="1"/>
    </xf>
    <xf numFmtId="49" fontId="36" fillId="7" borderId="104" xfId="0" applyNumberFormat="1" applyFont="1" applyFill="1" applyBorder="1" applyAlignment="1">
      <alignment horizontal="left" vertical="top" wrapText="1"/>
    </xf>
    <xf numFmtId="49" fontId="36" fillId="7" borderId="59" xfId="0" applyNumberFormat="1" applyFont="1" applyFill="1" applyBorder="1" applyAlignment="1">
      <alignment horizontal="left" vertical="top" wrapText="1"/>
    </xf>
    <xf numFmtId="49" fontId="36" fillId="7" borderId="97" xfId="0" applyNumberFormat="1" applyFont="1" applyFill="1" applyBorder="1" applyAlignment="1">
      <alignment horizontal="left" vertical="top" wrapText="1"/>
    </xf>
    <xf numFmtId="49" fontId="2" fillId="3" borderId="49" xfId="0" applyNumberFormat="1" applyFont="1" applyFill="1" applyBorder="1" applyAlignment="1">
      <alignment vertical="top" wrapText="1"/>
    </xf>
    <xf numFmtId="49" fontId="0" fillId="8" borderId="105" xfId="0" applyNumberFormat="1" applyFont="1" applyFill="1" applyBorder="1" applyAlignment="1">
      <alignment vertical="center"/>
    </xf>
    <xf numFmtId="0" fontId="0" fillId="8" borderId="143" xfId="0" applyFont="1" applyFill="1" applyBorder="1" applyAlignment="1">
      <alignment vertical="center"/>
    </xf>
    <xf numFmtId="0" fontId="0" fillId="8" borderId="144" xfId="0" applyFont="1" applyFill="1" applyBorder="1" applyAlignment="1">
      <alignment vertical="center"/>
    </xf>
    <xf numFmtId="0" fontId="36" fillId="7" borderId="180" xfId="0" applyFont="1" applyFill="1" applyBorder="1" applyAlignment="1">
      <alignment horizontal="left" vertical="top" wrapText="1"/>
    </xf>
    <xf numFmtId="0" fontId="36" fillId="7" borderId="117" xfId="0" applyFont="1" applyFill="1" applyBorder="1" applyAlignment="1">
      <alignment horizontal="left" vertical="top" wrapText="1"/>
    </xf>
    <xf numFmtId="0" fontId="36" fillId="7" borderId="182" xfId="0" applyFont="1" applyFill="1" applyBorder="1" applyAlignment="1">
      <alignment horizontal="left" vertical="top" wrapText="1"/>
    </xf>
    <xf numFmtId="0" fontId="36" fillId="3" borderId="175" xfId="0" applyFont="1" applyFill="1" applyBorder="1" applyAlignment="1">
      <alignment horizontal="left" vertical="top" wrapText="1"/>
    </xf>
    <xf numFmtId="0" fontId="36" fillId="7" borderId="175" xfId="0" applyFont="1" applyFill="1" applyBorder="1" applyAlignment="1">
      <alignment horizontal="left" vertical="top" wrapText="1"/>
    </xf>
    <xf numFmtId="0" fontId="36" fillId="7" borderId="196" xfId="0" applyFont="1" applyFill="1" applyBorder="1" applyAlignment="1">
      <alignment horizontal="left" vertical="top" wrapText="1"/>
    </xf>
    <xf numFmtId="0" fontId="36" fillId="3" borderId="119" xfId="0" applyFont="1" applyFill="1" applyBorder="1" applyAlignment="1">
      <alignment horizontal="center" vertical="center" wrapText="1"/>
    </xf>
    <xf numFmtId="0" fontId="36" fillId="3" borderId="104" xfId="0" applyFont="1" applyFill="1" applyBorder="1" applyAlignment="1">
      <alignment horizontal="center" vertical="center" wrapText="1"/>
    </xf>
    <xf numFmtId="0" fontId="36" fillId="7" borderId="119" xfId="0" applyFont="1" applyFill="1" applyBorder="1" applyAlignment="1">
      <alignment horizontal="center" vertical="center" wrapText="1"/>
    </xf>
    <xf numFmtId="0" fontId="36" fillId="7" borderId="104" xfId="0" applyFont="1" applyFill="1" applyBorder="1" applyAlignment="1">
      <alignment horizontal="center" vertical="center" wrapText="1"/>
    </xf>
    <xf numFmtId="0" fontId="21" fillId="3" borderId="50" xfId="0" applyFont="1" applyFill="1" applyBorder="1" applyAlignment="1">
      <alignment horizontal="center" vertical="center"/>
    </xf>
    <xf numFmtId="49" fontId="0" fillId="8" borderId="142" xfId="0" applyNumberFormat="1" applyFont="1" applyFill="1" applyBorder="1" applyAlignment="1">
      <alignment vertical="center" wrapText="1"/>
    </xf>
    <xf numFmtId="0" fontId="0" fillId="8" borderId="143" xfId="0" applyFont="1" applyFill="1" applyBorder="1" applyAlignment="1">
      <alignment vertical="center" wrapText="1"/>
    </xf>
    <xf numFmtId="0" fontId="0" fillId="8" borderId="106" xfId="0" applyFont="1" applyFill="1" applyBorder="1" applyAlignment="1">
      <alignment vertical="center" wrapText="1"/>
    </xf>
    <xf numFmtId="0" fontId="36" fillId="7" borderId="116" xfId="0" applyFont="1" applyFill="1" applyBorder="1" applyAlignment="1">
      <alignment horizontal="left" vertical="top" wrapText="1"/>
    </xf>
    <xf numFmtId="0" fontId="36" fillId="7" borderId="119" xfId="0" applyFont="1" applyFill="1" applyBorder="1" applyAlignment="1">
      <alignment horizontal="left" vertical="top" wrapText="1"/>
    </xf>
    <xf numFmtId="0" fontId="36" fillId="3" borderId="176" xfId="0" applyFont="1" applyFill="1" applyBorder="1" applyAlignment="1">
      <alignment horizontal="left" vertical="top" wrapText="1"/>
    </xf>
    <xf numFmtId="0" fontId="36" fillId="7" borderId="176" xfId="0" applyFont="1" applyFill="1" applyBorder="1" applyAlignment="1">
      <alignment horizontal="left" vertical="top" wrapText="1"/>
    </xf>
    <xf numFmtId="0" fontId="36" fillId="7" borderId="118" xfId="0" applyFont="1" applyFill="1" applyBorder="1" applyAlignment="1">
      <alignment horizontal="left" vertical="top" wrapText="1"/>
    </xf>
    <xf numFmtId="0" fontId="2" fillId="7" borderId="119" xfId="0" applyFont="1" applyFill="1" applyBorder="1" applyAlignment="1">
      <alignment horizontal="left" vertical="center" wrapText="1"/>
    </xf>
    <xf numFmtId="0" fontId="2" fillId="7" borderId="97" xfId="0" applyFont="1" applyFill="1" applyBorder="1" applyAlignment="1">
      <alignment horizontal="left" vertical="center" wrapText="1"/>
    </xf>
    <xf numFmtId="0" fontId="21" fillId="3" borderId="80" xfId="0" applyFont="1" applyFill="1" applyBorder="1" applyAlignment="1">
      <alignment horizontal="center" vertical="center"/>
    </xf>
    <xf numFmtId="0" fontId="52" fillId="0" borderId="0" xfId="0" applyFont="1" applyAlignment="1">
      <alignment horizontal="left" vertical="center" wrapText="1"/>
    </xf>
    <xf numFmtId="0" fontId="53" fillId="0" borderId="0" xfId="0" applyFont="1" applyAlignment="1">
      <alignment horizontal="left" vertical="center"/>
    </xf>
    <xf numFmtId="0" fontId="52" fillId="13" borderId="0" xfId="0" applyFont="1" applyFill="1" applyAlignment="1">
      <alignment horizontal="left" vertical="center"/>
    </xf>
    <xf numFmtId="0" fontId="52" fillId="14" borderId="0" xfId="0" applyFont="1" applyFill="1" applyAlignment="1">
      <alignment horizontal="left" vertical="center"/>
    </xf>
    <xf numFmtId="0" fontId="54" fillId="14" borderId="0" xfId="0" applyFont="1" applyFill="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6">
    <dxf>
      <font>
        <color rgb="FFFF0000"/>
      </font>
    </dxf>
    <dxf>
      <fill>
        <patternFill patternType="solid">
          <fgColor indexed="23"/>
          <bgColor indexed="24"/>
        </patternFill>
      </fill>
    </dxf>
    <dxf>
      <font>
        <color rgb="FFFF0000"/>
      </font>
    </dxf>
    <dxf>
      <fill>
        <patternFill patternType="solid">
          <fgColor indexed="23"/>
          <bgColor indexed="24"/>
        </patternFill>
      </fill>
    </dxf>
    <dxf>
      <font>
        <color rgb="FFFFFFFF"/>
      </font>
    </dxf>
    <dxf>
      <font>
        <color rgb="FFFF0000"/>
      </font>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AAAAAA"/>
      <rgbColor rgb="00C00000"/>
      <rgbColor rgb="00FF0000"/>
      <rgbColor rgb="005B9BD5"/>
      <rgbColor rgb="00BFBFBF"/>
      <rgbColor rgb="00DEEAF6"/>
      <rgbColor rgb="00223962"/>
      <rgbColor rgb="007F7F7F"/>
      <rgbColor rgb="00BDD6EE"/>
      <rgbColor rgb="00548135"/>
      <rgbColor rgb="00000000"/>
      <rgbColor rgb="00B4C6E7"/>
      <rgbColor rgb="007F7F7F"/>
      <rgbColor rgb="0044749F"/>
      <rgbColor rgb="004472C4"/>
      <rgbColor rgb="0000B050"/>
      <rgbColor rgb="00ADACAC"/>
      <rgbColor rgb="005C9BD5"/>
      <rgbColor rgb="00CFCFCF"/>
      <rgbColor rgb="009DC3E5"/>
      <rgbColor rgb="009CC2E5"/>
      <rgbColor rgb="00DEEAF6"/>
      <rgbColor rgb="00335593"/>
      <rgbColor rgb="000563C1"/>
      <rgbColor rgb="0044546A"/>
      <rgbColor rgb="00333333"/>
      <rgbColor rgb="00006411"/>
      <rgbColor rgb="00CCFFCC"/>
      <rgbColor rgb="00171717"/>
      <rgbColor rgb="007030A0"/>
      <rgbColor rgb="00FFC000"/>
      <rgbColor rgb="00ED7D31"/>
      <rgbColor rgb="00FFFF00"/>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bilibili.com/video/av27812372"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D32"/>
  <sheetViews>
    <sheetView showGridLines="0" workbookViewId="0">
      <selection activeCell="A1" sqref="A1"/>
    </sheetView>
  </sheetViews>
  <sheetFormatPr defaultColWidth="9" defaultRowHeight="13" customHeight="1" outlineLevelCol="3"/>
  <cols>
    <col min="1" max="1" width="2" customWidth="1"/>
    <col min="2" max="4" width="30.5583333333333" customWidth="1"/>
  </cols>
  <sheetData>
    <row r="3" ht="50" customHeight="1" spans="2:2">
      <c r="B3" s="825" t="s">
        <v>0</v>
      </c>
    </row>
    <row r="7" spans="2:4">
      <c r="B7" s="826" t="s">
        <v>1</v>
      </c>
      <c r="C7" s="826" t="s">
        <v>2</v>
      </c>
      <c r="D7" s="826" t="s">
        <v>3</v>
      </c>
    </row>
    <row r="9" spans="2:4">
      <c r="B9" s="827" t="s">
        <v>4</v>
      </c>
      <c r="C9" s="827"/>
      <c r="D9" s="827"/>
    </row>
    <row r="10" spans="2:4">
      <c r="B10" s="828"/>
      <c r="C10" s="828" t="s">
        <v>5</v>
      </c>
      <c r="D10" s="829" t="s">
        <v>4</v>
      </c>
    </row>
    <row r="11" spans="2:4">
      <c r="B11" s="827" t="s">
        <v>6</v>
      </c>
      <c r="C11" s="827"/>
      <c r="D11" s="827"/>
    </row>
    <row r="12" spans="2:4">
      <c r="B12" s="828"/>
      <c r="C12" s="828" t="s">
        <v>5</v>
      </c>
      <c r="D12" s="829" t="s">
        <v>6</v>
      </c>
    </row>
    <row r="13" spans="2:4">
      <c r="B13" s="827" t="s">
        <v>7</v>
      </c>
      <c r="C13" s="827"/>
      <c r="D13" s="827"/>
    </row>
    <row r="14" spans="2:4">
      <c r="B14" s="828"/>
      <c r="C14" s="828" t="s">
        <v>5</v>
      </c>
      <c r="D14" s="829" t="s">
        <v>7</v>
      </c>
    </row>
    <row r="15" spans="2:4">
      <c r="B15" s="827" t="s">
        <v>8</v>
      </c>
      <c r="C15" s="827"/>
      <c r="D15" s="827"/>
    </row>
    <row r="16" spans="2:4">
      <c r="B16" s="828"/>
      <c r="C16" s="828" t="s">
        <v>5</v>
      </c>
      <c r="D16" s="829" t="s">
        <v>8</v>
      </c>
    </row>
    <row r="17" spans="2:4">
      <c r="B17" s="827" t="s">
        <v>9</v>
      </c>
      <c r="C17" s="827"/>
      <c r="D17" s="827"/>
    </row>
    <row r="18" spans="2:4">
      <c r="B18" s="828"/>
      <c r="C18" s="828" t="s">
        <v>5</v>
      </c>
      <c r="D18" s="829" t="s">
        <v>9</v>
      </c>
    </row>
    <row r="19" spans="2:4">
      <c r="B19" s="827" t="s">
        <v>10</v>
      </c>
      <c r="C19" s="827"/>
      <c r="D19" s="827"/>
    </row>
    <row r="20" spans="2:4">
      <c r="B20" s="828"/>
      <c r="C20" s="828" t="s">
        <v>5</v>
      </c>
      <c r="D20" s="829" t="s">
        <v>10</v>
      </c>
    </row>
    <row r="21" spans="2:4">
      <c r="B21" s="827" t="s">
        <v>11</v>
      </c>
      <c r="C21" s="827"/>
      <c r="D21" s="827"/>
    </row>
    <row r="22" spans="2:4">
      <c r="B22" s="828"/>
      <c r="C22" s="828" t="s">
        <v>5</v>
      </c>
      <c r="D22" s="829" t="s">
        <v>11</v>
      </c>
    </row>
    <row r="23" spans="2:4">
      <c r="B23" s="827" t="s">
        <v>12</v>
      </c>
      <c r="C23" s="827"/>
      <c r="D23" s="827"/>
    </row>
    <row r="24" spans="2:4">
      <c r="B24" s="828"/>
      <c r="C24" s="828" t="s">
        <v>5</v>
      </c>
      <c r="D24" s="829" t="s">
        <v>12</v>
      </c>
    </row>
    <row r="25" spans="2:4">
      <c r="B25" s="827" t="s">
        <v>13</v>
      </c>
      <c r="C25" s="827"/>
      <c r="D25" s="827"/>
    </row>
    <row r="26" spans="2:4">
      <c r="B26" s="828"/>
      <c r="C26" s="828" t="s">
        <v>5</v>
      </c>
      <c r="D26" s="829" t="s">
        <v>13</v>
      </c>
    </row>
    <row r="27" spans="2:4">
      <c r="B27" s="827" t="s">
        <v>14</v>
      </c>
      <c r="C27" s="827"/>
      <c r="D27" s="827"/>
    </row>
    <row r="28" spans="2:4">
      <c r="B28" s="828"/>
      <c r="C28" s="828" t="s">
        <v>5</v>
      </c>
      <c r="D28" s="829" t="s">
        <v>14</v>
      </c>
    </row>
    <row r="29" spans="2:4">
      <c r="B29" s="827" t="s">
        <v>15</v>
      </c>
      <c r="C29" s="827"/>
      <c r="D29" s="827"/>
    </row>
    <row r="30" spans="2:4">
      <c r="B30" s="828"/>
      <c r="C30" s="828" t="s">
        <v>5</v>
      </c>
      <c r="D30" s="829" t="s">
        <v>15</v>
      </c>
    </row>
    <row r="31" spans="2:4">
      <c r="B31" s="827" t="s">
        <v>16</v>
      </c>
      <c r="C31" s="827"/>
      <c r="D31" s="827"/>
    </row>
    <row r="32" spans="2:4">
      <c r="B32" s="828"/>
      <c r="C32" s="828" t="s">
        <v>5</v>
      </c>
      <c r="D32" s="829" t="s">
        <v>16</v>
      </c>
    </row>
  </sheetData>
  <mergeCells count="1">
    <mergeCell ref="B3:D3"/>
  </mergeCells>
  <hyperlinks>
    <hyperlink ref="D10" location="'人物卡'!R1C1" display="人物卡"/>
    <hyperlink ref="D12" location="'分支技能'!R1C1" display="分支技能"/>
    <hyperlink ref="D14" location="'职业列表'!R1C1" display="职业列表"/>
    <hyperlink ref="D16" location="'属性和掷骰'!R1C1" display="属性和掷骰"/>
    <hyperlink ref="D18" location="'武器列表'!R1C1" display="武器列表"/>
    <hyperlink ref="D20" location="'疯狂表'!R1C1" display="疯狂表"/>
    <hyperlink ref="D22" location="'信誉参照表'!R1C1" display="信誉参照表"/>
    <hyperlink ref="D24" location="'附表'!R1C1" display="附表"/>
    <hyperlink ref="D26" location="'疯狂附表'!R1C1" display="疯狂附表"/>
    <hyperlink ref="D28" location="'更新说明'!R1C1" display="更新说明"/>
    <hyperlink ref="D30" location="'职业'!R1C1" display="职业"/>
    <hyperlink ref="D32" location="'输出'!R1C1" display="输出"/>
  </hyperlink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4"/>
  <sheetViews>
    <sheetView showGridLines="0" workbookViewId="0">
      <selection activeCell="A1" sqref="A1"/>
    </sheetView>
  </sheetViews>
  <sheetFormatPr defaultColWidth="9" defaultRowHeight="13.5" customHeight="1" outlineLevelCol="4"/>
  <cols>
    <col min="1" max="1" width="8.85" style="1" customWidth="1"/>
    <col min="2" max="2" width="67.85" style="1" customWidth="1"/>
    <col min="3" max="3" width="8.85" style="1" customWidth="1"/>
    <col min="4" max="4" width="74.85" style="1" customWidth="1"/>
    <col min="5" max="256" width="8.85" style="1" customWidth="1"/>
  </cols>
  <sheetData>
    <row r="1" ht="15" customHeight="1" spans="1:5">
      <c r="A1" s="108"/>
      <c r="B1" s="109" t="s">
        <v>933</v>
      </c>
      <c r="C1" s="110"/>
      <c r="D1" s="109" t="s">
        <v>934</v>
      </c>
      <c r="E1" s="114"/>
    </row>
    <row r="2" ht="27.75" customHeight="1" spans="1:5">
      <c r="A2" s="111">
        <v>0</v>
      </c>
      <c r="B2" s="112" t="s">
        <v>1044</v>
      </c>
      <c r="C2" s="113">
        <v>0</v>
      </c>
      <c r="D2" s="112" t="s">
        <v>1045</v>
      </c>
      <c r="E2" s="114"/>
    </row>
    <row r="3" ht="14.25" customHeight="1" spans="1:5">
      <c r="A3" s="111">
        <v>1</v>
      </c>
      <c r="B3" s="112" t="s">
        <v>1046</v>
      </c>
      <c r="C3" s="113">
        <v>1</v>
      </c>
      <c r="D3" s="112" t="s">
        <v>1047</v>
      </c>
      <c r="E3" s="114"/>
    </row>
    <row r="4" ht="14.25" customHeight="1" spans="1:5">
      <c r="A4" s="111">
        <v>2</v>
      </c>
      <c r="B4" s="112" t="s">
        <v>1048</v>
      </c>
      <c r="C4" s="113">
        <v>2</v>
      </c>
      <c r="D4" s="112" t="s">
        <v>1049</v>
      </c>
      <c r="E4" s="114"/>
    </row>
    <row r="5" ht="14.25" customHeight="1" spans="1:5">
      <c r="A5" s="111">
        <v>3</v>
      </c>
      <c r="B5" s="112" t="s">
        <v>1050</v>
      </c>
      <c r="C5" s="113">
        <v>3</v>
      </c>
      <c r="D5" s="112" t="s">
        <v>1051</v>
      </c>
      <c r="E5" s="114"/>
    </row>
    <row r="6" ht="14.25" customHeight="1" spans="1:5">
      <c r="A6" s="111">
        <v>4</v>
      </c>
      <c r="B6" s="112" t="s">
        <v>1052</v>
      </c>
      <c r="C6" s="113">
        <v>4</v>
      </c>
      <c r="D6" s="112" t="s">
        <v>1053</v>
      </c>
      <c r="E6" s="114"/>
    </row>
    <row r="7" ht="14.25" customHeight="1" spans="1:5">
      <c r="A7" s="111">
        <v>5</v>
      </c>
      <c r="B7" s="112" t="s">
        <v>1054</v>
      </c>
      <c r="C7" s="113">
        <v>5</v>
      </c>
      <c r="D7" s="112" t="s">
        <v>1055</v>
      </c>
      <c r="E7" s="114"/>
    </row>
    <row r="8" ht="14.25" customHeight="1" spans="1:5">
      <c r="A8" s="111">
        <v>6</v>
      </c>
      <c r="B8" s="112" t="s">
        <v>1056</v>
      </c>
      <c r="C8" s="113">
        <v>6</v>
      </c>
      <c r="D8" s="112" t="s">
        <v>1057</v>
      </c>
      <c r="E8" s="114"/>
    </row>
    <row r="9" ht="14.25" customHeight="1" spans="1:5">
      <c r="A9" s="111">
        <v>7</v>
      </c>
      <c r="B9" s="112" t="s">
        <v>1058</v>
      </c>
      <c r="C9" s="113">
        <v>7</v>
      </c>
      <c r="D9" s="112" t="s">
        <v>1059</v>
      </c>
      <c r="E9" s="114"/>
    </row>
    <row r="10" ht="14.25" customHeight="1" spans="1:5">
      <c r="A10" s="111">
        <v>8</v>
      </c>
      <c r="B10" s="112" t="s">
        <v>1060</v>
      </c>
      <c r="C10" s="113">
        <v>8</v>
      </c>
      <c r="D10" s="112" t="s">
        <v>1061</v>
      </c>
      <c r="E10" s="114"/>
    </row>
    <row r="11" ht="14.25" customHeight="1" spans="1:5">
      <c r="A11" s="111">
        <v>9</v>
      </c>
      <c r="B11" s="112" t="s">
        <v>1062</v>
      </c>
      <c r="C11" s="113">
        <v>9</v>
      </c>
      <c r="D11" s="112" t="s">
        <v>1063</v>
      </c>
      <c r="E11" s="114"/>
    </row>
    <row r="12" ht="14.25" customHeight="1" spans="1:5">
      <c r="A12" s="111">
        <v>10</v>
      </c>
      <c r="B12" s="112" t="s">
        <v>1064</v>
      </c>
      <c r="C12" s="113">
        <v>10</v>
      </c>
      <c r="D12" s="112" t="s">
        <v>1065</v>
      </c>
      <c r="E12" s="114"/>
    </row>
    <row r="13" ht="14.25" customHeight="1" spans="1:5">
      <c r="A13" s="111">
        <v>11</v>
      </c>
      <c r="B13" s="112" t="s">
        <v>1066</v>
      </c>
      <c r="C13" s="113">
        <v>11</v>
      </c>
      <c r="D13" s="112" t="s">
        <v>1067</v>
      </c>
      <c r="E13" s="114"/>
    </row>
    <row r="14" ht="14.25" customHeight="1" spans="1:5">
      <c r="A14" s="111">
        <v>12</v>
      </c>
      <c r="B14" s="112" t="s">
        <v>1068</v>
      </c>
      <c r="C14" s="113">
        <v>12</v>
      </c>
      <c r="D14" s="112" t="s">
        <v>1069</v>
      </c>
      <c r="E14" s="114"/>
    </row>
    <row r="15" ht="14.25" customHeight="1" spans="1:5">
      <c r="A15" s="111">
        <v>13</v>
      </c>
      <c r="B15" s="112" t="s">
        <v>1070</v>
      </c>
      <c r="C15" s="113">
        <v>13</v>
      </c>
      <c r="D15" s="112" t="s">
        <v>1071</v>
      </c>
      <c r="E15" s="114"/>
    </row>
    <row r="16" ht="14.25" customHeight="1" spans="1:5">
      <c r="A16" s="111">
        <v>14</v>
      </c>
      <c r="B16" s="112" t="s">
        <v>1072</v>
      </c>
      <c r="C16" s="113">
        <v>14</v>
      </c>
      <c r="D16" s="112" t="s">
        <v>1073</v>
      </c>
      <c r="E16" s="114"/>
    </row>
    <row r="17" ht="14.25" customHeight="1" spans="1:5">
      <c r="A17" s="111">
        <v>15</v>
      </c>
      <c r="B17" s="112" t="s">
        <v>1074</v>
      </c>
      <c r="C17" s="113">
        <v>15</v>
      </c>
      <c r="D17" s="112" t="s">
        <v>1075</v>
      </c>
      <c r="E17" s="114"/>
    </row>
    <row r="18" ht="27.75" customHeight="1" spans="1:5">
      <c r="A18" s="111">
        <v>16</v>
      </c>
      <c r="B18" s="112" t="s">
        <v>1076</v>
      </c>
      <c r="C18" s="113">
        <v>16</v>
      </c>
      <c r="D18" s="112" t="s">
        <v>1077</v>
      </c>
      <c r="E18" s="114"/>
    </row>
    <row r="19" ht="14.25" customHeight="1" spans="1:5">
      <c r="A19" s="111">
        <v>17</v>
      </c>
      <c r="B19" s="112" t="s">
        <v>1078</v>
      </c>
      <c r="C19" s="113">
        <v>17</v>
      </c>
      <c r="D19" s="112" t="s">
        <v>1079</v>
      </c>
      <c r="E19" s="114"/>
    </row>
    <row r="20" ht="14.25" customHeight="1" spans="1:5">
      <c r="A20" s="111">
        <v>18</v>
      </c>
      <c r="B20" s="112" t="s">
        <v>1080</v>
      </c>
      <c r="C20" s="113">
        <v>18</v>
      </c>
      <c r="D20" s="112" t="s">
        <v>1081</v>
      </c>
      <c r="E20" s="114"/>
    </row>
    <row r="21" ht="14.25" customHeight="1" spans="1:5">
      <c r="A21" s="111">
        <v>19</v>
      </c>
      <c r="B21" s="112" t="s">
        <v>1082</v>
      </c>
      <c r="C21" s="113">
        <v>19</v>
      </c>
      <c r="D21" s="112" t="s">
        <v>1083</v>
      </c>
      <c r="E21" s="114"/>
    </row>
    <row r="22" ht="14.25" customHeight="1" spans="1:5">
      <c r="A22" s="111">
        <v>20</v>
      </c>
      <c r="B22" s="112" t="s">
        <v>1084</v>
      </c>
      <c r="C22" s="113">
        <v>20</v>
      </c>
      <c r="D22" s="112" t="s">
        <v>1085</v>
      </c>
      <c r="E22" s="114"/>
    </row>
    <row r="23" ht="14.25" customHeight="1" spans="1:5">
      <c r="A23" s="111">
        <v>21</v>
      </c>
      <c r="B23" s="112" t="s">
        <v>1086</v>
      </c>
      <c r="C23" s="113">
        <v>21</v>
      </c>
      <c r="D23" s="112" t="s">
        <v>1087</v>
      </c>
      <c r="E23" s="114"/>
    </row>
    <row r="24" ht="14.25" customHeight="1" spans="1:5">
      <c r="A24" s="111">
        <v>22</v>
      </c>
      <c r="B24" s="112" t="s">
        <v>1088</v>
      </c>
      <c r="C24" s="113">
        <v>22</v>
      </c>
      <c r="D24" s="112" t="s">
        <v>1089</v>
      </c>
      <c r="E24" s="114"/>
    </row>
    <row r="25" ht="14.25" customHeight="1" spans="1:5">
      <c r="A25" s="111">
        <v>23</v>
      </c>
      <c r="B25" s="112" t="s">
        <v>1090</v>
      </c>
      <c r="C25" s="113">
        <v>23</v>
      </c>
      <c r="D25" s="112" t="s">
        <v>1091</v>
      </c>
      <c r="E25" s="114"/>
    </row>
    <row r="26" ht="14.25" customHeight="1" spans="1:5">
      <c r="A26" s="111">
        <v>24</v>
      </c>
      <c r="B26" s="112" t="s">
        <v>1092</v>
      </c>
      <c r="C26" s="113">
        <v>24</v>
      </c>
      <c r="D26" s="112" t="s">
        <v>1093</v>
      </c>
      <c r="E26" s="114"/>
    </row>
    <row r="27" ht="14.25" customHeight="1" spans="1:5">
      <c r="A27" s="111">
        <v>25</v>
      </c>
      <c r="B27" s="112" t="s">
        <v>1094</v>
      </c>
      <c r="C27" s="113">
        <v>25</v>
      </c>
      <c r="D27" s="112" t="s">
        <v>1095</v>
      </c>
      <c r="E27" s="114"/>
    </row>
    <row r="28" ht="14.25" customHeight="1" spans="1:5">
      <c r="A28" s="111">
        <v>26</v>
      </c>
      <c r="B28" s="112" t="s">
        <v>1096</v>
      </c>
      <c r="C28" s="113">
        <v>26</v>
      </c>
      <c r="D28" s="112" t="s">
        <v>1097</v>
      </c>
      <c r="E28" s="114"/>
    </row>
    <row r="29" ht="14.25" customHeight="1" spans="1:5">
      <c r="A29" s="111">
        <v>27</v>
      </c>
      <c r="B29" s="112" t="s">
        <v>1098</v>
      </c>
      <c r="C29" s="113">
        <v>27</v>
      </c>
      <c r="D29" s="112" t="s">
        <v>1099</v>
      </c>
      <c r="E29" s="114"/>
    </row>
    <row r="30" ht="14.25" customHeight="1" spans="1:5">
      <c r="A30" s="111">
        <v>28</v>
      </c>
      <c r="B30" s="112" t="s">
        <v>1100</v>
      </c>
      <c r="C30" s="113">
        <v>28</v>
      </c>
      <c r="D30" s="112" t="s">
        <v>1101</v>
      </c>
      <c r="E30" s="114"/>
    </row>
    <row r="31" ht="14.25" customHeight="1" spans="1:5">
      <c r="A31" s="111">
        <v>29</v>
      </c>
      <c r="B31" s="112" t="s">
        <v>1102</v>
      </c>
      <c r="C31" s="113">
        <v>29</v>
      </c>
      <c r="D31" s="112" t="s">
        <v>1103</v>
      </c>
      <c r="E31" s="114"/>
    </row>
    <row r="32" ht="14.25" customHeight="1" spans="1:5">
      <c r="A32" s="111">
        <v>30</v>
      </c>
      <c r="B32" s="112" t="s">
        <v>1104</v>
      </c>
      <c r="C32" s="113">
        <v>30</v>
      </c>
      <c r="D32" s="112" t="s">
        <v>1105</v>
      </c>
      <c r="E32" s="114"/>
    </row>
    <row r="33" ht="14.25" customHeight="1" spans="1:5">
      <c r="A33" s="111">
        <v>31</v>
      </c>
      <c r="B33" s="112" t="s">
        <v>1106</v>
      </c>
      <c r="C33" s="113">
        <v>31</v>
      </c>
      <c r="D33" s="112" t="s">
        <v>1107</v>
      </c>
      <c r="E33" s="114"/>
    </row>
    <row r="34" ht="14.25" customHeight="1" spans="1:5">
      <c r="A34" s="111">
        <v>32</v>
      </c>
      <c r="B34" s="112" t="s">
        <v>1108</v>
      </c>
      <c r="C34" s="113">
        <v>32</v>
      </c>
      <c r="D34" s="112" t="s">
        <v>1109</v>
      </c>
      <c r="E34" s="114"/>
    </row>
    <row r="35" ht="14.25" customHeight="1" spans="1:5">
      <c r="A35" s="111">
        <v>33</v>
      </c>
      <c r="B35" s="112" t="s">
        <v>1110</v>
      </c>
      <c r="C35" s="113">
        <v>33</v>
      </c>
      <c r="D35" s="112" t="s">
        <v>1111</v>
      </c>
      <c r="E35" s="114"/>
    </row>
    <row r="36" ht="14.25" customHeight="1" spans="1:5">
      <c r="A36" s="111">
        <v>34</v>
      </c>
      <c r="B36" s="112" t="s">
        <v>1112</v>
      </c>
      <c r="C36" s="113">
        <v>34</v>
      </c>
      <c r="D36" s="112" t="s">
        <v>1113</v>
      </c>
      <c r="E36" s="114"/>
    </row>
    <row r="37" ht="14.25" customHeight="1" spans="1:5">
      <c r="A37" s="111">
        <v>35</v>
      </c>
      <c r="B37" s="112" t="s">
        <v>1114</v>
      </c>
      <c r="C37" s="113">
        <v>35</v>
      </c>
      <c r="D37" s="112" t="s">
        <v>1115</v>
      </c>
      <c r="E37" s="114"/>
    </row>
    <row r="38" ht="14.25" customHeight="1" spans="1:5">
      <c r="A38" s="111">
        <v>36</v>
      </c>
      <c r="B38" s="112" t="s">
        <v>1116</v>
      </c>
      <c r="C38" s="113">
        <v>36</v>
      </c>
      <c r="D38" s="112" t="s">
        <v>1117</v>
      </c>
      <c r="E38" s="114"/>
    </row>
    <row r="39" ht="14.25" customHeight="1" spans="1:5">
      <c r="A39" s="111">
        <v>37</v>
      </c>
      <c r="B39" s="112" t="s">
        <v>1118</v>
      </c>
      <c r="C39" s="113">
        <v>37</v>
      </c>
      <c r="D39" s="112" t="s">
        <v>1119</v>
      </c>
      <c r="E39" s="114"/>
    </row>
    <row r="40" ht="14.25" customHeight="1" spans="1:5">
      <c r="A40" s="111">
        <v>38</v>
      </c>
      <c r="B40" s="112" t="s">
        <v>1120</v>
      </c>
      <c r="C40" s="113">
        <v>38</v>
      </c>
      <c r="D40" s="112" t="s">
        <v>1121</v>
      </c>
      <c r="E40" s="114"/>
    </row>
    <row r="41" ht="14.25" customHeight="1" spans="1:5">
      <c r="A41" s="111">
        <v>39</v>
      </c>
      <c r="B41" s="112" t="s">
        <v>1122</v>
      </c>
      <c r="C41" s="113">
        <v>39</v>
      </c>
      <c r="D41" s="112" t="s">
        <v>1123</v>
      </c>
      <c r="E41" s="114"/>
    </row>
    <row r="42" ht="14.25" customHeight="1" spans="1:5">
      <c r="A42" s="111">
        <v>40</v>
      </c>
      <c r="B42" s="112" t="s">
        <v>1124</v>
      </c>
      <c r="C42" s="113">
        <v>40</v>
      </c>
      <c r="D42" s="112" t="s">
        <v>1125</v>
      </c>
      <c r="E42" s="114"/>
    </row>
    <row r="43" ht="14.25" customHeight="1" spans="1:5">
      <c r="A43" s="111">
        <v>41</v>
      </c>
      <c r="B43" s="112" t="s">
        <v>1126</v>
      </c>
      <c r="C43" s="113">
        <v>41</v>
      </c>
      <c r="D43" s="112" t="s">
        <v>1127</v>
      </c>
      <c r="E43" s="114"/>
    </row>
    <row r="44" ht="14.25" customHeight="1" spans="1:5">
      <c r="A44" s="111">
        <v>42</v>
      </c>
      <c r="B44" s="112" t="s">
        <v>1128</v>
      </c>
      <c r="C44" s="113">
        <v>42</v>
      </c>
      <c r="D44" s="112" t="s">
        <v>1129</v>
      </c>
      <c r="E44" s="114"/>
    </row>
    <row r="45" ht="14.25" customHeight="1" spans="1:5">
      <c r="A45" s="111">
        <v>43</v>
      </c>
      <c r="B45" s="112" t="s">
        <v>1130</v>
      </c>
      <c r="C45" s="113">
        <v>43</v>
      </c>
      <c r="D45" s="112" t="s">
        <v>1131</v>
      </c>
      <c r="E45" s="114"/>
    </row>
    <row r="46" ht="14.25" customHeight="1" spans="1:5">
      <c r="A46" s="111">
        <v>44</v>
      </c>
      <c r="B46" s="112" t="s">
        <v>1132</v>
      </c>
      <c r="C46" s="113">
        <v>44</v>
      </c>
      <c r="D46" s="112" t="s">
        <v>1133</v>
      </c>
      <c r="E46" s="114"/>
    </row>
    <row r="47" ht="14.25" customHeight="1" spans="1:5">
      <c r="A47" s="111">
        <v>45</v>
      </c>
      <c r="B47" s="112" t="s">
        <v>1134</v>
      </c>
      <c r="C47" s="113">
        <v>45</v>
      </c>
      <c r="D47" s="112" t="s">
        <v>1135</v>
      </c>
      <c r="E47" s="114"/>
    </row>
    <row r="48" ht="14.25" customHeight="1" spans="1:5">
      <c r="A48" s="111">
        <v>46</v>
      </c>
      <c r="B48" s="112" t="s">
        <v>1136</v>
      </c>
      <c r="C48" s="113">
        <v>46</v>
      </c>
      <c r="D48" s="112" t="s">
        <v>1137</v>
      </c>
      <c r="E48" s="114"/>
    </row>
    <row r="49" ht="14.25" customHeight="1" spans="1:5">
      <c r="A49" s="111">
        <v>47</v>
      </c>
      <c r="B49" s="112" t="s">
        <v>1138</v>
      </c>
      <c r="C49" s="113">
        <v>47</v>
      </c>
      <c r="D49" s="112" t="s">
        <v>1139</v>
      </c>
      <c r="E49" s="114"/>
    </row>
    <row r="50" ht="14.25" customHeight="1" spans="1:5">
      <c r="A50" s="111">
        <v>48</v>
      </c>
      <c r="B50" s="112" t="s">
        <v>1140</v>
      </c>
      <c r="C50" s="113">
        <v>48</v>
      </c>
      <c r="D50" s="112" t="s">
        <v>1141</v>
      </c>
      <c r="E50" s="114"/>
    </row>
    <row r="51" ht="14.25" customHeight="1" spans="1:5">
      <c r="A51" s="111">
        <v>49</v>
      </c>
      <c r="B51" s="112" t="s">
        <v>1142</v>
      </c>
      <c r="C51" s="113">
        <v>49</v>
      </c>
      <c r="D51" s="112" t="s">
        <v>1143</v>
      </c>
      <c r="E51" s="114"/>
    </row>
    <row r="52" ht="14.25" customHeight="1" spans="1:5">
      <c r="A52" s="111">
        <v>50</v>
      </c>
      <c r="B52" s="112" t="s">
        <v>1144</v>
      </c>
      <c r="C52" s="113">
        <v>50</v>
      </c>
      <c r="D52" s="112" t="s">
        <v>1145</v>
      </c>
      <c r="E52" s="114"/>
    </row>
    <row r="53" ht="14.25" customHeight="1" spans="1:5">
      <c r="A53" s="111">
        <v>51</v>
      </c>
      <c r="B53" s="112" t="s">
        <v>1146</v>
      </c>
      <c r="C53" s="113">
        <v>51</v>
      </c>
      <c r="D53" s="112" t="s">
        <v>1147</v>
      </c>
      <c r="E53" s="114"/>
    </row>
    <row r="54" ht="14.25" customHeight="1" spans="1:5">
      <c r="A54" s="111">
        <v>52</v>
      </c>
      <c r="B54" s="112" t="s">
        <v>1148</v>
      </c>
      <c r="C54" s="113">
        <v>52</v>
      </c>
      <c r="D54" s="112" t="s">
        <v>1149</v>
      </c>
      <c r="E54" s="114"/>
    </row>
    <row r="55" ht="14.25" customHeight="1" spans="1:5">
      <c r="A55" s="111">
        <v>53</v>
      </c>
      <c r="B55" s="112" t="s">
        <v>1150</v>
      </c>
      <c r="C55" s="113">
        <v>53</v>
      </c>
      <c r="D55" s="112" t="s">
        <v>1151</v>
      </c>
      <c r="E55" s="114"/>
    </row>
    <row r="56" ht="14.25" customHeight="1" spans="1:5">
      <c r="A56" s="111">
        <v>54</v>
      </c>
      <c r="B56" s="112" t="s">
        <v>1152</v>
      </c>
      <c r="C56" s="113">
        <v>54</v>
      </c>
      <c r="D56" s="112" t="s">
        <v>1153</v>
      </c>
      <c r="E56" s="114"/>
    </row>
    <row r="57" ht="14.25" customHeight="1" spans="1:5">
      <c r="A57" s="111">
        <v>55</v>
      </c>
      <c r="B57" s="112" t="s">
        <v>1154</v>
      </c>
      <c r="C57" s="113">
        <v>55</v>
      </c>
      <c r="D57" s="112" t="s">
        <v>1155</v>
      </c>
      <c r="E57" s="114"/>
    </row>
    <row r="58" ht="14.25" customHeight="1" spans="1:5">
      <c r="A58" s="111">
        <v>56</v>
      </c>
      <c r="B58" s="112" t="s">
        <v>1156</v>
      </c>
      <c r="C58" s="113">
        <v>56</v>
      </c>
      <c r="D58" s="112" t="s">
        <v>1157</v>
      </c>
      <c r="E58" s="114"/>
    </row>
    <row r="59" ht="14.25" customHeight="1" spans="1:5">
      <c r="A59" s="111">
        <v>57</v>
      </c>
      <c r="B59" s="112" t="s">
        <v>1158</v>
      </c>
      <c r="C59" s="113">
        <v>57</v>
      </c>
      <c r="D59" s="112" t="s">
        <v>1159</v>
      </c>
      <c r="E59" s="114"/>
    </row>
    <row r="60" ht="14.25" customHeight="1" spans="1:5">
      <c r="A60" s="111">
        <v>58</v>
      </c>
      <c r="B60" s="112" t="s">
        <v>1160</v>
      </c>
      <c r="C60" s="113">
        <v>58</v>
      </c>
      <c r="D60" s="112" t="s">
        <v>1161</v>
      </c>
      <c r="E60" s="114"/>
    </row>
    <row r="61" ht="14.25" customHeight="1" spans="1:5">
      <c r="A61" s="111">
        <v>59</v>
      </c>
      <c r="B61" s="112" t="s">
        <v>1162</v>
      </c>
      <c r="C61" s="113">
        <v>59</v>
      </c>
      <c r="D61" s="112" t="s">
        <v>1163</v>
      </c>
      <c r="E61" s="114"/>
    </row>
    <row r="62" ht="14.25" customHeight="1" spans="1:5">
      <c r="A62" s="111">
        <v>60</v>
      </c>
      <c r="B62" s="112" t="s">
        <v>1164</v>
      </c>
      <c r="C62" s="113">
        <v>60</v>
      </c>
      <c r="D62" s="112" t="s">
        <v>1165</v>
      </c>
      <c r="E62" s="114"/>
    </row>
    <row r="63" ht="14.25" customHeight="1" spans="1:5">
      <c r="A63" s="111">
        <v>61</v>
      </c>
      <c r="B63" s="112" t="s">
        <v>1166</v>
      </c>
      <c r="C63" s="113">
        <v>61</v>
      </c>
      <c r="D63" s="112" t="s">
        <v>1167</v>
      </c>
      <c r="E63" s="114"/>
    </row>
    <row r="64" ht="14.25" customHeight="1" spans="1:5">
      <c r="A64" s="111">
        <v>62</v>
      </c>
      <c r="B64" s="112" t="s">
        <v>1168</v>
      </c>
      <c r="C64" s="113">
        <v>62</v>
      </c>
      <c r="D64" s="112" t="s">
        <v>1169</v>
      </c>
      <c r="E64" s="114"/>
    </row>
    <row r="65" ht="14.25" customHeight="1" spans="1:5">
      <c r="A65" s="111">
        <v>63</v>
      </c>
      <c r="B65" s="112" t="s">
        <v>1170</v>
      </c>
      <c r="C65" s="113">
        <v>63</v>
      </c>
      <c r="D65" s="112" t="s">
        <v>1171</v>
      </c>
      <c r="E65" s="114"/>
    </row>
    <row r="66" ht="14.25" customHeight="1" spans="1:5">
      <c r="A66" s="111">
        <v>64</v>
      </c>
      <c r="B66" s="112" t="s">
        <v>1172</v>
      </c>
      <c r="C66" s="113">
        <v>64</v>
      </c>
      <c r="D66" s="112" t="s">
        <v>1173</v>
      </c>
      <c r="E66" s="114"/>
    </row>
    <row r="67" ht="14.25" customHeight="1" spans="1:5">
      <c r="A67" s="111">
        <v>65</v>
      </c>
      <c r="B67" s="112" t="s">
        <v>1174</v>
      </c>
      <c r="C67" s="113">
        <v>65</v>
      </c>
      <c r="D67" s="112" t="s">
        <v>1175</v>
      </c>
      <c r="E67" s="114"/>
    </row>
    <row r="68" ht="27.75" customHeight="1" spans="1:5">
      <c r="A68" s="111">
        <v>66</v>
      </c>
      <c r="B68" s="112" t="s">
        <v>1176</v>
      </c>
      <c r="C68" s="113">
        <v>66</v>
      </c>
      <c r="D68" s="112" t="s">
        <v>1177</v>
      </c>
      <c r="E68" s="114"/>
    </row>
    <row r="69" ht="14.25" customHeight="1" spans="1:5">
      <c r="A69" s="111">
        <v>67</v>
      </c>
      <c r="B69" s="112" t="s">
        <v>1178</v>
      </c>
      <c r="C69" s="113">
        <v>67</v>
      </c>
      <c r="D69" s="112" t="s">
        <v>1179</v>
      </c>
      <c r="E69" s="114"/>
    </row>
    <row r="70" ht="14.25" customHeight="1" spans="1:5">
      <c r="A70" s="111">
        <v>68</v>
      </c>
      <c r="B70" s="112" t="s">
        <v>1180</v>
      </c>
      <c r="C70" s="113">
        <v>68</v>
      </c>
      <c r="D70" s="112" t="s">
        <v>1181</v>
      </c>
      <c r="E70" s="114"/>
    </row>
    <row r="71" ht="14.25" customHeight="1" spans="1:5">
      <c r="A71" s="111">
        <v>69</v>
      </c>
      <c r="B71" s="112" t="s">
        <v>1182</v>
      </c>
      <c r="C71" s="113">
        <v>69</v>
      </c>
      <c r="D71" s="112" t="s">
        <v>1183</v>
      </c>
      <c r="E71" s="114"/>
    </row>
    <row r="72" ht="14.25" customHeight="1" spans="1:5">
      <c r="A72" s="111">
        <v>70</v>
      </c>
      <c r="B72" s="112" t="s">
        <v>1184</v>
      </c>
      <c r="C72" s="113">
        <v>70</v>
      </c>
      <c r="D72" s="112" t="s">
        <v>1185</v>
      </c>
      <c r="E72" s="114"/>
    </row>
    <row r="73" ht="14.25" customHeight="1" spans="1:5">
      <c r="A73" s="111">
        <v>71</v>
      </c>
      <c r="B73" s="112" t="s">
        <v>1186</v>
      </c>
      <c r="C73" s="113">
        <v>71</v>
      </c>
      <c r="D73" s="112" t="s">
        <v>1187</v>
      </c>
      <c r="E73" s="114"/>
    </row>
    <row r="74" ht="14.25" customHeight="1" spans="1:5">
      <c r="A74" s="111">
        <v>72</v>
      </c>
      <c r="B74" s="112" t="s">
        <v>1188</v>
      </c>
      <c r="C74" s="113">
        <v>72</v>
      </c>
      <c r="D74" s="112" t="s">
        <v>1189</v>
      </c>
      <c r="E74" s="114"/>
    </row>
    <row r="75" ht="14.25" customHeight="1" spans="1:5">
      <c r="A75" s="111">
        <v>73</v>
      </c>
      <c r="B75" s="112" t="s">
        <v>1190</v>
      </c>
      <c r="C75" s="113">
        <v>73</v>
      </c>
      <c r="D75" s="112" t="s">
        <v>1191</v>
      </c>
      <c r="E75" s="114"/>
    </row>
    <row r="76" ht="14.25" customHeight="1" spans="1:5">
      <c r="A76" s="111">
        <v>74</v>
      </c>
      <c r="B76" s="112" t="s">
        <v>1192</v>
      </c>
      <c r="C76" s="113">
        <v>74</v>
      </c>
      <c r="D76" s="112" t="s">
        <v>1193</v>
      </c>
      <c r="E76" s="114"/>
    </row>
    <row r="77" ht="14.25" customHeight="1" spans="1:5">
      <c r="A77" s="111">
        <v>75</v>
      </c>
      <c r="B77" s="112" t="s">
        <v>1194</v>
      </c>
      <c r="C77" s="113">
        <v>75</v>
      </c>
      <c r="D77" s="112" t="s">
        <v>1195</v>
      </c>
      <c r="E77" s="114"/>
    </row>
    <row r="78" ht="14.25" customHeight="1" spans="1:5">
      <c r="A78" s="111">
        <v>76</v>
      </c>
      <c r="B78" s="112" t="s">
        <v>1196</v>
      </c>
      <c r="C78" s="113">
        <v>76</v>
      </c>
      <c r="D78" s="112" t="s">
        <v>1197</v>
      </c>
      <c r="E78" s="114"/>
    </row>
    <row r="79" ht="14.25" customHeight="1" spans="1:5">
      <c r="A79" s="111">
        <v>77</v>
      </c>
      <c r="B79" s="112" t="s">
        <v>1198</v>
      </c>
      <c r="C79" s="113">
        <v>77</v>
      </c>
      <c r="D79" s="112" t="s">
        <v>1199</v>
      </c>
      <c r="E79" s="114"/>
    </row>
    <row r="80" ht="14.25" customHeight="1" spans="1:5">
      <c r="A80" s="111">
        <v>78</v>
      </c>
      <c r="B80" s="112" t="s">
        <v>1200</v>
      </c>
      <c r="C80" s="113">
        <v>78</v>
      </c>
      <c r="D80" s="112" t="s">
        <v>1201</v>
      </c>
      <c r="E80" s="114"/>
    </row>
    <row r="81" ht="14.25" customHeight="1" spans="1:5">
      <c r="A81" s="111">
        <v>79</v>
      </c>
      <c r="B81" s="112" t="s">
        <v>1202</v>
      </c>
      <c r="C81" s="113">
        <v>79</v>
      </c>
      <c r="D81" s="112" t="s">
        <v>1203</v>
      </c>
      <c r="E81" s="114"/>
    </row>
    <row r="82" ht="14.25" customHeight="1" spans="1:5">
      <c r="A82" s="111">
        <v>80</v>
      </c>
      <c r="B82" s="112" t="s">
        <v>1204</v>
      </c>
      <c r="C82" s="113">
        <v>80</v>
      </c>
      <c r="D82" s="112" t="s">
        <v>1205</v>
      </c>
      <c r="E82" s="114"/>
    </row>
    <row r="83" ht="14.25" customHeight="1" spans="1:5">
      <c r="A83" s="111">
        <v>81</v>
      </c>
      <c r="B83" s="112" t="s">
        <v>1206</v>
      </c>
      <c r="C83" s="113">
        <v>81</v>
      </c>
      <c r="D83" s="112" t="s">
        <v>1207</v>
      </c>
      <c r="E83" s="114"/>
    </row>
    <row r="84" ht="14.25" customHeight="1" spans="1:5">
      <c r="A84" s="111">
        <v>82</v>
      </c>
      <c r="B84" s="112" t="s">
        <v>1208</v>
      </c>
      <c r="C84" s="113">
        <v>82</v>
      </c>
      <c r="D84" s="112" t="s">
        <v>1209</v>
      </c>
      <c r="E84" s="114"/>
    </row>
    <row r="85" ht="27.75" customHeight="1" spans="1:5">
      <c r="A85" s="111">
        <v>83</v>
      </c>
      <c r="B85" s="112" t="s">
        <v>1210</v>
      </c>
      <c r="C85" s="113">
        <v>83</v>
      </c>
      <c r="D85" s="112" t="s">
        <v>1211</v>
      </c>
      <c r="E85" s="114"/>
    </row>
    <row r="86" ht="14.25" customHeight="1" spans="1:5">
      <c r="A86" s="111">
        <v>84</v>
      </c>
      <c r="B86" s="112" t="s">
        <v>1212</v>
      </c>
      <c r="C86" s="113">
        <v>84</v>
      </c>
      <c r="D86" s="112" t="s">
        <v>1213</v>
      </c>
      <c r="E86" s="114"/>
    </row>
    <row r="87" ht="14.25" customHeight="1" spans="1:5">
      <c r="A87" s="111">
        <v>85</v>
      </c>
      <c r="B87" s="112" t="s">
        <v>1214</v>
      </c>
      <c r="C87" s="113">
        <v>85</v>
      </c>
      <c r="D87" s="112" t="s">
        <v>1215</v>
      </c>
      <c r="E87" s="114"/>
    </row>
    <row r="88" ht="14.25" customHeight="1" spans="1:5">
      <c r="A88" s="111">
        <v>86</v>
      </c>
      <c r="B88" s="112" t="s">
        <v>1216</v>
      </c>
      <c r="C88" s="113">
        <v>86</v>
      </c>
      <c r="D88" s="112" t="s">
        <v>1217</v>
      </c>
      <c r="E88" s="114"/>
    </row>
    <row r="89" ht="14.25" customHeight="1" spans="1:5">
      <c r="A89" s="111">
        <v>87</v>
      </c>
      <c r="B89" s="112" t="s">
        <v>1218</v>
      </c>
      <c r="C89" s="113">
        <v>87</v>
      </c>
      <c r="D89" s="112" t="s">
        <v>1219</v>
      </c>
      <c r="E89" s="114"/>
    </row>
    <row r="90" ht="14.25" customHeight="1" spans="1:5">
      <c r="A90" s="111">
        <v>88</v>
      </c>
      <c r="B90" s="112" t="s">
        <v>1220</v>
      </c>
      <c r="C90" s="113">
        <v>88</v>
      </c>
      <c r="D90" s="112" t="s">
        <v>1221</v>
      </c>
      <c r="E90" s="114"/>
    </row>
    <row r="91" ht="14.25" customHeight="1" spans="1:5">
      <c r="A91" s="111">
        <v>89</v>
      </c>
      <c r="B91" s="112" t="s">
        <v>1222</v>
      </c>
      <c r="C91" s="113">
        <v>89</v>
      </c>
      <c r="D91" s="112" t="s">
        <v>1223</v>
      </c>
      <c r="E91" s="114"/>
    </row>
    <row r="92" ht="14.25" customHeight="1" spans="1:5">
      <c r="A92" s="111">
        <v>90</v>
      </c>
      <c r="B92" s="112" t="s">
        <v>1224</v>
      </c>
      <c r="C92" s="113">
        <v>90</v>
      </c>
      <c r="D92" s="112" t="s">
        <v>1225</v>
      </c>
      <c r="E92" s="114"/>
    </row>
    <row r="93" ht="14.25" customHeight="1" spans="1:5">
      <c r="A93" s="111">
        <v>91</v>
      </c>
      <c r="B93" s="112" t="s">
        <v>1226</v>
      </c>
      <c r="C93" s="113">
        <v>91</v>
      </c>
      <c r="D93" s="112" t="s">
        <v>1227</v>
      </c>
      <c r="E93" s="114"/>
    </row>
    <row r="94" ht="14.25" customHeight="1" spans="1:5">
      <c r="A94" s="111">
        <v>92</v>
      </c>
      <c r="B94" s="112" t="s">
        <v>1228</v>
      </c>
      <c r="C94" s="113">
        <v>92</v>
      </c>
      <c r="D94" s="112" t="s">
        <v>1229</v>
      </c>
      <c r="E94" s="114"/>
    </row>
    <row r="95" ht="14.25" customHeight="1" spans="1:5">
      <c r="A95" s="111">
        <v>93</v>
      </c>
      <c r="B95" s="112" t="s">
        <v>1230</v>
      </c>
      <c r="C95" s="113">
        <v>93</v>
      </c>
      <c r="D95" s="112" t="s">
        <v>1231</v>
      </c>
      <c r="E95" s="114"/>
    </row>
    <row r="96" ht="14.25" customHeight="1" spans="1:5">
      <c r="A96" s="111">
        <v>94</v>
      </c>
      <c r="B96" s="112" t="s">
        <v>1232</v>
      </c>
      <c r="C96" s="113">
        <v>94</v>
      </c>
      <c r="D96" s="112" t="s">
        <v>1233</v>
      </c>
      <c r="E96" s="114"/>
    </row>
    <row r="97" ht="14.25" customHeight="1" spans="1:5">
      <c r="A97" s="111">
        <v>95</v>
      </c>
      <c r="B97" s="112" t="s">
        <v>1234</v>
      </c>
      <c r="C97" s="113">
        <v>95</v>
      </c>
      <c r="D97" s="112" t="s">
        <v>1235</v>
      </c>
      <c r="E97" s="114"/>
    </row>
    <row r="98" ht="14.25" customHeight="1" spans="1:5">
      <c r="A98" s="111">
        <v>96</v>
      </c>
      <c r="B98" s="112" t="s">
        <v>1236</v>
      </c>
      <c r="C98" s="113">
        <v>96</v>
      </c>
      <c r="D98" s="112" t="s">
        <v>1237</v>
      </c>
      <c r="E98" s="114"/>
    </row>
    <row r="99" ht="14.25" customHeight="1" spans="1:5">
      <c r="A99" s="111">
        <v>97</v>
      </c>
      <c r="B99" s="112" t="s">
        <v>1238</v>
      </c>
      <c r="C99" s="113">
        <v>97</v>
      </c>
      <c r="D99" s="112" t="s">
        <v>1239</v>
      </c>
      <c r="E99" s="114"/>
    </row>
    <row r="100" ht="14.25" customHeight="1" spans="1:5">
      <c r="A100" s="111">
        <v>98</v>
      </c>
      <c r="B100" s="112" t="s">
        <v>1240</v>
      </c>
      <c r="C100" s="113">
        <v>98</v>
      </c>
      <c r="D100" s="112" t="s">
        <v>1241</v>
      </c>
      <c r="E100" s="114"/>
    </row>
    <row r="101" ht="14.25" customHeight="1" spans="1:5">
      <c r="A101" s="111">
        <v>99</v>
      </c>
      <c r="B101" s="112" t="s">
        <v>1242</v>
      </c>
      <c r="C101" s="113">
        <v>99</v>
      </c>
      <c r="D101" s="112" t="s">
        <v>1243</v>
      </c>
      <c r="E101" s="114"/>
    </row>
    <row r="102" ht="14.25" customHeight="1" spans="1:5">
      <c r="A102" s="111">
        <v>100</v>
      </c>
      <c r="B102" s="112" t="s">
        <v>1244</v>
      </c>
      <c r="C102" s="113">
        <v>100</v>
      </c>
      <c r="D102" s="115" t="s">
        <v>1245</v>
      </c>
      <c r="E102" s="114"/>
    </row>
    <row r="103" ht="41.25" customHeight="1" spans="1:5">
      <c r="A103" s="108"/>
      <c r="B103" s="112" t="s">
        <v>1246</v>
      </c>
      <c r="C103" s="114"/>
      <c r="D103" s="116"/>
      <c r="E103" s="3"/>
    </row>
    <row r="104" ht="14.25" customHeight="1" spans="1:5">
      <c r="A104" s="108"/>
      <c r="B104" s="115" t="s">
        <v>1247</v>
      </c>
      <c r="C104" s="114"/>
      <c r="D104" s="18"/>
      <c r="E104" s="3"/>
    </row>
  </sheetData>
  <pageMargins left="0.699305555555556" right="0.699305555555556" top="0.75" bottom="0.75" header="0.3" footer="0.3"/>
  <pageSetup paperSize="1" orientation="portrait" useFirstPageNumber="1"/>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39"/>
  <sheetViews>
    <sheetView showGridLines="0" workbookViewId="0">
      <selection activeCell="A1" sqref="A1:F1"/>
    </sheetView>
  </sheetViews>
  <sheetFormatPr defaultColWidth="9" defaultRowHeight="13.5" customHeight="1"/>
  <cols>
    <col min="1" max="1" width="3.85" style="1" customWidth="1"/>
    <col min="2" max="2" width="19.85" style="1" customWidth="1"/>
    <col min="3" max="3" width="9" style="1" customWidth="1"/>
    <col min="4" max="4" width="12.85" style="1" customWidth="1"/>
    <col min="5" max="5" width="24.35" style="1" customWidth="1"/>
    <col min="6" max="6" width="11.35" style="1" customWidth="1"/>
    <col min="7" max="7" width="12.35" style="1" customWidth="1"/>
    <col min="8" max="8" width="10" style="1" customWidth="1"/>
    <col min="9" max="9" width="50" style="1" customWidth="1"/>
    <col min="10" max="10" width="27.175" style="1" customWidth="1"/>
    <col min="11" max="11" width="3.175" style="1" customWidth="1"/>
    <col min="12" max="15" width="9" style="1" customWidth="1"/>
    <col min="16" max="256" width="8.85" style="1" customWidth="1"/>
  </cols>
  <sheetData>
    <row r="1" ht="14.25" customHeight="1" spans="1:15">
      <c r="A1" s="44" t="s">
        <v>1248</v>
      </c>
      <c r="B1" s="45"/>
      <c r="C1" s="45"/>
      <c r="D1" s="45"/>
      <c r="E1" s="45"/>
      <c r="F1" s="64"/>
      <c r="G1" s="65" t="s">
        <v>1249</v>
      </c>
      <c r="H1" s="51"/>
      <c r="I1" s="51"/>
      <c r="J1" s="51"/>
      <c r="K1" s="69"/>
      <c r="L1" s="91"/>
      <c r="M1" s="19"/>
      <c r="N1" s="19"/>
      <c r="O1" s="19"/>
    </row>
    <row r="2" ht="14.25" customHeight="1" spans="1:15">
      <c r="A2" s="46" t="s">
        <v>1250</v>
      </c>
      <c r="B2" s="47" t="s">
        <v>1251</v>
      </c>
      <c r="C2" s="48"/>
      <c r="D2" s="48"/>
      <c r="E2" s="48"/>
      <c r="F2" s="66">
        <v>43343</v>
      </c>
      <c r="G2" s="67" t="s">
        <v>1252</v>
      </c>
      <c r="H2" s="68"/>
      <c r="I2" s="93" t="s">
        <v>1253</v>
      </c>
      <c r="J2" s="93" t="s">
        <v>1254</v>
      </c>
      <c r="K2" s="94" t="s">
        <v>1255</v>
      </c>
      <c r="L2" s="91"/>
      <c r="M2" s="19"/>
      <c r="N2" s="19"/>
      <c r="O2" s="19"/>
    </row>
    <row r="3" ht="121.5" customHeight="1" spans="1:15">
      <c r="A3" s="49"/>
      <c r="B3" s="50" t="s">
        <v>1256</v>
      </c>
      <c r="C3" s="51"/>
      <c r="D3" s="51"/>
      <c r="E3" s="51"/>
      <c r="F3" s="69"/>
      <c r="G3" s="70" t="s">
        <v>1257</v>
      </c>
      <c r="H3" s="71"/>
      <c r="I3" s="95" t="s">
        <v>1258</v>
      </c>
      <c r="J3" s="96" t="s">
        <v>1259</v>
      </c>
      <c r="K3" s="97"/>
      <c r="L3" s="91"/>
      <c r="M3" s="19"/>
      <c r="N3" s="19"/>
      <c r="O3" s="19"/>
    </row>
    <row r="4" ht="14.25" customHeight="1" spans="1:15">
      <c r="A4" s="49"/>
      <c r="B4" s="47" t="s">
        <v>1260</v>
      </c>
      <c r="C4" s="48"/>
      <c r="D4" s="48"/>
      <c r="E4" s="48"/>
      <c r="F4" s="66">
        <v>43309</v>
      </c>
      <c r="G4" s="72"/>
      <c r="H4" s="73"/>
      <c r="I4" s="93" t="s">
        <v>1261</v>
      </c>
      <c r="J4" s="93" t="s">
        <v>1254</v>
      </c>
      <c r="K4" s="97"/>
      <c r="L4" s="91"/>
      <c r="M4" s="19"/>
      <c r="N4" s="19"/>
      <c r="O4" s="19"/>
    </row>
    <row r="5" ht="87.75" customHeight="1" spans="1:15">
      <c r="A5" s="49"/>
      <c r="B5" s="52" t="s">
        <v>1262</v>
      </c>
      <c r="C5" s="51"/>
      <c r="D5" s="51"/>
      <c r="E5" s="51"/>
      <c r="F5" s="69"/>
      <c r="G5" s="74"/>
      <c r="H5" s="75"/>
      <c r="I5" s="95" t="s">
        <v>1263</v>
      </c>
      <c r="J5" s="96" t="s">
        <v>1264</v>
      </c>
      <c r="K5" s="97"/>
      <c r="L5" s="91"/>
      <c r="M5" s="19"/>
      <c r="N5" s="19"/>
      <c r="O5" s="19"/>
    </row>
    <row r="6" ht="14.25" customHeight="1" spans="1:15">
      <c r="A6" s="49"/>
      <c r="B6" s="47" t="s">
        <v>1265</v>
      </c>
      <c r="C6" s="48"/>
      <c r="D6" s="48"/>
      <c r="E6" s="48"/>
      <c r="F6" s="66">
        <v>43281</v>
      </c>
      <c r="G6" s="76"/>
      <c r="H6" s="77"/>
      <c r="I6" s="93" t="s">
        <v>1266</v>
      </c>
      <c r="J6" s="93" t="s">
        <v>1254</v>
      </c>
      <c r="K6" s="97"/>
      <c r="L6" s="91"/>
      <c r="M6" s="19"/>
      <c r="N6" s="19"/>
      <c r="O6" s="19"/>
    </row>
    <row r="7" ht="202.5" customHeight="1" spans="1:15">
      <c r="A7" s="49"/>
      <c r="B7" s="53" t="s">
        <v>1267</v>
      </c>
      <c r="C7" s="54"/>
      <c r="D7" s="54"/>
      <c r="E7" s="54"/>
      <c r="F7" s="54"/>
      <c r="G7" s="78"/>
      <c r="H7" s="77"/>
      <c r="I7" s="98" t="s">
        <v>1268</v>
      </c>
      <c r="J7" s="99" t="s">
        <v>1269</v>
      </c>
      <c r="K7" s="97"/>
      <c r="L7" s="91"/>
      <c r="M7" s="19"/>
      <c r="N7" s="19"/>
      <c r="O7" s="19"/>
    </row>
    <row r="8" ht="14.25" customHeight="1" spans="1:15">
      <c r="A8" s="49"/>
      <c r="B8" s="47" t="s">
        <v>1270</v>
      </c>
      <c r="C8" s="48"/>
      <c r="D8" s="48"/>
      <c r="E8" s="48"/>
      <c r="F8" s="66">
        <v>43248</v>
      </c>
      <c r="G8" s="78"/>
      <c r="H8" s="77"/>
      <c r="I8" s="100"/>
      <c r="J8" s="101"/>
      <c r="K8" s="97"/>
      <c r="L8" s="91"/>
      <c r="M8" s="19"/>
      <c r="N8" s="19"/>
      <c r="O8" s="19"/>
    </row>
    <row r="9" ht="205.5" customHeight="1" spans="1:15">
      <c r="A9" s="49"/>
      <c r="B9" s="55" t="s">
        <v>1271</v>
      </c>
      <c r="C9" s="56"/>
      <c r="D9" s="56"/>
      <c r="E9" s="56"/>
      <c r="F9" s="56"/>
      <c r="G9" s="78"/>
      <c r="H9" s="77"/>
      <c r="I9" s="100"/>
      <c r="J9" s="101"/>
      <c r="K9" s="97"/>
      <c r="L9" s="91"/>
      <c r="M9" s="19"/>
      <c r="N9" s="19"/>
      <c r="O9" s="19"/>
    </row>
    <row r="10" customHeight="1" spans="1:15">
      <c r="A10" s="49"/>
      <c r="B10" s="47" t="s">
        <v>1272</v>
      </c>
      <c r="C10" s="48"/>
      <c r="D10" s="48"/>
      <c r="E10" s="48"/>
      <c r="F10" s="66">
        <v>43218</v>
      </c>
      <c r="G10" s="79"/>
      <c r="H10" s="80"/>
      <c r="I10" s="100"/>
      <c r="J10" s="101"/>
      <c r="K10" s="97"/>
      <c r="L10" s="91"/>
      <c r="M10" s="19"/>
      <c r="N10" s="19"/>
      <c r="O10" s="19"/>
    </row>
    <row r="11" ht="17.25" customHeight="1" spans="1:15">
      <c r="A11" s="49"/>
      <c r="B11" s="57" t="s">
        <v>1273</v>
      </c>
      <c r="C11" s="58"/>
      <c r="D11" s="58"/>
      <c r="E11" s="58"/>
      <c r="F11" s="58"/>
      <c r="G11" s="79"/>
      <c r="H11" s="80"/>
      <c r="I11" s="100"/>
      <c r="J11" s="101"/>
      <c r="K11" s="97"/>
      <c r="L11" s="91"/>
      <c r="M11" s="19"/>
      <c r="N11" s="19"/>
      <c r="O11" s="19"/>
    </row>
    <row r="12" ht="14.25" customHeight="1" spans="1:15">
      <c r="A12" s="49"/>
      <c r="B12" s="47" t="s">
        <v>1274</v>
      </c>
      <c r="C12" s="48"/>
      <c r="D12" s="48"/>
      <c r="E12" s="48"/>
      <c r="F12" s="66">
        <v>43187</v>
      </c>
      <c r="G12" s="79"/>
      <c r="H12" s="80"/>
      <c r="I12" s="100"/>
      <c r="J12" s="101"/>
      <c r="K12" s="97"/>
      <c r="L12" s="91"/>
      <c r="M12" s="19"/>
      <c r="N12" s="19"/>
      <c r="O12" s="19"/>
    </row>
    <row r="13" ht="190.5" customHeight="1" spans="1:15">
      <c r="A13" s="49"/>
      <c r="B13" s="55" t="s">
        <v>1275</v>
      </c>
      <c r="C13" s="56"/>
      <c r="D13" s="56"/>
      <c r="E13" s="56"/>
      <c r="F13" s="56"/>
      <c r="G13" s="79"/>
      <c r="H13" s="80"/>
      <c r="I13" s="100"/>
      <c r="J13" s="101"/>
      <c r="K13" s="97"/>
      <c r="L13" s="91"/>
      <c r="M13" s="19"/>
      <c r="N13" s="19"/>
      <c r="O13" s="19"/>
    </row>
    <row r="14" ht="18" customHeight="1" spans="1:15">
      <c r="A14" s="49"/>
      <c r="B14" s="47" t="s">
        <v>1276</v>
      </c>
      <c r="C14" s="48"/>
      <c r="D14" s="48"/>
      <c r="E14" s="48"/>
      <c r="F14" s="66">
        <v>43164</v>
      </c>
      <c r="G14" s="79"/>
      <c r="H14" s="80"/>
      <c r="I14" s="100"/>
      <c r="J14" s="101"/>
      <c r="K14" s="97"/>
      <c r="L14" s="91"/>
      <c r="M14" s="19"/>
      <c r="N14" s="19"/>
      <c r="O14" s="19"/>
    </row>
    <row r="15" ht="59.25" customHeight="1" spans="1:15">
      <c r="A15" s="49"/>
      <c r="B15" s="55" t="s">
        <v>1277</v>
      </c>
      <c r="C15" s="58"/>
      <c r="D15" s="58"/>
      <c r="E15" s="58"/>
      <c r="F15" s="58"/>
      <c r="G15" s="81"/>
      <c r="H15" s="82"/>
      <c r="I15" s="100"/>
      <c r="J15" s="101"/>
      <c r="K15" s="97"/>
      <c r="L15" s="91"/>
      <c r="M15" s="19"/>
      <c r="N15" s="19"/>
      <c r="O15" s="19"/>
    </row>
    <row r="16" ht="18" customHeight="1" spans="1:15">
      <c r="A16" s="49"/>
      <c r="B16" s="47" t="s">
        <v>1278</v>
      </c>
      <c r="C16" s="48"/>
      <c r="D16" s="48"/>
      <c r="E16" s="48"/>
      <c r="F16" s="66">
        <v>43153</v>
      </c>
      <c r="G16" s="83">
        <v>43103</v>
      </c>
      <c r="H16" s="84">
        <v>43131</v>
      </c>
      <c r="I16" s="100"/>
      <c r="J16" s="101"/>
      <c r="K16" s="97"/>
      <c r="L16" s="91"/>
      <c r="M16" s="19"/>
      <c r="N16" s="19"/>
      <c r="O16" s="19"/>
    </row>
    <row r="17" ht="96" customHeight="1" spans="1:15">
      <c r="A17" s="49"/>
      <c r="B17" s="55" t="s">
        <v>1279</v>
      </c>
      <c r="C17" s="56"/>
      <c r="D17" s="56"/>
      <c r="E17" s="56"/>
      <c r="F17" s="56"/>
      <c r="G17" s="85"/>
      <c r="H17" s="86"/>
      <c r="I17" s="100"/>
      <c r="J17" s="101"/>
      <c r="K17" s="97"/>
      <c r="L17" s="102"/>
      <c r="M17" s="107"/>
      <c r="N17" s="19"/>
      <c r="O17" s="19"/>
    </row>
    <row r="18" ht="18" customHeight="1" spans="1:15">
      <c r="A18" s="49"/>
      <c r="B18" s="47" t="s">
        <v>1280</v>
      </c>
      <c r="C18" s="59"/>
      <c r="D18" s="48"/>
      <c r="E18" s="48"/>
      <c r="F18" s="66">
        <v>43040</v>
      </c>
      <c r="G18" s="83">
        <v>42958</v>
      </c>
      <c r="H18" s="87">
        <v>43008</v>
      </c>
      <c r="I18" s="100"/>
      <c r="J18" s="101"/>
      <c r="K18" s="97"/>
      <c r="L18" s="91"/>
      <c r="M18" s="19"/>
      <c r="N18" s="19"/>
      <c r="O18" s="19"/>
    </row>
    <row r="19" ht="375.75" customHeight="1" spans="1:15">
      <c r="A19" s="49"/>
      <c r="B19" s="55" t="s">
        <v>1281</v>
      </c>
      <c r="C19" s="56"/>
      <c r="D19" s="56"/>
      <c r="E19" s="56"/>
      <c r="F19" s="56"/>
      <c r="G19" s="88"/>
      <c r="H19" s="88"/>
      <c r="I19" s="100"/>
      <c r="J19" s="101"/>
      <c r="K19" s="97"/>
      <c r="L19" s="91"/>
      <c r="M19" s="19"/>
      <c r="N19" s="19"/>
      <c r="O19" s="19"/>
    </row>
    <row r="20" ht="15.75" customHeight="1" spans="1:15">
      <c r="A20" s="49"/>
      <c r="B20" s="47" t="s">
        <v>1282</v>
      </c>
      <c r="C20" s="48"/>
      <c r="D20" s="48"/>
      <c r="E20" s="48"/>
      <c r="F20" s="66">
        <v>42949</v>
      </c>
      <c r="G20" s="88"/>
      <c r="H20" s="88"/>
      <c r="I20" s="100"/>
      <c r="J20" s="101"/>
      <c r="K20" s="97"/>
      <c r="L20" s="91"/>
      <c r="M20" s="19"/>
      <c r="N20" s="19"/>
      <c r="O20" s="19"/>
    </row>
    <row r="21" ht="60" customHeight="1" spans="1:15">
      <c r="A21" s="49"/>
      <c r="B21" s="55" t="s">
        <v>1283</v>
      </c>
      <c r="C21" s="58"/>
      <c r="D21" s="58"/>
      <c r="E21" s="58"/>
      <c r="F21" s="58"/>
      <c r="G21" s="88"/>
      <c r="H21" s="88"/>
      <c r="I21" s="100"/>
      <c r="J21" s="101"/>
      <c r="K21" s="97"/>
      <c r="L21" s="91"/>
      <c r="M21" s="19"/>
      <c r="N21" s="19"/>
      <c r="O21" s="19"/>
    </row>
    <row r="22" customHeight="1" spans="1:15">
      <c r="A22" s="49"/>
      <c r="B22" s="47" t="s">
        <v>1284</v>
      </c>
      <c r="C22" s="48"/>
      <c r="D22" s="48"/>
      <c r="E22" s="48"/>
      <c r="F22" s="66">
        <v>42948</v>
      </c>
      <c r="G22" s="88"/>
      <c r="H22" s="88"/>
      <c r="I22" s="100"/>
      <c r="J22" s="101"/>
      <c r="K22" s="97"/>
      <c r="L22" s="91"/>
      <c r="M22" s="19"/>
      <c r="N22" s="19"/>
      <c r="O22" s="19"/>
    </row>
    <row r="23" ht="124.5" customHeight="1" spans="1:15">
      <c r="A23" s="49"/>
      <c r="B23" s="55" t="s">
        <v>1285</v>
      </c>
      <c r="C23" s="58"/>
      <c r="D23" s="58"/>
      <c r="E23" s="58"/>
      <c r="F23" s="58"/>
      <c r="G23" s="88"/>
      <c r="H23" s="88"/>
      <c r="I23" s="100"/>
      <c r="J23" s="101"/>
      <c r="K23" s="97"/>
      <c r="L23" s="91"/>
      <c r="M23" s="19"/>
      <c r="N23" s="19"/>
      <c r="O23" s="19"/>
    </row>
    <row r="24" customHeight="1" spans="1:15">
      <c r="A24" s="49"/>
      <c r="B24" s="47" t="s">
        <v>1286</v>
      </c>
      <c r="C24" s="48"/>
      <c r="D24" s="48"/>
      <c r="E24" s="48"/>
      <c r="F24" s="48"/>
      <c r="G24" s="88"/>
      <c r="H24" s="88"/>
      <c r="I24" s="100"/>
      <c r="J24" s="101"/>
      <c r="K24" s="97"/>
      <c r="L24" s="91"/>
      <c r="M24" s="19"/>
      <c r="N24" s="19"/>
      <c r="O24" s="19"/>
    </row>
    <row r="25" ht="109.5" customHeight="1" spans="1:15">
      <c r="A25" s="49"/>
      <c r="B25" s="55" t="s">
        <v>1287</v>
      </c>
      <c r="C25" s="58"/>
      <c r="D25" s="58"/>
      <c r="E25" s="58"/>
      <c r="F25" s="58"/>
      <c r="G25" s="88"/>
      <c r="H25" s="88"/>
      <c r="I25" s="100"/>
      <c r="J25" s="101"/>
      <c r="K25" s="97"/>
      <c r="L25" s="91"/>
      <c r="M25" s="19"/>
      <c r="N25" s="19"/>
      <c r="O25" s="19"/>
    </row>
    <row r="26" customHeight="1" spans="1:15">
      <c r="A26" s="49"/>
      <c r="B26" s="47" t="s">
        <v>1288</v>
      </c>
      <c r="C26" s="48"/>
      <c r="D26" s="48"/>
      <c r="E26" s="48"/>
      <c r="F26" s="48"/>
      <c r="G26" s="88"/>
      <c r="H26" s="88"/>
      <c r="I26" s="100"/>
      <c r="J26" s="101"/>
      <c r="K26" s="97"/>
      <c r="L26" s="91"/>
      <c r="M26" s="19"/>
      <c r="N26" s="19"/>
      <c r="O26" s="19"/>
    </row>
    <row r="27" ht="68.25" customHeight="1" spans="1:15">
      <c r="A27" s="49"/>
      <c r="B27" s="53" t="s">
        <v>1289</v>
      </c>
      <c r="C27" s="54"/>
      <c r="D27" s="54"/>
      <c r="E27" s="54"/>
      <c r="F27" s="54"/>
      <c r="G27" s="88"/>
      <c r="H27" s="88"/>
      <c r="I27" s="100"/>
      <c r="J27" s="101"/>
      <c r="K27" s="97"/>
      <c r="L27" s="91"/>
      <c r="M27" s="19"/>
      <c r="N27" s="19"/>
      <c r="O27" s="19"/>
    </row>
    <row r="28" customHeight="1" spans="1:15">
      <c r="A28" s="49"/>
      <c r="B28" s="47" t="s">
        <v>1290</v>
      </c>
      <c r="C28" s="48"/>
      <c r="D28" s="48"/>
      <c r="E28" s="48"/>
      <c r="F28" s="48"/>
      <c r="G28" s="89"/>
      <c r="H28" s="90"/>
      <c r="I28" s="100"/>
      <c r="J28" s="101"/>
      <c r="K28" s="97"/>
      <c r="L28" s="91"/>
      <c r="M28" s="19"/>
      <c r="N28" s="19"/>
      <c r="O28" s="19"/>
    </row>
    <row r="29" ht="32.25" customHeight="1" spans="1:15">
      <c r="A29" s="49"/>
      <c r="B29" s="55" t="s">
        <v>1291</v>
      </c>
      <c r="C29" s="58"/>
      <c r="D29" s="58"/>
      <c r="E29" s="58"/>
      <c r="F29" s="58"/>
      <c r="G29" s="91"/>
      <c r="H29" s="92"/>
      <c r="I29" s="103"/>
      <c r="J29" s="104"/>
      <c r="K29" s="105"/>
      <c r="L29" s="91"/>
      <c r="M29" s="19"/>
      <c r="N29" s="19"/>
      <c r="O29" s="19"/>
    </row>
    <row r="30" customHeight="1" spans="1:15">
      <c r="A30" s="60"/>
      <c r="B30" s="61"/>
      <c r="C30" s="62"/>
      <c r="D30" s="62"/>
      <c r="E30" s="62"/>
      <c r="F30" s="62"/>
      <c r="G30" s="19"/>
      <c r="H30" s="19"/>
      <c r="I30" s="106"/>
      <c r="J30" s="106"/>
      <c r="K30" s="106"/>
      <c r="L30" s="19"/>
      <c r="M30" s="19"/>
      <c r="N30" s="19"/>
      <c r="O30" s="19"/>
    </row>
    <row r="31" customHeight="1" spans="1:15">
      <c r="A31" s="63"/>
      <c r="B31" s="19"/>
      <c r="C31" s="18"/>
      <c r="D31" s="18"/>
      <c r="E31" s="18"/>
      <c r="F31" s="18"/>
      <c r="G31" s="19"/>
      <c r="H31" s="19"/>
      <c r="I31" s="19"/>
      <c r="J31" s="19"/>
      <c r="K31" s="19"/>
      <c r="L31" s="19"/>
      <c r="M31" s="19"/>
      <c r="N31" s="19"/>
      <c r="O31" s="19"/>
    </row>
    <row r="32" customHeight="1" spans="1:15">
      <c r="A32" s="63"/>
      <c r="B32" s="19"/>
      <c r="C32" s="18"/>
      <c r="D32" s="18"/>
      <c r="E32" s="18"/>
      <c r="F32" s="18"/>
      <c r="G32" s="19"/>
      <c r="H32" s="19"/>
      <c r="I32" s="19"/>
      <c r="J32" s="19"/>
      <c r="K32" s="19"/>
      <c r="L32" s="19"/>
      <c r="M32" s="19"/>
      <c r="N32" s="19"/>
      <c r="O32" s="19"/>
    </row>
    <row r="33" customHeight="1" spans="1:15">
      <c r="A33" s="63"/>
      <c r="B33" s="19"/>
      <c r="C33" s="18"/>
      <c r="D33" s="18"/>
      <c r="E33" s="18"/>
      <c r="F33" s="18"/>
      <c r="G33" s="19"/>
      <c r="H33" s="19"/>
      <c r="I33" s="19"/>
      <c r="J33" s="19"/>
      <c r="K33" s="19"/>
      <c r="L33" s="19"/>
      <c r="M33" s="19"/>
      <c r="N33" s="19"/>
      <c r="O33" s="19"/>
    </row>
    <row r="34" customHeight="1" spans="1:15">
      <c r="A34" s="63"/>
      <c r="B34" s="19"/>
      <c r="C34" s="18"/>
      <c r="D34" s="18"/>
      <c r="E34" s="18"/>
      <c r="F34" s="18"/>
      <c r="G34" s="19"/>
      <c r="H34" s="19"/>
      <c r="I34" s="19"/>
      <c r="J34" s="19"/>
      <c r="K34" s="19"/>
      <c r="L34" s="19"/>
      <c r="M34" s="19"/>
      <c r="N34" s="19"/>
      <c r="O34" s="19"/>
    </row>
    <row r="35" customHeight="1" spans="1:15">
      <c r="A35" s="63"/>
      <c r="B35" s="19"/>
      <c r="C35" s="18"/>
      <c r="D35" s="18"/>
      <c r="E35" s="18"/>
      <c r="F35" s="18"/>
      <c r="G35" s="19"/>
      <c r="H35" s="19"/>
      <c r="I35" s="19"/>
      <c r="J35" s="19"/>
      <c r="K35" s="19"/>
      <c r="L35" s="19"/>
      <c r="M35" s="19"/>
      <c r="N35" s="19"/>
      <c r="O35" s="19"/>
    </row>
    <row r="36" customHeight="1" spans="1:15">
      <c r="A36" s="63"/>
      <c r="B36" s="19"/>
      <c r="C36" s="18"/>
      <c r="D36" s="18"/>
      <c r="E36" s="18"/>
      <c r="F36" s="18"/>
      <c r="G36" s="19"/>
      <c r="H36" s="19"/>
      <c r="I36" s="19"/>
      <c r="J36" s="19"/>
      <c r="K36" s="19"/>
      <c r="L36" s="19"/>
      <c r="M36" s="19"/>
      <c r="N36" s="19"/>
      <c r="O36" s="19"/>
    </row>
    <row r="37" customHeight="1" spans="1:15">
      <c r="A37" s="63"/>
      <c r="B37" s="19"/>
      <c r="C37" s="18"/>
      <c r="D37" s="18"/>
      <c r="E37" s="18"/>
      <c r="F37" s="18"/>
      <c r="G37" s="19"/>
      <c r="H37" s="19"/>
      <c r="I37" s="19"/>
      <c r="J37" s="19"/>
      <c r="K37" s="19"/>
      <c r="L37" s="19"/>
      <c r="M37" s="19"/>
      <c r="N37" s="19"/>
      <c r="O37" s="19"/>
    </row>
    <row r="38" customHeight="1" spans="1:15">
      <c r="A38" s="63"/>
      <c r="B38" s="19"/>
      <c r="C38" s="18"/>
      <c r="D38" s="18"/>
      <c r="E38" s="18"/>
      <c r="F38" s="18"/>
      <c r="G38" s="19"/>
      <c r="H38" s="19"/>
      <c r="I38" s="19"/>
      <c r="J38" s="19"/>
      <c r="K38" s="19"/>
      <c r="L38" s="19"/>
      <c r="M38" s="19"/>
      <c r="N38" s="19"/>
      <c r="O38" s="19"/>
    </row>
    <row r="39" customHeight="1" spans="1:15">
      <c r="A39" s="63"/>
      <c r="B39" s="19"/>
      <c r="C39" s="18"/>
      <c r="D39" s="18"/>
      <c r="E39" s="18"/>
      <c r="F39" s="18"/>
      <c r="G39" s="19"/>
      <c r="H39" s="19"/>
      <c r="I39" s="19"/>
      <c r="J39" s="19"/>
      <c r="K39" s="19"/>
      <c r="L39" s="19"/>
      <c r="M39" s="19"/>
      <c r="N39" s="19"/>
      <c r="O39" s="19"/>
    </row>
    <row r="40" customHeight="1" spans="1:15">
      <c r="A40" s="63"/>
      <c r="B40" s="19"/>
      <c r="C40" s="18"/>
      <c r="D40" s="18"/>
      <c r="E40" s="18"/>
      <c r="F40" s="18"/>
      <c r="G40" s="19"/>
      <c r="H40" s="19"/>
      <c r="I40" s="19"/>
      <c r="J40" s="19"/>
      <c r="K40" s="19"/>
      <c r="L40" s="19"/>
      <c r="M40" s="19"/>
      <c r="N40" s="19"/>
      <c r="O40" s="19"/>
    </row>
    <row r="41" customHeight="1" spans="1:15">
      <c r="A41" s="63"/>
      <c r="B41" s="19"/>
      <c r="C41" s="18"/>
      <c r="D41" s="18"/>
      <c r="E41" s="18"/>
      <c r="F41" s="18"/>
      <c r="G41" s="19"/>
      <c r="H41" s="19"/>
      <c r="I41" s="19"/>
      <c r="J41" s="19"/>
      <c r="K41" s="19"/>
      <c r="L41" s="19"/>
      <c r="M41" s="19"/>
      <c r="N41" s="19"/>
      <c r="O41" s="19"/>
    </row>
    <row r="42" customHeight="1" spans="1:15">
      <c r="A42" s="63"/>
      <c r="B42" s="19"/>
      <c r="C42" s="18"/>
      <c r="D42" s="18"/>
      <c r="E42" s="18"/>
      <c r="F42" s="18"/>
      <c r="G42" s="19"/>
      <c r="H42" s="19"/>
      <c r="I42" s="19"/>
      <c r="J42" s="19"/>
      <c r="K42" s="19"/>
      <c r="L42" s="19"/>
      <c r="M42" s="19"/>
      <c r="N42" s="19"/>
      <c r="O42" s="19"/>
    </row>
    <row r="43" customHeight="1" spans="1:15">
      <c r="A43" s="63"/>
      <c r="B43" s="19"/>
      <c r="C43" s="18"/>
      <c r="D43" s="18"/>
      <c r="E43" s="18"/>
      <c r="F43" s="18"/>
      <c r="G43" s="19"/>
      <c r="H43" s="19"/>
      <c r="I43" s="19"/>
      <c r="J43" s="19"/>
      <c r="K43" s="19"/>
      <c r="L43" s="19"/>
      <c r="M43" s="19"/>
      <c r="N43" s="19"/>
      <c r="O43" s="19"/>
    </row>
    <row r="44" customHeight="1" spans="1:15">
      <c r="A44" s="63"/>
      <c r="B44" s="19"/>
      <c r="C44" s="18"/>
      <c r="D44" s="18"/>
      <c r="E44" s="18"/>
      <c r="F44" s="18"/>
      <c r="G44" s="19"/>
      <c r="H44" s="19"/>
      <c r="I44" s="19"/>
      <c r="J44" s="19"/>
      <c r="K44" s="19"/>
      <c r="L44" s="19"/>
      <c r="M44" s="19"/>
      <c r="N44" s="19"/>
      <c r="O44" s="19"/>
    </row>
    <row r="45" customHeight="1" spans="1:15">
      <c r="A45" s="63"/>
      <c r="B45" s="19"/>
      <c r="C45" s="18"/>
      <c r="D45" s="18"/>
      <c r="E45" s="18"/>
      <c r="F45" s="18"/>
      <c r="G45" s="19"/>
      <c r="H45" s="19"/>
      <c r="I45" s="19"/>
      <c r="J45" s="19"/>
      <c r="K45" s="19"/>
      <c r="L45" s="19"/>
      <c r="M45" s="19"/>
      <c r="N45" s="19"/>
      <c r="O45" s="19"/>
    </row>
    <row r="46" customHeight="1" spans="1:15">
      <c r="A46" s="63"/>
      <c r="B46" s="19"/>
      <c r="C46" s="18"/>
      <c r="D46" s="18"/>
      <c r="E46" s="18"/>
      <c r="F46" s="18"/>
      <c r="G46" s="19"/>
      <c r="H46" s="19"/>
      <c r="I46" s="19"/>
      <c r="J46" s="19"/>
      <c r="K46" s="19"/>
      <c r="L46" s="19"/>
      <c r="M46" s="19"/>
      <c r="N46" s="19"/>
      <c r="O46" s="19"/>
    </row>
    <row r="47" customHeight="1" spans="1:15">
      <c r="A47" s="63"/>
      <c r="B47" s="19"/>
      <c r="C47" s="18"/>
      <c r="D47" s="18"/>
      <c r="E47" s="18"/>
      <c r="F47" s="18"/>
      <c r="G47" s="19"/>
      <c r="H47" s="19"/>
      <c r="I47" s="19"/>
      <c r="J47" s="19"/>
      <c r="K47" s="19"/>
      <c r="L47" s="19"/>
      <c r="M47" s="19"/>
      <c r="N47" s="19"/>
      <c r="O47" s="19"/>
    </row>
    <row r="48" customHeight="1" spans="1:15">
      <c r="A48" s="63"/>
      <c r="B48" s="19"/>
      <c r="C48" s="18"/>
      <c r="D48" s="18"/>
      <c r="E48" s="18"/>
      <c r="F48" s="18"/>
      <c r="G48" s="19"/>
      <c r="H48" s="19"/>
      <c r="I48" s="19"/>
      <c r="J48" s="19"/>
      <c r="K48" s="19"/>
      <c r="L48" s="19"/>
      <c r="M48" s="19"/>
      <c r="N48" s="19"/>
      <c r="O48" s="19"/>
    </row>
    <row r="49" customHeight="1" spans="1:15">
      <c r="A49" s="63"/>
      <c r="B49" s="19"/>
      <c r="C49" s="18"/>
      <c r="D49" s="18"/>
      <c r="E49" s="18"/>
      <c r="F49" s="18"/>
      <c r="G49" s="19"/>
      <c r="H49" s="19"/>
      <c r="I49" s="19"/>
      <c r="J49" s="19"/>
      <c r="K49" s="19"/>
      <c r="L49" s="19"/>
      <c r="M49" s="19"/>
      <c r="N49" s="19"/>
      <c r="O49" s="19"/>
    </row>
    <row r="50" customHeight="1" spans="1:15">
      <c r="A50" s="63"/>
      <c r="B50" s="19"/>
      <c r="C50" s="18"/>
      <c r="D50" s="18"/>
      <c r="E50" s="18"/>
      <c r="F50" s="18"/>
      <c r="G50" s="19"/>
      <c r="H50" s="19"/>
      <c r="I50" s="19"/>
      <c r="J50" s="19"/>
      <c r="K50" s="19"/>
      <c r="L50" s="19"/>
      <c r="M50" s="19"/>
      <c r="N50" s="19"/>
      <c r="O50" s="19"/>
    </row>
    <row r="51" customHeight="1" spans="1:15">
      <c r="A51" s="63"/>
      <c r="B51" s="19"/>
      <c r="C51" s="18"/>
      <c r="D51" s="18"/>
      <c r="E51" s="18"/>
      <c r="F51" s="18"/>
      <c r="G51" s="19"/>
      <c r="H51" s="19"/>
      <c r="I51" s="19"/>
      <c r="J51" s="19"/>
      <c r="K51" s="19"/>
      <c r="L51" s="19"/>
      <c r="M51" s="19"/>
      <c r="N51" s="19"/>
      <c r="O51" s="19"/>
    </row>
    <row r="52" customHeight="1" spans="1:15">
      <c r="A52" s="63"/>
      <c r="B52" s="19"/>
      <c r="C52" s="18"/>
      <c r="D52" s="18"/>
      <c r="E52" s="18"/>
      <c r="F52" s="18"/>
      <c r="G52" s="19"/>
      <c r="H52" s="19"/>
      <c r="I52" s="19"/>
      <c r="J52" s="19"/>
      <c r="K52" s="19"/>
      <c r="L52" s="19"/>
      <c r="M52" s="19"/>
      <c r="N52" s="19"/>
      <c r="O52" s="19"/>
    </row>
    <row r="53" customHeight="1" spans="1:15">
      <c r="A53" s="63"/>
      <c r="B53" s="19"/>
      <c r="C53" s="18"/>
      <c r="D53" s="18"/>
      <c r="E53" s="18"/>
      <c r="F53" s="18"/>
      <c r="G53" s="19"/>
      <c r="H53" s="19"/>
      <c r="I53" s="19"/>
      <c r="J53" s="19"/>
      <c r="K53" s="19"/>
      <c r="L53" s="19"/>
      <c r="M53" s="19"/>
      <c r="N53" s="19"/>
      <c r="O53" s="19"/>
    </row>
    <row r="54" customHeight="1" spans="1:15">
      <c r="A54" s="63"/>
      <c r="B54" s="19"/>
      <c r="C54" s="18"/>
      <c r="D54" s="18"/>
      <c r="E54" s="18"/>
      <c r="F54" s="18"/>
      <c r="G54" s="19"/>
      <c r="H54" s="19"/>
      <c r="I54" s="19"/>
      <c r="J54" s="19"/>
      <c r="K54" s="19"/>
      <c r="L54" s="19"/>
      <c r="M54" s="19"/>
      <c r="N54" s="19"/>
      <c r="O54" s="19"/>
    </row>
    <row r="55" customHeight="1" spans="1:15">
      <c r="A55" s="63"/>
      <c r="B55" s="19"/>
      <c r="C55" s="18"/>
      <c r="D55" s="18"/>
      <c r="E55" s="18"/>
      <c r="F55" s="18"/>
      <c r="G55" s="19"/>
      <c r="H55" s="19"/>
      <c r="I55" s="19"/>
      <c r="J55" s="19"/>
      <c r="K55" s="19"/>
      <c r="L55" s="19"/>
      <c r="M55" s="19"/>
      <c r="N55" s="19"/>
      <c r="O55" s="19"/>
    </row>
    <row r="56" customHeight="1" spans="1:15">
      <c r="A56" s="63"/>
      <c r="B56" s="19"/>
      <c r="C56" s="18"/>
      <c r="D56" s="18"/>
      <c r="E56" s="18"/>
      <c r="F56" s="18"/>
      <c r="G56" s="19"/>
      <c r="H56" s="19"/>
      <c r="I56" s="19"/>
      <c r="J56" s="19"/>
      <c r="K56" s="19"/>
      <c r="L56" s="19"/>
      <c r="M56" s="19"/>
      <c r="N56" s="19"/>
      <c r="O56" s="19"/>
    </row>
    <row r="57" customHeight="1" spans="1:15">
      <c r="A57" s="63"/>
      <c r="B57" s="19"/>
      <c r="C57" s="18"/>
      <c r="D57" s="18"/>
      <c r="E57" s="18"/>
      <c r="F57" s="18"/>
      <c r="G57" s="19"/>
      <c r="H57" s="19"/>
      <c r="I57" s="19"/>
      <c r="J57" s="19"/>
      <c r="K57" s="19"/>
      <c r="L57" s="19"/>
      <c r="M57" s="19"/>
      <c r="N57" s="19"/>
      <c r="O57" s="19"/>
    </row>
    <row r="58" customHeight="1" spans="1:15">
      <c r="A58" s="63"/>
      <c r="B58" s="19"/>
      <c r="C58" s="18"/>
      <c r="D58" s="18"/>
      <c r="E58" s="18"/>
      <c r="F58" s="18"/>
      <c r="G58" s="19"/>
      <c r="H58" s="19"/>
      <c r="I58" s="19"/>
      <c r="J58" s="19"/>
      <c r="K58" s="19"/>
      <c r="L58" s="19"/>
      <c r="M58" s="19"/>
      <c r="N58" s="19"/>
      <c r="O58" s="19"/>
    </row>
    <row r="59" customHeight="1" spans="1:15">
      <c r="A59" s="63"/>
      <c r="B59" s="19"/>
      <c r="C59" s="18"/>
      <c r="D59" s="18"/>
      <c r="E59" s="18"/>
      <c r="F59" s="18"/>
      <c r="G59" s="19"/>
      <c r="H59" s="19"/>
      <c r="I59" s="19"/>
      <c r="J59" s="19"/>
      <c r="K59" s="19"/>
      <c r="L59" s="19"/>
      <c r="M59" s="19"/>
      <c r="N59" s="19"/>
      <c r="O59" s="19"/>
    </row>
    <row r="60" customHeight="1" spans="1:15">
      <c r="A60" s="63"/>
      <c r="B60" s="19"/>
      <c r="C60" s="18"/>
      <c r="D60" s="18"/>
      <c r="E60" s="18"/>
      <c r="F60" s="18"/>
      <c r="G60" s="19"/>
      <c r="H60" s="19"/>
      <c r="I60" s="19"/>
      <c r="J60" s="19"/>
      <c r="K60" s="19"/>
      <c r="L60" s="19"/>
      <c r="M60" s="19"/>
      <c r="N60" s="19"/>
      <c r="O60" s="19"/>
    </row>
    <row r="61" customHeight="1" spans="1:15">
      <c r="A61" s="63"/>
      <c r="B61" s="19"/>
      <c r="C61" s="18"/>
      <c r="D61" s="18"/>
      <c r="E61" s="18"/>
      <c r="F61" s="18"/>
      <c r="G61" s="19"/>
      <c r="H61" s="19"/>
      <c r="I61" s="19"/>
      <c r="J61" s="19"/>
      <c r="K61" s="19"/>
      <c r="L61" s="19"/>
      <c r="M61" s="19"/>
      <c r="N61" s="19"/>
      <c r="O61" s="19"/>
    </row>
    <row r="62" customHeight="1" spans="1:15">
      <c r="A62" s="63"/>
      <c r="B62" s="19"/>
      <c r="C62" s="18"/>
      <c r="D62" s="18"/>
      <c r="E62" s="18"/>
      <c r="F62" s="18"/>
      <c r="G62" s="19"/>
      <c r="H62" s="19"/>
      <c r="I62" s="19"/>
      <c r="J62" s="19"/>
      <c r="K62" s="19"/>
      <c r="L62" s="19"/>
      <c r="M62" s="19"/>
      <c r="N62" s="19"/>
      <c r="O62" s="19"/>
    </row>
    <row r="63" customHeight="1" spans="1:15">
      <c r="A63" s="63"/>
      <c r="B63" s="19"/>
      <c r="C63" s="18"/>
      <c r="D63" s="18"/>
      <c r="E63" s="18"/>
      <c r="F63" s="18"/>
      <c r="G63" s="19"/>
      <c r="H63" s="19"/>
      <c r="I63" s="19"/>
      <c r="J63" s="19"/>
      <c r="K63" s="19"/>
      <c r="L63" s="19"/>
      <c r="M63" s="19"/>
      <c r="N63" s="19"/>
      <c r="O63" s="19"/>
    </row>
    <row r="64" customHeight="1" spans="1:15">
      <c r="A64" s="63"/>
      <c r="B64" s="19"/>
      <c r="C64" s="18"/>
      <c r="D64" s="18"/>
      <c r="E64" s="18"/>
      <c r="F64" s="18"/>
      <c r="G64" s="19"/>
      <c r="H64" s="19"/>
      <c r="I64" s="19"/>
      <c r="J64" s="19"/>
      <c r="K64" s="19"/>
      <c r="L64" s="19"/>
      <c r="M64" s="19"/>
      <c r="N64" s="19"/>
      <c r="O64" s="19"/>
    </row>
    <row r="65" customHeight="1" spans="1:15">
      <c r="A65" s="63"/>
      <c r="B65" s="19"/>
      <c r="C65" s="18"/>
      <c r="D65" s="18"/>
      <c r="E65" s="18"/>
      <c r="F65" s="18"/>
      <c r="G65" s="19"/>
      <c r="H65" s="19"/>
      <c r="I65" s="19"/>
      <c r="J65" s="19"/>
      <c r="K65" s="19"/>
      <c r="L65" s="19"/>
      <c r="M65" s="19"/>
      <c r="N65" s="19"/>
      <c r="O65" s="19"/>
    </row>
    <row r="66" customHeight="1" spans="1:15">
      <c r="A66" s="63"/>
      <c r="B66" s="19"/>
      <c r="C66" s="18"/>
      <c r="D66" s="18"/>
      <c r="E66" s="18"/>
      <c r="F66" s="18"/>
      <c r="G66" s="19"/>
      <c r="H66" s="19"/>
      <c r="I66" s="19"/>
      <c r="J66" s="19"/>
      <c r="K66" s="19"/>
      <c r="L66" s="19"/>
      <c r="M66" s="19"/>
      <c r="N66" s="19"/>
      <c r="O66" s="19"/>
    </row>
    <row r="67" customHeight="1" spans="1:15">
      <c r="A67" s="63"/>
      <c r="B67" s="19"/>
      <c r="C67" s="18"/>
      <c r="D67" s="18"/>
      <c r="E67" s="18"/>
      <c r="F67" s="18"/>
      <c r="G67" s="19"/>
      <c r="H67" s="19"/>
      <c r="I67" s="19"/>
      <c r="J67" s="19"/>
      <c r="K67" s="19"/>
      <c r="L67" s="19"/>
      <c r="M67" s="19"/>
      <c r="N67" s="19"/>
      <c r="O67" s="19"/>
    </row>
    <row r="68" customHeight="1" spans="1:15">
      <c r="A68" s="63"/>
      <c r="B68" s="19"/>
      <c r="C68" s="18"/>
      <c r="D68" s="18"/>
      <c r="E68" s="18"/>
      <c r="F68" s="18"/>
      <c r="G68" s="19"/>
      <c r="H68" s="19"/>
      <c r="I68" s="19"/>
      <c r="J68" s="19"/>
      <c r="K68" s="19"/>
      <c r="L68" s="19"/>
      <c r="M68" s="19"/>
      <c r="N68" s="19"/>
      <c r="O68" s="19"/>
    </row>
    <row r="69" customHeight="1" spans="1:15">
      <c r="A69" s="63"/>
      <c r="B69" s="19"/>
      <c r="C69" s="18"/>
      <c r="D69" s="18"/>
      <c r="E69" s="18"/>
      <c r="F69" s="18"/>
      <c r="G69" s="19"/>
      <c r="H69" s="19"/>
      <c r="I69" s="19"/>
      <c r="J69" s="19"/>
      <c r="K69" s="19"/>
      <c r="L69" s="19"/>
      <c r="M69" s="19"/>
      <c r="N69" s="19"/>
      <c r="O69" s="19"/>
    </row>
    <row r="70" customHeight="1" spans="1:15">
      <c r="A70" s="63"/>
      <c r="B70" s="19"/>
      <c r="C70" s="18"/>
      <c r="D70" s="18"/>
      <c r="E70" s="18"/>
      <c r="F70" s="18"/>
      <c r="G70" s="19"/>
      <c r="H70" s="19"/>
      <c r="I70" s="19"/>
      <c r="J70" s="19"/>
      <c r="K70" s="19"/>
      <c r="L70" s="19"/>
      <c r="M70" s="19"/>
      <c r="N70" s="19"/>
      <c r="O70" s="19"/>
    </row>
    <row r="71" customHeight="1" spans="1:15">
      <c r="A71" s="63"/>
      <c r="B71" s="19"/>
      <c r="C71" s="18"/>
      <c r="D71" s="18"/>
      <c r="E71" s="18"/>
      <c r="F71" s="18"/>
      <c r="G71" s="19"/>
      <c r="H71" s="19"/>
      <c r="I71" s="19"/>
      <c r="J71" s="19"/>
      <c r="K71" s="19"/>
      <c r="L71" s="19"/>
      <c r="M71" s="19"/>
      <c r="N71" s="19"/>
      <c r="O71" s="19"/>
    </row>
    <row r="72" customHeight="1" spans="1:15">
      <c r="A72" s="63"/>
      <c r="B72" s="19"/>
      <c r="C72" s="18"/>
      <c r="D72" s="18"/>
      <c r="E72" s="18"/>
      <c r="F72" s="18"/>
      <c r="G72" s="19"/>
      <c r="H72" s="19"/>
      <c r="I72" s="19"/>
      <c r="J72" s="19"/>
      <c r="K72" s="19"/>
      <c r="L72" s="19"/>
      <c r="M72" s="19"/>
      <c r="N72" s="19"/>
      <c r="O72" s="19"/>
    </row>
    <row r="73" customHeight="1" spans="1:15">
      <c r="A73" s="63"/>
      <c r="B73" s="19"/>
      <c r="C73" s="18"/>
      <c r="D73" s="18"/>
      <c r="E73" s="18"/>
      <c r="F73" s="18"/>
      <c r="G73" s="19"/>
      <c r="H73" s="19"/>
      <c r="I73" s="19"/>
      <c r="J73" s="19"/>
      <c r="K73" s="19"/>
      <c r="L73" s="19"/>
      <c r="M73" s="19"/>
      <c r="N73" s="19"/>
      <c r="O73" s="19"/>
    </row>
    <row r="74" customHeight="1" spans="1:15">
      <c r="A74" s="63"/>
      <c r="B74" s="19"/>
      <c r="C74" s="18"/>
      <c r="D74" s="18"/>
      <c r="E74" s="18"/>
      <c r="F74" s="18"/>
      <c r="G74" s="19"/>
      <c r="H74" s="19"/>
      <c r="I74" s="19"/>
      <c r="J74" s="19"/>
      <c r="K74" s="19"/>
      <c r="L74" s="19"/>
      <c r="M74" s="19"/>
      <c r="N74" s="19"/>
      <c r="O74" s="19"/>
    </row>
    <row r="75" customHeight="1" spans="1:15">
      <c r="A75" s="63"/>
      <c r="B75" s="19"/>
      <c r="C75" s="18"/>
      <c r="D75" s="18"/>
      <c r="E75" s="18"/>
      <c r="F75" s="18"/>
      <c r="G75" s="19"/>
      <c r="H75" s="19"/>
      <c r="I75" s="19"/>
      <c r="J75" s="19"/>
      <c r="K75" s="19"/>
      <c r="L75" s="19"/>
      <c r="M75" s="19"/>
      <c r="N75" s="19"/>
      <c r="O75" s="19"/>
    </row>
    <row r="76" customHeight="1" spans="1:15">
      <c r="A76" s="63"/>
      <c r="B76" s="19"/>
      <c r="C76" s="18"/>
      <c r="D76" s="18"/>
      <c r="E76" s="18"/>
      <c r="F76" s="18"/>
      <c r="G76" s="19"/>
      <c r="H76" s="19"/>
      <c r="I76" s="19"/>
      <c r="J76" s="19"/>
      <c r="K76" s="19"/>
      <c r="L76" s="19"/>
      <c r="M76" s="19"/>
      <c r="N76" s="19"/>
      <c r="O76" s="19"/>
    </row>
    <row r="77" customHeight="1" spans="1:15">
      <c r="A77" s="63"/>
      <c r="B77" s="19"/>
      <c r="C77" s="18"/>
      <c r="D77" s="18"/>
      <c r="E77" s="18"/>
      <c r="F77" s="18"/>
      <c r="G77" s="19"/>
      <c r="H77" s="19"/>
      <c r="I77" s="19"/>
      <c r="J77" s="19"/>
      <c r="K77" s="19"/>
      <c r="L77" s="19"/>
      <c r="M77" s="19"/>
      <c r="N77" s="19"/>
      <c r="O77" s="19"/>
    </row>
    <row r="78" customHeight="1" spans="1:15">
      <c r="A78" s="63"/>
      <c r="B78" s="19"/>
      <c r="C78" s="18"/>
      <c r="D78" s="18"/>
      <c r="E78" s="18"/>
      <c r="F78" s="18"/>
      <c r="G78" s="19"/>
      <c r="H78" s="19"/>
      <c r="I78" s="19"/>
      <c r="J78" s="19"/>
      <c r="K78" s="19"/>
      <c r="L78" s="19"/>
      <c r="M78" s="19"/>
      <c r="N78" s="19"/>
      <c r="O78" s="19"/>
    </row>
    <row r="79" customHeight="1" spans="1:15">
      <c r="A79" s="63"/>
      <c r="B79" s="19"/>
      <c r="C79" s="18"/>
      <c r="D79" s="18"/>
      <c r="E79" s="18"/>
      <c r="F79" s="18"/>
      <c r="G79" s="19"/>
      <c r="H79" s="19"/>
      <c r="I79" s="19"/>
      <c r="J79" s="19"/>
      <c r="K79" s="19"/>
      <c r="L79" s="19"/>
      <c r="M79" s="19"/>
      <c r="N79" s="19"/>
      <c r="O79" s="19"/>
    </row>
    <row r="80" customHeight="1" spans="1:15">
      <c r="A80" s="63"/>
      <c r="B80" s="19"/>
      <c r="C80" s="18"/>
      <c r="D80" s="18"/>
      <c r="E80" s="18"/>
      <c r="F80" s="18"/>
      <c r="G80" s="19"/>
      <c r="H80" s="19"/>
      <c r="I80" s="19"/>
      <c r="J80" s="19"/>
      <c r="K80" s="19"/>
      <c r="L80" s="19"/>
      <c r="M80" s="19"/>
      <c r="N80" s="19"/>
      <c r="O80" s="19"/>
    </row>
    <row r="81" customHeight="1" spans="1:15">
      <c r="A81" s="63"/>
      <c r="B81" s="19"/>
      <c r="C81" s="18"/>
      <c r="D81" s="18"/>
      <c r="E81" s="18"/>
      <c r="F81" s="18"/>
      <c r="G81" s="19"/>
      <c r="H81" s="19"/>
      <c r="I81" s="19"/>
      <c r="J81" s="19"/>
      <c r="K81" s="19"/>
      <c r="L81" s="19"/>
      <c r="M81" s="19"/>
      <c r="N81" s="19"/>
      <c r="O81" s="19"/>
    </row>
    <row r="82" customHeight="1" spans="1:15">
      <c r="A82" s="63"/>
      <c r="B82" s="19"/>
      <c r="C82" s="18"/>
      <c r="D82" s="18"/>
      <c r="E82" s="18"/>
      <c r="F82" s="18"/>
      <c r="G82" s="19"/>
      <c r="H82" s="19"/>
      <c r="I82" s="19"/>
      <c r="J82" s="19"/>
      <c r="K82" s="19"/>
      <c r="L82" s="19"/>
      <c r="M82" s="19"/>
      <c r="N82" s="19"/>
      <c r="O82" s="19"/>
    </row>
    <row r="83" customHeight="1" spans="1:15">
      <c r="A83" s="63"/>
      <c r="B83" s="19"/>
      <c r="C83" s="18"/>
      <c r="D83" s="18"/>
      <c r="E83" s="18"/>
      <c r="F83" s="18"/>
      <c r="G83" s="19"/>
      <c r="H83" s="19"/>
      <c r="I83" s="19"/>
      <c r="J83" s="19"/>
      <c r="K83" s="19"/>
      <c r="L83" s="19"/>
      <c r="M83" s="19"/>
      <c r="N83" s="19"/>
      <c r="O83" s="19"/>
    </row>
    <row r="84" customHeight="1" spans="1:15">
      <c r="A84" s="63"/>
      <c r="B84" s="19"/>
      <c r="C84" s="18"/>
      <c r="D84" s="18"/>
      <c r="E84" s="18"/>
      <c r="F84" s="18"/>
      <c r="G84" s="19"/>
      <c r="H84" s="19"/>
      <c r="I84" s="19"/>
      <c r="J84" s="19"/>
      <c r="K84" s="19"/>
      <c r="L84" s="19"/>
      <c r="M84" s="19"/>
      <c r="N84" s="19"/>
      <c r="O84" s="19"/>
    </row>
    <row r="85" customHeight="1" spans="1:15">
      <c r="A85" s="63"/>
      <c r="B85" s="19"/>
      <c r="C85" s="18"/>
      <c r="D85" s="18"/>
      <c r="E85" s="18"/>
      <c r="F85" s="18"/>
      <c r="G85" s="19"/>
      <c r="H85" s="19"/>
      <c r="I85" s="19"/>
      <c r="J85" s="19"/>
      <c r="K85" s="19"/>
      <c r="L85" s="19"/>
      <c r="M85" s="19"/>
      <c r="N85" s="19"/>
      <c r="O85" s="19"/>
    </row>
    <row r="86" customHeight="1" spans="1:15">
      <c r="A86" s="63"/>
      <c r="B86" s="19"/>
      <c r="C86" s="18"/>
      <c r="D86" s="18"/>
      <c r="E86" s="18"/>
      <c r="F86" s="18"/>
      <c r="G86" s="19"/>
      <c r="H86" s="19"/>
      <c r="I86" s="19"/>
      <c r="J86" s="19"/>
      <c r="K86" s="19"/>
      <c r="L86" s="19"/>
      <c r="M86" s="19"/>
      <c r="N86" s="19"/>
      <c r="O86" s="19"/>
    </row>
    <row r="87" customHeight="1" spans="1:15">
      <c r="A87" s="63"/>
      <c r="B87" s="19"/>
      <c r="C87" s="18"/>
      <c r="D87" s="18"/>
      <c r="E87" s="18"/>
      <c r="F87" s="18"/>
      <c r="G87" s="19"/>
      <c r="H87" s="19"/>
      <c r="I87" s="19"/>
      <c r="J87" s="19"/>
      <c r="K87" s="19"/>
      <c r="L87" s="19"/>
      <c r="M87" s="19"/>
      <c r="N87" s="19"/>
      <c r="O87" s="19"/>
    </row>
    <row r="88" customHeight="1" spans="1:15">
      <c r="A88" s="63"/>
      <c r="B88" s="19"/>
      <c r="C88" s="18"/>
      <c r="D88" s="18"/>
      <c r="E88" s="18"/>
      <c r="F88" s="18"/>
      <c r="G88" s="19"/>
      <c r="H88" s="19"/>
      <c r="I88" s="19"/>
      <c r="J88" s="19"/>
      <c r="K88" s="19"/>
      <c r="L88" s="19"/>
      <c r="M88" s="19"/>
      <c r="N88" s="19"/>
      <c r="O88" s="19"/>
    </row>
    <row r="89" customHeight="1" spans="1:15">
      <c r="A89" s="63"/>
      <c r="B89" s="19"/>
      <c r="C89" s="18"/>
      <c r="D89" s="18"/>
      <c r="E89" s="18"/>
      <c r="F89" s="18"/>
      <c r="G89" s="19"/>
      <c r="H89" s="19"/>
      <c r="I89" s="19"/>
      <c r="J89" s="19"/>
      <c r="K89" s="19"/>
      <c r="L89" s="19"/>
      <c r="M89" s="19"/>
      <c r="N89" s="19"/>
      <c r="O89" s="19"/>
    </row>
    <row r="90" customHeight="1" spans="1:15">
      <c r="A90" s="63"/>
      <c r="B90" s="19"/>
      <c r="C90" s="18"/>
      <c r="D90" s="18"/>
      <c r="E90" s="18"/>
      <c r="F90" s="18"/>
      <c r="G90" s="19"/>
      <c r="H90" s="19"/>
      <c r="I90" s="19"/>
      <c r="J90" s="19"/>
      <c r="K90" s="19"/>
      <c r="L90" s="19"/>
      <c r="M90" s="19"/>
      <c r="N90" s="19"/>
      <c r="O90" s="19"/>
    </row>
    <row r="91" customHeight="1" spans="1:15">
      <c r="A91" s="63"/>
      <c r="B91" s="19"/>
      <c r="C91" s="18"/>
      <c r="D91" s="18"/>
      <c r="E91" s="18"/>
      <c r="F91" s="18"/>
      <c r="G91" s="19"/>
      <c r="H91" s="19"/>
      <c r="I91" s="19"/>
      <c r="J91" s="19"/>
      <c r="K91" s="19"/>
      <c r="L91" s="19"/>
      <c r="M91" s="19"/>
      <c r="N91" s="19"/>
      <c r="O91" s="19"/>
    </row>
    <row r="92" customHeight="1" spans="1:15">
      <c r="A92" s="63"/>
      <c r="B92" s="19"/>
      <c r="C92" s="18"/>
      <c r="D92" s="18"/>
      <c r="E92" s="18"/>
      <c r="F92" s="18"/>
      <c r="G92" s="19"/>
      <c r="H92" s="19"/>
      <c r="I92" s="19"/>
      <c r="J92" s="19"/>
      <c r="K92" s="19"/>
      <c r="L92" s="19"/>
      <c r="M92" s="19"/>
      <c r="N92" s="19"/>
      <c r="O92" s="19"/>
    </row>
    <row r="93" customHeight="1" spans="1:15">
      <c r="A93" s="63"/>
      <c r="B93" s="19"/>
      <c r="C93" s="18"/>
      <c r="D93" s="18"/>
      <c r="E93" s="18"/>
      <c r="F93" s="18"/>
      <c r="G93" s="19"/>
      <c r="H93" s="19"/>
      <c r="I93" s="19"/>
      <c r="J93" s="19"/>
      <c r="K93" s="19"/>
      <c r="L93" s="19"/>
      <c r="M93" s="19"/>
      <c r="N93" s="19"/>
      <c r="O93" s="19"/>
    </row>
    <row r="94" customHeight="1" spans="1:15">
      <c r="A94" s="63"/>
      <c r="B94" s="19"/>
      <c r="C94" s="18"/>
      <c r="D94" s="18"/>
      <c r="E94" s="18"/>
      <c r="F94" s="18"/>
      <c r="G94" s="19"/>
      <c r="H94" s="19"/>
      <c r="I94" s="19"/>
      <c r="J94" s="19"/>
      <c r="K94" s="19"/>
      <c r="L94" s="19"/>
      <c r="M94" s="19"/>
      <c r="N94" s="19"/>
      <c r="O94" s="19"/>
    </row>
    <row r="95" customHeight="1" spans="1:15">
      <c r="A95" s="63"/>
      <c r="B95" s="19"/>
      <c r="C95" s="18"/>
      <c r="D95" s="18"/>
      <c r="E95" s="18"/>
      <c r="F95" s="18"/>
      <c r="G95" s="19"/>
      <c r="H95" s="19"/>
      <c r="I95" s="19"/>
      <c r="J95" s="19"/>
      <c r="K95" s="19"/>
      <c r="L95" s="19"/>
      <c r="M95" s="19"/>
      <c r="N95" s="19"/>
      <c r="O95" s="19"/>
    </row>
    <row r="96" customHeight="1" spans="1:15">
      <c r="A96" s="63"/>
      <c r="B96" s="19"/>
      <c r="C96" s="18"/>
      <c r="D96" s="18"/>
      <c r="E96" s="18"/>
      <c r="F96" s="18"/>
      <c r="G96" s="19"/>
      <c r="H96" s="19"/>
      <c r="I96" s="19"/>
      <c r="J96" s="19"/>
      <c r="K96" s="19"/>
      <c r="L96" s="19"/>
      <c r="M96" s="19"/>
      <c r="N96" s="19"/>
      <c r="O96" s="19"/>
    </row>
    <row r="97" customHeight="1" spans="1:15">
      <c r="A97" s="63"/>
      <c r="B97" s="19"/>
      <c r="C97" s="18"/>
      <c r="D97" s="18"/>
      <c r="E97" s="18"/>
      <c r="F97" s="18"/>
      <c r="G97" s="19"/>
      <c r="H97" s="19"/>
      <c r="I97" s="19"/>
      <c r="J97" s="19"/>
      <c r="K97" s="19"/>
      <c r="L97" s="19"/>
      <c r="M97" s="19"/>
      <c r="N97" s="19"/>
      <c r="O97" s="19"/>
    </row>
    <row r="98" customHeight="1" spans="1:15">
      <c r="A98" s="63"/>
      <c r="B98" s="19"/>
      <c r="C98" s="18"/>
      <c r="D98" s="18"/>
      <c r="E98" s="18"/>
      <c r="F98" s="18"/>
      <c r="G98" s="19"/>
      <c r="H98" s="19"/>
      <c r="I98" s="19"/>
      <c r="J98" s="19"/>
      <c r="K98" s="19"/>
      <c r="L98" s="19"/>
      <c r="M98" s="19"/>
      <c r="N98" s="19"/>
      <c r="O98" s="19"/>
    </row>
    <row r="99" customHeight="1" spans="1:15">
      <c r="A99" s="63"/>
      <c r="B99" s="19"/>
      <c r="C99" s="18"/>
      <c r="D99" s="18"/>
      <c r="E99" s="18"/>
      <c r="F99" s="18"/>
      <c r="G99" s="19"/>
      <c r="H99" s="19"/>
      <c r="I99" s="19"/>
      <c r="J99" s="19"/>
      <c r="K99" s="19"/>
      <c r="L99" s="19"/>
      <c r="M99" s="19"/>
      <c r="N99" s="19"/>
      <c r="O99" s="19"/>
    </row>
    <row r="100" customHeight="1" spans="1:15">
      <c r="A100" s="63"/>
      <c r="B100" s="19"/>
      <c r="C100" s="18"/>
      <c r="D100" s="18"/>
      <c r="E100" s="18"/>
      <c r="F100" s="18"/>
      <c r="G100" s="19"/>
      <c r="H100" s="19"/>
      <c r="I100" s="19"/>
      <c r="J100" s="19"/>
      <c r="K100" s="19"/>
      <c r="L100" s="19"/>
      <c r="M100" s="19"/>
      <c r="N100" s="19"/>
      <c r="O100" s="19"/>
    </row>
    <row r="101" customHeight="1" spans="1:15">
      <c r="A101" s="63"/>
      <c r="B101" s="19"/>
      <c r="C101" s="18"/>
      <c r="D101" s="18"/>
      <c r="E101" s="18"/>
      <c r="F101" s="18"/>
      <c r="G101" s="19"/>
      <c r="H101" s="19"/>
      <c r="I101" s="19"/>
      <c r="J101" s="19"/>
      <c r="K101" s="19"/>
      <c r="L101" s="19"/>
      <c r="M101" s="19"/>
      <c r="N101" s="19"/>
      <c r="O101" s="19"/>
    </row>
    <row r="102" customHeight="1" spans="1:15">
      <c r="A102" s="63"/>
      <c r="B102" s="19"/>
      <c r="C102" s="18"/>
      <c r="D102" s="18"/>
      <c r="E102" s="18"/>
      <c r="F102" s="18"/>
      <c r="G102" s="19"/>
      <c r="H102" s="19"/>
      <c r="I102" s="19"/>
      <c r="J102" s="19"/>
      <c r="K102" s="19"/>
      <c r="L102" s="19"/>
      <c r="M102" s="19"/>
      <c r="N102" s="19"/>
      <c r="O102" s="19"/>
    </row>
    <row r="103" customHeight="1" spans="1:15">
      <c r="A103" s="63"/>
      <c r="B103" s="19"/>
      <c r="C103" s="18"/>
      <c r="D103" s="18"/>
      <c r="E103" s="18"/>
      <c r="F103" s="18"/>
      <c r="G103" s="19"/>
      <c r="H103" s="19"/>
      <c r="I103" s="19"/>
      <c r="J103" s="19"/>
      <c r="K103" s="19"/>
      <c r="L103" s="19"/>
      <c r="M103" s="19"/>
      <c r="N103" s="19"/>
      <c r="O103" s="19"/>
    </row>
    <row r="104" customHeight="1" spans="1:15">
      <c r="A104" s="63"/>
      <c r="B104" s="19"/>
      <c r="C104" s="18"/>
      <c r="D104" s="18"/>
      <c r="E104" s="18"/>
      <c r="F104" s="18"/>
      <c r="G104" s="19"/>
      <c r="H104" s="19"/>
      <c r="I104" s="19"/>
      <c r="J104" s="19"/>
      <c r="K104" s="19"/>
      <c r="L104" s="19"/>
      <c r="M104" s="19"/>
      <c r="N104" s="19"/>
      <c r="O104" s="19"/>
    </row>
    <row r="105" customHeight="1" spans="1:15">
      <c r="A105" s="63"/>
      <c r="B105" s="19"/>
      <c r="C105" s="18"/>
      <c r="D105" s="18"/>
      <c r="E105" s="18"/>
      <c r="F105" s="18"/>
      <c r="G105" s="19"/>
      <c r="H105" s="19"/>
      <c r="I105" s="19"/>
      <c r="J105" s="19"/>
      <c r="K105" s="19"/>
      <c r="L105" s="19"/>
      <c r="M105" s="19"/>
      <c r="N105" s="19"/>
      <c r="O105" s="19"/>
    </row>
    <row r="106" customHeight="1" spans="1:15">
      <c r="A106" s="63"/>
      <c r="B106" s="19"/>
      <c r="C106" s="18"/>
      <c r="D106" s="18"/>
      <c r="E106" s="18"/>
      <c r="F106" s="18"/>
      <c r="G106" s="19"/>
      <c r="H106" s="19"/>
      <c r="I106" s="19"/>
      <c r="J106" s="19"/>
      <c r="K106" s="19"/>
      <c r="L106" s="19"/>
      <c r="M106" s="19"/>
      <c r="N106" s="19"/>
      <c r="O106" s="19"/>
    </row>
    <row r="107" customHeight="1" spans="1:15">
      <c r="A107" s="63"/>
      <c r="B107" s="19"/>
      <c r="C107" s="18"/>
      <c r="D107" s="18"/>
      <c r="E107" s="18"/>
      <c r="F107" s="18"/>
      <c r="G107" s="19"/>
      <c r="H107" s="19"/>
      <c r="I107" s="19"/>
      <c r="J107" s="19"/>
      <c r="K107" s="19"/>
      <c r="L107" s="19"/>
      <c r="M107" s="19"/>
      <c r="N107" s="19"/>
      <c r="O107" s="19"/>
    </row>
    <row r="108" customHeight="1" spans="1:15">
      <c r="A108" s="63"/>
      <c r="B108" s="19"/>
      <c r="C108" s="18"/>
      <c r="D108" s="18"/>
      <c r="E108" s="18"/>
      <c r="F108" s="18"/>
      <c r="G108" s="19"/>
      <c r="H108" s="19"/>
      <c r="I108" s="19"/>
      <c r="J108" s="19"/>
      <c r="K108" s="19"/>
      <c r="L108" s="19"/>
      <c r="M108" s="19"/>
      <c r="N108" s="19"/>
      <c r="O108" s="19"/>
    </row>
    <row r="109" customHeight="1" spans="1:15">
      <c r="A109" s="63"/>
      <c r="B109" s="19"/>
      <c r="C109" s="18"/>
      <c r="D109" s="18"/>
      <c r="E109" s="18"/>
      <c r="F109" s="18"/>
      <c r="G109" s="19"/>
      <c r="H109" s="19"/>
      <c r="I109" s="19"/>
      <c r="J109" s="19"/>
      <c r="K109" s="19"/>
      <c r="L109" s="19"/>
      <c r="M109" s="19"/>
      <c r="N109" s="19"/>
      <c r="O109" s="19"/>
    </row>
    <row r="110" customHeight="1" spans="1:15">
      <c r="A110" s="63"/>
      <c r="B110" s="19"/>
      <c r="C110" s="18"/>
      <c r="D110" s="18"/>
      <c r="E110" s="18"/>
      <c r="F110" s="18"/>
      <c r="G110" s="19"/>
      <c r="H110" s="19"/>
      <c r="I110" s="19"/>
      <c r="J110" s="19"/>
      <c r="K110" s="19"/>
      <c r="L110" s="19"/>
      <c r="M110" s="19"/>
      <c r="N110" s="19"/>
      <c r="O110" s="19"/>
    </row>
    <row r="111" customHeight="1" spans="1:15">
      <c r="A111" s="63"/>
      <c r="B111" s="19"/>
      <c r="C111" s="18"/>
      <c r="D111" s="18"/>
      <c r="E111" s="18"/>
      <c r="F111" s="18"/>
      <c r="G111" s="19"/>
      <c r="H111" s="19"/>
      <c r="I111" s="19"/>
      <c r="J111" s="19"/>
      <c r="K111" s="19"/>
      <c r="L111" s="19"/>
      <c r="M111" s="19"/>
      <c r="N111" s="19"/>
      <c r="O111" s="19"/>
    </row>
    <row r="112" customHeight="1" spans="1:15">
      <c r="A112" s="63"/>
      <c r="B112" s="19"/>
      <c r="C112" s="18"/>
      <c r="D112" s="18"/>
      <c r="E112" s="18"/>
      <c r="F112" s="18"/>
      <c r="G112" s="19"/>
      <c r="H112" s="19"/>
      <c r="I112" s="19"/>
      <c r="J112" s="19"/>
      <c r="K112" s="19"/>
      <c r="L112" s="19"/>
      <c r="M112" s="19"/>
      <c r="N112" s="19"/>
      <c r="O112" s="19"/>
    </row>
    <row r="113" customHeight="1" spans="1:15">
      <c r="A113" s="63"/>
      <c r="B113" s="19"/>
      <c r="C113" s="18"/>
      <c r="D113" s="18"/>
      <c r="E113" s="18"/>
      <c r="F113" s="18"/>
      <c r="G113" s="19"/>
      <c r="H113" s="19"/>
      <c r="I113" s="19"/>
      <c r="J113" s="19"/>
      <c r="K113" s="19"/>
      <c r="L113" s="19"/>
      <c r="M113" s="19"/>
      <c r="N113" s="19"/>
      <c r="O113" s="19"/>
    </row>
    <row r="114" customHeight="1" spans="1:15">
      <c r="A114" s="63"/>
      <c r="B114" s="19"/>
      <c r="C114" s="18"/>
      <c r="D114" s="18"/>
      <c r="E114" s="18"/>
      <c r="F114" s="18"/>
      <c r="G114" s="19"/>
      <c r="H114" s="19"/>
      <c r="I114" s="19"/>
      <c r="J114" s="19"/>
      <c r="K114" s="19"/>
      <c r="L114" s="19"/>
      <c r="M114" s="19"/>
      <c r="N114" s="19"/>
      <c r="O114" s="19"/>
    </row>
    <row r="115" customHeight="1" spans="1:15">
      <c r="A115" s="63"/>
      <c r="B115" s="19"/>
      <c r="C115" s="18"/>
      <c r="D115" s="18"/>
      <c r="E115" s="18"/>
      <c r="F115" s="18"/>
      <c r="G115" s="19"/>
      <c r="H115" s="19"/>
      <c r="I115" s="19"/>
      <c r="J115" s="19"/>
      <c r="K115" s="19"/>
      <c r="L115" s="19"/>
      <c r="M115" s="19"/>
      <c r="N115" s="19"/>
      <c r="O115" s="19"/>
    </row>
    <row r="116" customHeight="1" spans="1:15">
      <c r="A116" s="63"/>
      <c r="B116" s="19"/>
      <c r="C116" s="18"/>
      <c r="D116" s="18"/>
      <c r="E116" s="18"/>
      <c r="F116" s="18"/>
      <c r="G116" s="19"/>
      <c r="H116" s="19"/>
      <c r="I116" s="19"/>
      <c r="J116" s="19"/>
      <c r="K116" s="19"/>
      <c r="L116" s="19"/>
      <c r="M116" s="19"/>
      <c r="N116" s="19"/>
      <c r="O116" s="19"/>
    </row>
    <row r="117" customHeight="1" spans="1:15">
      <c r="A117" s="63"/>
      <c r="B117" s="19"/>
      <c r="C117" s="18"/>
      <c r="D117" s="18"/>
      <c r="E117" s="18"/>
      <c r="F117" s="18"/>
      <c r="G117" s="19"/>
      <c r="H117" s="19"/>
      <c r="I117" s="19"/>
      <c r="J117" s="19"/>
      <c r="K117" s="19"/>
      <c r="L117" s="19"/>
      <c r="M117" s="19"/>
      <c r="N117" s="19"/>
      <c r="O117" s="19"/>
    </row>
    <row r="118" customHeight="1" spans="1:15">
      <c r="A118" s="63"/>
      <c r="B118" s="19"/>
      <c r="C118" s="18"/>
      <c r="D118" s="18"/>
      <c r="E118" s="18"/>
      <c r="F118" s="18"/>
      <c r="G118" s="19"/>
      <c r="H118" s="19"/>
      <c r="I118" s="19"/>
      <c r="J118" s="19"/>
      <c r="K118" s="19"/>
      <c r="L118" s="19"/>
      <c r="M118" s="19"/>
      <c r="N118" s="19"/>
      <c r="O118" s="19"/>
    </row>
    <row r="119" customHeight="1" spans="1:15">
      <c r="A119" s="63"/>
      <c r="B119" s="19"/>
      <c r="C119" s="18"/>
      <c r="D119" s="18"/>
      <c r="E119" s="18"/>
      <c r="F119" s="18"/>
      <c r="G119" s="19"/>
      <c r="H119" s="19"/>
      <c r="I119" s="19"/>
      <c r="J119" s="19"/>
      <c r="K119" s="19"/>
      <c r="L119" s="19"/>
      <c r="M119" s="19"/>
      <c r="N119" s="19"/>
      <c r="O119" s="19"/>
    </row>
    <row r="120" customHeight="1" spans="1:15">
      <c r="A120" s="63"/>
      <c r="B120" s="19"/>
      <c r="C120" s="18"/>
      <c r="D120" s="18"/>
      <c r="E120" s="18"/>
      <c r="F120" s="18"/>
      <c r="G120" s="19"/>
      <c r="H120" s="19"/>
      <c r="I120" s="19"/>
      <c r="J120" s="19"/>
      <c r="K120" s="19"/>
      <c r="L120" s="19"/>
      <c r="M120" s="19"/>
      <c r="N120" s="19"/>
      <c r="O120" s="19"/>
    </row>
    <row r="121" customHeight="1" spans="1:15">
      <c r="A121" s="63"/>
      <c r="B121" s="19"/>
      <c r="C121" s="18"/>
      <c r="D121" s="18"/>
      <c r="E121" s="18"/>
      <c r="F121" s="18"/>
      <c r="G121" s="19"/>
      <c r="H121" s="19"/>
      <c r="I121" s="19"/>
      <c r="J121" s="19"/>
      <c r="K121" s="19"/>
      <c r="L121" s="19"/>
      <c r="M121" s="19"/>
      <c r="N121" s="19"/>
      <c r="O121" s="19"/>
    </row>
    <row r="122" customHeight="1" spans="1:15">
      <c r="A122" s="63"/>
      <c r="B122" s="19"/>
      <c r="C122" s="18"/>
      <c r="D122" s="18"/>
      <c r="E122" s="18"/>
      <c r="F122" s="18"/>
      <c r="G122" s="19"/>
      <c r="H122" s="19"/>
      <c r="I122" s="19"/>
      <c r="J122" s="19"/>
      <c r="K122" s="19"/>
      <c r="L122" s="19"/>
      <c r="M122" s="19"/>
      <c r="N122" s="19"/>
      <c r="O122" s="19"/>
    </row>
    <row r="123" customHeight="1" spans="1:15">
      <c r="A123" s="63"/>
      <c r="B123" s="19"/>
      <c r="C123" s="18"/>
      <c r="D123" s="18"/>
      <c r="E123" s="18"/>
      <c r="F123" s="18"/>
      <c r="G123" s="19"/>
      <c r="H123" s="19"/>
      <c r="I123" s="19"/>
      <c r="J123" s="19"/>
      <c r="K123" s="19"/>
      <c r="L123" s="19"/>
      <c r="M123" s="19"/>
      <c r="N123" s="19"/>
      <c r="O123" s="19"/>
    </row>
    <row r="124" customHeight="1" spans="1:15">
      <c r="A124" s="63"/>
      <c r="B124" s="19"/>
      <c r="C124" s="18"/>
      <c r="D124" s="18"/>
      <c r="E124" s="18"/>
      <c r="F124" s="18"/>
      <c r="G124" s="19"/>
      <c r="H124" s="19"/>
      <c r="I124" s="19"/>
      <c r="J124" s="19"/>
      <c r="K124" s="19"/>
      <c r="L124" s="19"/>
      <c r="M124" s="19"/>
      <c r="N124" s="19"/>
      <c r="O124" s="19"/>
    </row>
    <row r="125" customHeight="1" spans="1:15">
      <c r="A125" s="63"/>
      <c r="B125" s="19"/>
      <c r="C125" s="18"/>
      <c r="D125" s="18"/>
      <c r="E125" s="18"/>
      <c r="F125" s="18"/>
      <c r="G125" s="19"/>
      <c r="H125" s="19"/>
      <c r="I125" s="19"/>
      <c r="J125" s="19"/>
      <c r="K125" s="19"/>
      <c r="L125" s="19"/>
      <c r="M125" s="19"/>
      <c r="N125" s="19"/>
      <c r="O125" s="19"/>
    </row>
    <row r="126" customHeight="1" spans="1:15">
      <c r="A126" s="63"/>
      <c r="B126" s="19"/>
      <c r="C126" s="18"/>
      <c r="D126" s="18"/>
      <c r="E126" s="18"/>
      <c r="F126" s="18"/>
      <c r="G126" s="19"/>
      <c r="H126" s="19"/>
      <c r="I126" s="19"/>
      <c r="J126" s="19"/>
      <c r="K126" s="19"/>
      <c r="L126" s="19"/>
      <c r="M126" s="19"/>
      <c r="N126" s="19"/>
      <c r="O126" s="19"/>
    </row>
    <row r="127" customHeight="1" spans="1:15">
      <c r="A127" s="63"/>
      <c r="B127" s="19"/>
      <c r="C127" s="18"/>
      <c r="D127" s="18"/>
      <c r="E127" s="18"/>
      <c r="F127" s="18"/>
      <c r="G127" s="19"/>
      <c r="H127" s="19"/>
      <c r="I127" s="19"/>
      <c r="J127" s="19"/>
      <c r="K127" s="19"/>
      <c r="L127" s="19"/>
      <c r="M127" s="19"/>
      <c r="N127" s="19"/>
      <c r="O127" s="19"/>
    </row>
    <row r="128" customHeight="1" spans="1:15">
      <c r="A128" s="63"/>
      <c r="B128" s="19"/>
      <c r="C128" s="18"/>
      <c r="D128" s="18"/>
      <c r="E128" s="18"/>
      <c r="F128" s="18"/>
      <c r="G128" s="19"/>
      <c r="H128" s="19"/>
      <c r="I128" s="19"/>
      <c r="J128" s="19"/>
      <c r="K128" s="19"/>
      <c r="L128" s="19"/>
      <c r="M128" s="19"/>
      <c r="N128" s="19"/>
      <c r="O128" s="19"/>
    </row>
    <row r="129" customHeight="1" spans="1:15">
      <c r="A129" s="63"/>
      <c r="B129" s="19"/>
      <c r="C129" s="18"/>
      <c r="D129" s="18"/>
      <c r="E129" s="18"/>
      <c r="F129" s="18"/>
      <c r="G129" s="19"/>
      <c r="H129" s="19"/>
      <c r="I129" s="19"/>
      <c r="J129" s="19"/>
      <c r="K129" s="19"/>
      <c r="L129" s="19"/>
      <c r="M129" s="19"/>
      <c r="N129" s="19"/>
      <c r="O129" s="19"/>
    </row>
    <row r="130" customHeight="1" spans="1:15">
      <c r="A130" s="63"/>
      <c r="B130" s="19"/>
      <c r="C130" s="18"/>
      <c r="D130" s="18"/>
      <c r="E130" s="18"/>
      <c r="F130" s="18"/>
      <c r="G130" s="19"/>
      <c r="H130" s="19"/>
      <c r="I130" s="19"/>
      <c r="J130" s="19"/>
      <c r="K130" s="19"/>
      <c r="L130" s="19"/>
      <c r="M130" s="19"/>
      <c r="N130" s="19"/>
      <c r="O130" s="19"/>
    </row>
    <row r="131" customHeight="1" spans="1:15">
      <c r="A131" s="63"/>
      <c r="B131" s="19"/>
      <c r="C131" s="18"/>
      <c r="D131" s="18"/>
      <c r="E131" s="18"/>
      <c r="F131" s="18"/>
      <c r="G131" s="19"/>
      <c r="H131" s="19"/>
      <c r="I131" s="19"/>
      <c r="J131" s="19"/>
      <c r="K131" s="19"/>
      <c r="L131" s="19"/>
      <c r="M131" s="19"/>
      <c r="N131" s="19"/>
      <c r="O131" s="19"/>
    </row>
    <row r="132" customHeight="1" spans="1:15">
      <c r="A132" s="63"/>
      <c r="B132" s="19"/>
      <c r="C132" s="18"/>
      <c r="D132" s="18"/>
      <c r="E132" s="18"/>
      <c r="F132" s="18"/>
      <c r="G132" s="19"/>
      <c r="H132" s="19"/>
      <c r="I132" s="19"/>
      <c r="J132" s="19"/>
      <c r="K132" s="19"/>
      <c r="L132" s="19"/>
      <c r="M132" s="19"/>
      <c r="N132" s="19"/>
      <c r="O132" s="19"/>
    </row>
    <row r="133" customHeight="1" spans="1:15">
      <c r="A133" s="63"/>
      <c r="B133" s="19"/>
      <c r="C133" s="18"/>
      <c r="D133" s="18"/>
      <c r="E133" s="18"/>
      <c r="F133" s="18"/>
      <c r="G133" s="19"/>
      <c r="H133" s="19"/>
      <c r="I133" s="19"/>
      <c r="J133" s="19"/>
      <c r="K133" s="19"/>
      <c r="L133" s="19"/>
      <c r="M133" s="19"/>
      <c r="N133" s="19"/>
      <c r="O133" s="19"/>
    </row>
    <row r="134" customHeight="1" spans="1:15">
      <c r="A134" s="63"/>
      <c r="B134" s="19"/>
      <c r="C134" s="18"/>
      <c r="D134" s="18"/>
      <c r="E134" s="18"/>
      <c r="F134" s="18"/>
      <c r="G134" s="19"/>
      <c r="H134" s="19"/>
      <c r="I134" s="19"/>
      <c r="J134" s="19"/>
      <c r="K134" s="19"/>
      <c r="L134" s="19"/>
      <c r="M134" s="19"/>
      <c r="N134" s="19"/>
      <c r="O134" s="19"/>
    </row>
    <row r="135" customHeight="1" spans="1:15">
      <c r="A135" s="63"/>
      <c r="B135" s="19"/>
      <c r="C135" s="18"/>
      <c r="D135" s="18"/>
      <c r="E135" s="18"/>
      <c r="F135" s="18"/>
      <c r="G135" s="19"/>
      <c r="H135" s="19"/>
      <c r="I135" s="19"/>
      <c r="J135" s="19"/>
      <c r="K135" s="19"/>
      <c r="L135" s="19"/>
      <c r="M135" s="19"/>
      <c r="N135" s="19"/>
      <c r="O135" s="19"/>
    </row>
    <row r="136" customHeight="1" spans="1:15">
      <c r="A136" s="63"/>
      <c r="B136" s="19"/>
      <c r="C136" s="18"/>
      <c r="D136" s="18"/>
      <c r="E136" s="18"/>
      <c r="F136" s="18"/>
      <c r="G136" s="19"/>
      <c r="H136" s="19"/>
      <c r="I136" s="19"/>
      <c r="J136" s="19"/>
      <c r="K136" s="19"/>
      <c r="L136" s="19"/>
      <c r="M136" s="19"/>
      <c r="N136" s="19"/>
      <c r="O136" s="19"/>
    </row>
    <row r="137" customHeight="1" spans="1:15">
      <c r="A137" s="63"/>
      <c r="B137" s="19"/>
      <c r="C137" s="18"/>
      <c r="D137" s="18"/>
      <c r="E137" s="18"/>
      <c r="F137" s="18"/>
      <c r="G137" s="19"/>
      <c r="H137" s="19"/>
      <c r="I137" s="19"/>
      <c r="J137" s="19"/>
      <c r="K137" s="19"/>
      <c r="L137" s="19"/>
      <c r="M137" s="19"/>
      <c r="N137" s="19"/>
      <c r="O137" s="19"/>
    </row>
    <row r="138" customHeight="1" spans="1:15">
      <c r="A138" s="63"/>
      <c r="B138" s="19"/>
      <c r="C138" s="18"/>
      <c r="D138" s="18"/>
      <c r="E138" s="18"/>
      <c r="F138" s="18"/>
      <c r="G138" s="19"/>
      <c r="H138" s="19"/>
      <c r="I138" s="19"/>
      <c r="J138" s="19"/>
      <c r="K138" s="19"/>
      <c r="L138" s="19"/>
      <c r="M138" s="19"/>
      <c r="N138" s="19"/>
      <c r="O138" s="19"/>
    </row>
    <row r="139" customHeight="1" spans="1:15">
      <c r="A139" s="63"/>
      <c r="B139" s="19"/>
      <c r="C139" s="18"/>
      <c r="D139" s="18"/>
      <c r="E139" s="18"/>
      <c r="F139" s="18"/>
      <c r="G139" s="19"/>
      <c r="H139" s="19"/>
      <c r="I139" s="19"/>
      <c r="J139" s="19"/>
      <c r="K139" s="19"/>
      <c r="L139" s="19"/>
      <c r="M139" s="19"/>
      <c r="N139" s="19"/>
      <c r="O139" s="19"/>
    </row>
  </sheetData>
  <mergeCells count="36">
    <mergeCell ref="A1:F1"/>
    <mergeCell ref="G1:K1"/>
    <mergeCell ref="B2:E2"/>
    <mergeCell ref="G2:H2"/>
    <mergeCell ref="B3:F3"/>
    <mergeCell ref="B4:E4"/>
    <mergeCell ref="B5:F5"/>
    <mergeCell ref="B6:E6"/>
    <mergeCell ref="B7:F7"/>
    <mergeCell ref="B8:E8"/>
    <mergeCell ref="B9:F9"/>
    <mergeCell ref="B10:E10"/>
    <mergeCell ref="B11:F11"/>
    <mergeCell ref="B12:E12"/>
    <mergeCell ref="B13:F13"/>
    <mergeCell ref="B14:E14"/>
    <mergeCell ref="B15:F15"/>
    <mergeCell ref="B16:E16"/>
    <mergeCell ref="B17:F17"/>
    <mergeCell ref="B18:E18"/>
    <mergeCell ref="B19:F19"/>
    <mergeCell ref="B20:E20"/>
    <mergeCell ref="B21:F21"/>
    <mergeCell ref="B22:E22"/>
    <mergeCell ref="B23:F23"/>
    <mergeCell ref="B24:F24"/>
    <mergeCell ref="B25:F25"/>
    <mergeCell ref="B26:F26"/>
    <mergeCell ref="B27:F27"/>
    <mergeCell ref="B28:F28"/>
    <mergeCell ref="B29:F29"/>
    <mergeCell ref="A2:A29"/>
    <mergeCell ref="I7:I29"/>
    <mergeCell ref="J7:J29"/>
    <mergeCell ref="K2:K29"/>
    <mergeCell ref="G3:H5"/>
  </mergeCells>
  <pageMargins left="0.699305555555556" right="0.699305555555556" top="0.75" bottom="0.75" header="0.3" footer="0.3"/>
  <pageSetup paperSize="1" orientation="portrait" useFirstPageNumber="1"/>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122"/>
  <sheetViews>
    <sheetView showGridLines="0" workbookViewId="0">
      <selection activeCell="A1" sqref="A1"/>
    </sheetView>
  </sheetViews>
  <sheetFormatPr defaultColWidth="9" defaultRowHeight="13.5" customHeight="1"/>
  <cols>
    <col min="1" max="1" width="8.85" style="1" customWidth="1"/>
    <col min="2" max="2" width="14" style="1" customWidth="1"/>
    <col min="3" max="3" width="10.675" style="1" customWidth="1"/>
    <col min="4" max="4" width="10.85" style="1" customWidth="1"/>
    <col min="5" max="5" width="12" style="1" customWidth="1"/>
    <col min="6" max="6" width="12.35" style="1" customWidth="1"/>
    <col min="7" max="7" width="12.85" style="1" customWidth="1"/>
    <col min="8" max="8" width="11.675" style="1" customWidth="1"/>
    <col min="9" max="9" width="8.85" style="1" customWidth="1"/>
    <col min="10" max="10" width="11.5" style="1" customWidth="1"/>
    <col min="11" max="11" width="15.5" style="1" customWidth="1"/>
    <col min="12" max="12" width="8.5" style="1" customWidth="1"/>
    <col min="13" max="13" width="8.35" style="1" customWidth="1"/>
    <col min="14" max="14" width="7.5" style="1" customWidth="1"/>
    <col min="15" max="27" width="8.85" style="1" customWidth="1"/>
    <col min="28" max="28" width="9" style="1" customWidth="1"/>
    <col min="29" max="256" width="8.85" style="1" customWidth="1"/>
  </cols>
  <sheetData>
    <row r="1" customHeight="1" spans="1:31">
      <c r="A1" s="23">
        <v>1</v>
      </c>
      <c r="B1" s="24" t="str">
        <f>职业列表!I3</f>
        <v>无</v>
      </c>
      <c r="C1" s="24" t="str">
        <f>职业列表!$I4</f>
        <v>无</v>
      </c>
      <c r="D1" s="24" t="str">
        <f>职业列表!$I5</f>
        <v>无</v>
      </c>
      <c r="E1" s="24" t="str">
        <f>职业列表!$I6</f>
        <v>无</v>
      </c>
      <c r="F1" s="24" t="str">
        <f>职业列表!$I7</f>
        <v>无</v>
      </c>
      <c r="G1" s="24" t="str">
        <f>职业列表!$I8</f>
        <v>无</v>
      </c>
      <c r="H1" s="24" t="str">
        <f>职业列表!$I9</f>
        <v>无</v>
      </c>
      <c r="I1" s="24" t="str">
        <f>职业列表!$I10</f>
        <v>无</v>
      </c>
      <c r="J1" s="24" t="s">
        <v>145</v>
      </c>
      <c r="K1" s="23">
        <v>0</v>
      </c>
      <c r="L1" s="23">
        <v>0</v>
      </c>
      <c r="M1" s="23">
        <v>0</v>
      </c>
      <c r="N1" s="23">
        <v>0</v>
      </c>
      <c r="O1" s="23">
        <v>0</v>
      </c>
      <c r="P1" s="23">
        <v>0</v>
      </c>
      <c r="Q1" s="23">
        <v>0</v>
      </c>
      <c r="R1" s="23">
        <v>0</v>
      </c>
      <c r="S1" s="23">
        <v>0</v>
      </c>
      <c r="T1" s="3"/>
      <c r="U1" s="13"/>
      <c r="V1" s="13"/>
      <c r="W1" s="13"/>
      <c r="X1" s="3"/>
      <c r="Y1" s="13"/>
      <c r="Z1" s="13"/>
      <c r="AA1" s="3"/>
      <c r="AB1" s="19"/>
      <c r="AC1" s="3"/>
      <c r="AD1" s="3"/>
      <c r="AE1" s="3"/>
    </row>
    <row r="2" ht="17" customHeight="1" spans="1:31">
      <c r="A2" s="23">
        <v>2</v>
      </c>
      <c r="B2" s="24" t="s">
        <v>62</v>
      </c>
      <c r="C2" s="25" t="s">
        <v>63</v>
      </c>
      <c r="D2" s="25" t="s">
        <v>65</v>
      </c>
      <c r="E2" s="25" t="s">
        <v>67</v>
      </c>
      <c r="F2" s="25" t="s">
        <v>85</v>
      </c>
      <c r="G2" s="25" t="s">
        <v>107</v>
      </c>
      <c r="H2" s="25" t="s">
        <v>1292</v>
      </c>
      <c r="I2" s="25" t="s">
        <v>1292</v>
      </c>
      <c r="J2" s="24" t="s">
        <v>145</v>
      </c>
      <c r="K2" s="23">
        <v>0</v>
      </c>
      <c r="L2" s="23">
        <v>0</v>
      </c>
      <c r="M2" s="23">
        <v>0</v>
      </c>
      <c r="N2" s="23">
        <v>0</v>
      </c>
      <c r="O2" s="23">
        <v>0</v>
      </c>
      <c r="P2" s="23">
        <v>0</v>
      </c>
      <c r="Q2" s="23">
        <v>0</v>
      </c>
      <c r="R2" s="23">
        <v>0</v>
      </c>
      <c r="S2" s="23">
        <v>0</v>
      </c>
      <c r="T2" s="29"/>
      <c r="U2" s="31" t="s">
        <v>1293</v>
      </c>
      <c r="V2" s="31" t="s">
        <v>274</v>
      </c>
      <c r="W2" s="31" t="s">
        <v>1254</v>
      </c>
      <c r="X2" s="32"/>
      <c r="Y2" s="38" t="s">
        <v>1294</v>
      </c>
      <c r="Z2" s="39"/>
      <c r="AA2" s="11"/>
      <c r="AB2" s="19"/>
      <c r="AC2" s="3"/>
      <c r="AD2" s="3"/>
      <c r="AE2" s="3"/>
    </row>
    <row r="3" ht="16.5" customHeight="1" spans="1:31">
      <c r="A3" s="23">
        <v>3</v>
      </c>
      <c r="B3" s="25" t="s">
        <v>79</v>
      </c>
      <c r="C3" s="25" t="s">
        <v>91</v>
      </c>
      <c r="D3" s="25" t="s">
        <v>123</v>
      </c>
      <c r="E3" s="25" t="s">
        <v>131</v>
      </c>
      <c r="F3" s="25" t="s">
        <v>107</v>
      </c>
      <c r="G3" s="25" t="s">
        <v>114</v>
      </c>
      <c r="H3" s="25" t="s">
        <v>1292</v>
      </c>
      <c r="I3" s="25" t="s">
        <v>1292</v>
      </c>
      <c r="J3" s="24" t="s">
        <v>145</v>
      </c>
      <c r="K3" s="23">
        <v>0</v>
      </c>
      <c r="L3" s="23">
        <v>0</v>
      </c>
      <c r="M3" s="23">
        <v>0</v>
      </c>
      <c r="N3" s="23">
        <v>0</v>
      </c>
      <c r="O3" s="23">
        <v>0</v>
      </c>
      <c r="P3" s="23">
        <v>0</v>
      </c>
      <c r="Q3" s="23">
        <v>0</v>
      </c>
      <c r="R3" s="23">
        <v>0</v>
      </c>
      <c r="S3" s="23">
        <v>0</v>
      </c>
      <c r="T3" s="3"/>
      <c r="U3" s="33">
        <v>1</v>
      </c>
      <c r="V3" s="34" t="str">
        <f>LOOKUP(人物卡!F$5,$A$1:$A$115,$B$1:$B$115)</f>
        <v>技艺①</v>
      </c>
      <c r="W3" s="33">
        <v>1</v>
      </c>
      <c r="X3" s="3"/>
      <c r="Y3" s="40">
        <f>IF(LOOKUP(人物卡!$F$5,$A$1:$A$115,$J$1:$J$115)&lt;&gt;0,LOOKUP(人物卡!$F$5,$A$1:$A$115,$K$1:$K$115),0)</f>
        <v>0</v>
      </c>
      <c r="Z3" s="40">
        <f>IF(LOOKUP(人物卡!$F$5,$A$1:$A$115,$J$1:$J$115)&lt;&gt;0,LOOKUP(人物卡!$F$5,$A$1:$A$115,$L$1:$L$115))</f>
        <v>0</v>
      </c>
      <c r="AA3" s="3"/>
      <c r="AB3" s="19"/>
      <c r="AC3" s="3"/>
      <c r="AD3" s="3"/>
      <c r="AE3" s="3"/>
    </row>
    <row r="4" ht="16.5" customHeight="1" spans="1:31">
      <c r="A4" s="23">
        <v>4</v>
      </c>
      <c r="B4" s="24" t="s">
        <v>70</v>
      </c>
      <c r="C4" s="25" t="s">
        <v>89</v>
      </c>
      <c r="D4" s="25" t="s">
        <v>105</v>
      </c>
      <c r="E4" s="25" t="s">
        <v>119</v>
      </c>
      <c r="F4" s="25" t="s">
        <v>1295</v>
      </c>
      <c r="G4" s="25" t="s">
        <v>92</v>
      </c>
      <c r="H4" s="25" t="s">
        <v>1292</v>
      </c>
      <c r="I4" s="25" t="s">
        <v>1295</v>
      </c>
      <c r="J4" s="24" t="s">
        <v>145</v>
      </c>
      <c r="K4" s="28">
        <v>0</v>
      </c>
      <c r="L4" s="28">
        <v>0</v>
      </c>
      <c r="M4" s="23">
        <v>0</v>
      </c>
      <c r="N4" s="23">
        <v>0</v>
      </c>
      <c r="O4" s="23">
        <v>0</v>
      </c>
      <c r="P4" s="23">
        <v>0</v>
      </c>
      <c r="Q4" s="23">
        <v>0</v>
      </c>
      <c r="R4" s="23">
        <v>0</v>
      </c>
      <c r="S4" s="23">
        <v>0</v>
      </c>
      <c r="T4" s="3"/>
      <c r="U4" s="35">
        <v>2</v>
      </c>
      <c r="V4" s="36" t="str">
        <f>LOOKUP(人物卡!F$5,$A$1:$A$115,$C$1:$C$115)</f>
        <v>历史</v>
      </c>
      <c r="W4" s="35">
        <v>1</v>
      </c>
      <c r="X4" s="29"/>
      <c r="Y4" s="31" t="s">
        <v>1296</v>
      </c>
      <c r="Z4" s="41"/>
      <c r="AA4" s="11"/>
      <c r="AB4" s="19"/>
      <c r="AC4" s="3"/>
      <c r="AD4" s="3"/>
      <c r="AE4" s="3"/>
    </row>
    <row r="5" ht="16.5" customHeight="1" spans="1:31">
      <c r="A5" s="23">
        <v>5</v>
      </c>
      <c r="B5" s="24" t="s">
        <v>70</v>
      </c>
      <c r="C5" s="25" t="s">
        <v>89</v>
      </c>
      <c r="D5" s="25" t="s">
        <v>93</v>
      </c>
      <c r="E5" s="25" t="s">
        <v>1295</v>
      </c>
      <c r="F5" s="25" t="s">
        <v>92</v>
      </c>
      <c r="G5" s="25" t="s">
        <v>1292</v>
      </c>
      <c r="H5" s="25" t="s">
        <v>1292</v>
      </c>
      <c r="I5" s="25" t="s">
        <v>1295</v>
      </c>
      <c r="J5" s="24" t="s">
        <v>145</v>
      </c>
      <c r="K5" s="23">
        <v>0</v>
      </c>
      <c r="L5" s="23">
        <v>0</v>
      </c>
      <c r="M5" s="23">
        <v>0</v>
      </c>
      <c r="N5" s="23">
        <v>0</v>
      </c>
      <c r="O5" s="23">
        <v>0</v>
      </c>
      <c r="P5" s="23">
        <v>0</v>
      </c>
      <c r="Q5" s="23">
        <v>0</v>
      </c>
      <c r="R5" s="23">
        <v>0</v>
      </c>
      <c r="S5" s="23">
        <v>0</v>
      </c>
      <c r="T5" s="3"/>
      <c r="U5" s="35">
        <v>3</v>
      </c>
      <c r="V5" s="36" t="str">
        <f>LOOKUP(人物卡!F$5,$A$1:$A$115,$D$1:$D$115)</f>
        <v>聆听</v>
      </c>
      <c r="W5" s="35">
        <v>1</v>
      </c>
      <c r="X5" s="3"/>
      <c r="Y5" s="40">
        <f>IF(LOOKUP(人物卡!$F$5,$A$1:$A$115,$J$1:$J$115)&lt;&gt;0,LOOKUP(人物卡!$F$5,$A$1:$A$115,$M$1:$M$115),0)</f>
        <v>0</v>
      </c>
      <c r="Z5" s="40">
        <f>IF(LOOKUP(人物卡!$F$5,$A$1:$A$115,$J$1:$J$115)&lt;&gt;0,LOOKUP(人物卡!$F$5,$A$1:$A$115,$N$1:$N$115)," ")</f>
        <v>0</v>
      </c>
      <c r="AA5" s="3"/>
      <c r="AB5" s="19"/>
      <c r="AC5" s="3"/>
      <c r="AD5" s="3"/>
      <c r="AE5" s="3"/>
    </row>
    <row r="6" ht="16.5" customHeight="1" spans="1:31">
      <c r="A6" s="23">
        <v>6</v>
      </c>
      <c r="B6" s="24" t="s">
        <v>1295</v>
      </c>
      <c r="C6" s="25" t="s">
        <v>103</v>
      </c>
      <c r="D6" s="25" t="s">
        <v>113</v>
      </c>
      <c r="E6" s="25" t="s">
        <v>63</v>
      </c>
      <c r="F6" s="25" t="s">
        <v>65</v>
      </c>
      <c r="G6" s="25" t="s">
        <v>92</v>
      </c>
      <c r="H6" s="25" t="s">
        <v>109</v>
      </c>
      <c r="I6" s="25" t="s">
        <v>132</v>
      </c>
      <c r="J6" s="24" t="s">
        <v>145</v>
      </c>
      <c r="K6" s="28">
        <v>0</v>
      </c>
      <c r="L6" s="28">
        <v>0</v>
      </c>
      <c r="M6" s="23">
        <v>0</v>
      </c>
      <c r="N6" s="23">
        <v>0</v>
      </c>
      <c r="O6" s="23">
        <v>0</v>
      </c>
      <c r="P6" s="23">
        <v>0</v>
      </c>
      <c r="Q6" s="23">
        <v>0</v>
      </c>
      <c r="R6" s="23">
        <v>0</v>
      </c>
      <c r="S6" s="23">
        <v>0</v>
      </c>
      <c r="T6" s="3"/>
      <c r="U6" s="35">
        <v>4</v>
      </c>
      <c r="V6" s="36" t="str">
        <f>LOOKUP(人物卡!F$5,$A$1:$A$115,$E$1:$E$115)</f>
        <v>母语</v>
      </c>
      <c r="W6" s="35">
        <v>1</v>
      </c>
      <c r="X6" s="29"/>
      <c r="Y6" s="31" t="s">
        <v>1297</v>
      </c>
      <c r="Z6" s="41"/>
      <c r="AA6" s="11"/>
      <c r="AB6" s="19"/>
      <c r="AC6" s="3"/>
      <c r="AD6" s="3"/>
      <c r="AE6" s="3"/>
    </row>
    <row r="7" ht="16.5" customHeight="1" spans="1:31">
      <c r="A7" s="23">
        <v>7</v>
      </c>
      <c r="B7" s="25" t="s">
        <v>63</v>
      </c>
      <c r="C7" s="25" t="s">
        <v>67</v>
      </c>
      <c r="D7" s="25" t="s">
        <v>74</v>
      </c>
      <c r="E7" s="25" t="s">
        <v>125</v>
      </c>
      <c r="F7" s="25" t="s">
        <v>90</v>
      </c>
      <c r="G7" s="25" t="s">
        <v>92</v>
      </c>
      <c r="H7" s="25" t="s">
        <v>96</v>
      </c>
      <c r="I7" s="25" t="s">
        <v>99</v>
      </c>
      <c r="J7" s="24" t="s">
        <v>145</v>
      </c>
      <c r="K7" s="23">
        <v>0</v>
      </c>
      <c r="L7" s="23">
        <v>0</v>
      </c>
      <c r="M7" s="23">
        <v>0</v>
      </c>
      <c r="N7" s="23">
        <v>0</v>
      </c>
      <c r="O7" s="23">
        <v>0</v>
      </c>
      <c r="P7" s="23">
        <v>0</v>
      </c>
      <c r="Q7" s="23">
        <v>0</v>
      </c>
      <c r="R7" s="23">
        <v>0</v>
      </c>
      <c r="S7" s="23">
        <v>0</v>
      </c>
      <c r="T7" s="3"/>
      <c r="U7" s="35">
        <v>5</v>
      </c>
      <c r="V7" s="36" t="str">
        <f>LOOKUP(人物卡!F$5,$A$1:$A$115,$F$1:$F$115)</f>
        <v>社交技能</v>
      </c>
      <c r="W7" s="35">
        <v>1</v>
      </c>
      <c r="X7" s="3"/>
      <c r="Y7" s="40">
        <f>IF(LOOKUP(人物卡!$F$5,$A$1:$A$115,$J$1:$J$115)&lt;&gt;0,LOOKUP(人物卡!$F$5,$A$1:$A$115,$O$1:$O$115),0)</f>
        <v>0</v>
      </c>
      <c r="Z7" s="40">
        <f>IF(LOOKUP(人物卡!$F$5,$A$1:$A$115,$J$1:$J$115)&lt;&gt;0,LOOKUP(人物卡!$F$5,$A$1:$A$115,$P$1:$P$115)," ")</f>
        <v>0</v>
      </c>
      <c r="AA7" s="13"/>
      <c r="AB7" s="19"/>
      <c r="AC7" s="3"/>
      <c r="AD7" s="3"/>
      <c r="AE7" s="3"/>
    </row>
    <row r="8" ht="16.5" customHeight="1" spans="1:31">
      <c r="A8" s="23">
        <v>8</v>
      </c>
      <c r="B8" s="24" t="s">
        <v>123</v>
      </c>
      <c r="C8" s="25" t="s">
        <v>67</v>
      </c>
      <c r="D8" s="25" t="s">
        <v>76</v>
      </c>
      <c r="E8" s="25" t="s">
        <v>92</v>
      </c>
      <c r="F8" s="25" t="s">
        <v>96</v>
      </c>
      <c r="G8" s="25" t="s">
        <v>109</v>
      </c>
      <c r="H8" s="25" t="s">
        <v>132</v>
      </c>
      <c r="I8" s="25" t="s">
        <v>1292</v>
      </c>
      <c r="J8" s="24" t="s">
        <v>145</v>
      </c>
      <c r="K8" s="23">
        <v>0</v>
      </c>
      <c r="L8" s="23">
        <v>0</v>
      </c>
      <c r="M8" s="23">
        <v>0</v>
      </c>
      <c r="N8" s="23">
        <v>0</v>
      </c>
      <c r="O8" s="23">
        <v>0</v>
      </c>
      <c r="P8" s="23">
        <v>0</v>
      </c>
      <c r="Q8" s="23">
        <v>0</v>
      </c>
      <c r="R8" s="23">
        <v>0</v>
      </c>
      <c r="S8" s="23">
        <v>0</v>
      </c>
      <c r="T8" s="3"/>
      <c r="U8" s="35">
        <v>6</v>
      </c>
      <c r="V8" s="36" t="str">
        <f>LOOKUP(人物卡!F$5,$A$1:$A$115,$G$1:$G$115)</f>
        <v>心理学</v>
      </c>
      <c r="W8" s="35">
        <v>1</v>
      </c>
      <c r="X8" s="29"/>
      <c r="Y8" s="31" t="s">
        <v>1298</v>
      </c>
      <c r="Z8" s="41"/>
      <c r="AA8" s="41"/>
      <c r="AB8" s="42"/>
      <c r="AC8" s="3"/>
      <c r="AD8" s="3"/>
      <c r="AE8" s="3"/>
    </row>
    <row r="9" ht="16.5" customHeight="1" spans="1:31">
      <c r="A9" s="23">
        <v>9</v>
      </c>
      <c r="B9" s="25" t="s">
        <v>66</v>
      </c>
      <c r="C9" s="25" t="s">
        <v>70</v>
      </c>
      <c r="D9" s="25" t="s">
        <v>119</v>
      </c>
      <c r="E9" s="25" t="s">
        <v>65</v>
      </c>
      <c r="F9" s="25" t="s">
        <v>125</v>
      </c>
      <c r="G9" s="25" t="s">
        <v>1295</v>
      </c>
      <c r="H9" s="25" t="s">
        <v>107</v>
      </c>
      <c r="I9" s="25" t="s">
        <v>1292</v>
      </c>
      <c r="J9" s="24" t="s">
        <v>145</v>
      </c>
      <c r="K9" s="28">
        <v>0</v>
      </c>
      <c r="L9" s="28">
        <v>0</v>
      </c>
      <c r="M9" s="28">
        <v>0</v>
      </c>
      <c r="N9" s="28">
        <v>0</v>
      </c>
      <c r="O9" s="28">
        <v>0</v>
      </c>
      <c r="P9" s="28">
        <v>0</v>
      </c>
      <c r="Q9" s="23">
        <v>0</v>
      </c>
      <c r="R9" s="23">
        <v>0</v>
      </c>
      <c r="S9" s="23">
        <v>0</v>
      </c>
      <c r="T9" s="3"/>
      <c r="U9" s="35">
        <v>7</v>
      </c>
      <c r="V9" s="36" t="str">
        <f>LOOKUP(人物卡!F$5,$A$1:$A$115,$H$1:$H$115)</f>
        <v>潜行</v>
      </c>
      <c r="W9" s="35">
        <v>1</v>
      </c>
      <c r="X9" s="3"/>
      <c r="Y9" s="43">
        <f>IF(LOOKUP(人物卡!$F$5,$A$1:$A$115,$J$1:$J$115)&lt;&gt;0,LOOKUP(人物卡!$F$5,$A$1:$A$115,$Q$1:$Q$115),0)</f>
        <v>0</v>
      </c>
      <c r="Z9" s="43">
        <f>IF(LOOKUP(人物卡!$F$5,$A$1:$A$115,$J$1:$J$115)&lt;&gt;0,LOOKUP(人物卡!$F$5,$A$1:$A$115,$R$1:$R$115),"")</f>
        <v>0</v>
      </c>
      <c r="AA9" s="43">
        <f>IF(LOOKUP(人物卡!$F$5,$A$1:$A$115,$J$1:$J$115)&lt;&gt;0,LOOKUP(人物卡!$F$5,$A$1:$A$115,$S$1:$S$115),"")</f>
        <v>0</v>
      </c>
      <c r="AB9" s="19"/>
      <c r="AC9" s="3"/>
      <c r="AD9" s="3"/>
      <c r="AE9" s="3"/>
    </row>
    <row r="10" ht="16.5" customHeight="1" spans="1:31">
      <c r="A10" s="23">
        <v>10</v>
      </c>
      <c r="B10" s="24" t="s">
        <v>62</v>
      </c>
      <c r="C10" s="25" t="s">
        <v>66</v>
      </c>
      <c r="D10" s="25" t="s">
        <v>93</v>
      </c>
      <c r="E10" s="25" t="s">
        <v>1295</v>
      </c>
      <c r="F10" s="25" t="s">
        <v>119</v>
      </c>
      <c r="G10" s="25" t="s">
        <v>65</v>
      </c>
      <c r="H10" s="25" t="s">
        <v>78</v>
      </c>
      <c r="I10" s="25" t="s">
        <v>1295</v>
      </c>
      <c r="J10" s="24" t="s">
        <v>145</v>
      </c>
      <c r="K10" s="28">
        <v>0</v>
      </c>
      <c r="L10" s="28">
        <v>0</v>
      </c>
      <c r="M10" s="23">
        <v>0</v>
      </c>
      <c r="N10" s="23">
        <v>0</v>
      </c>
      <c r="O10" s="23">
        <v>0</v>
      </c>
      <c r="P10" s="23">
        <v>0</v>
      </c>
      <c r="Q10" s="23">
        <v>0</v>
      </c>
      <c r="R10" s="23">
        <v>0</v>
      </c>
      <c r="S10" s="23">
        <v>0</v>
      </c>
      <c r="T10" s="3"/>
      <c r="U10" s="35">
        <v>8</v>
      </c>
      <c r="V10" s="36" t="str">
        <f>LOOKUP(人物卡!F$5,$A$1:$A$115,$I$1:$I$115)</f>
        <v>侦查</v>
      </c>
      <c r="W10" s="35">
        <v>1</v>
      </c>
      <c r="X10" s="3"/>
      <c r="Y10" s="3"/>
      <c r="Z10" s="3"/>
      <c r="AA10" s="3"/>
      <c r="AB10" s="19"/>
      <c r="AC10" s="3"/>
      <c r="AD10" s="3"/>
      <c r="AE10" s="3"/>
    </row>
    <row r="11" ht="16.5" customHeight="1" spans="1:31">
      <c r="A11" s="23">
        <v>11</v>
      </c>
      <c r="B11" s="25" t="s">
        <v>66</v>
      </c>
      <c r="C11" s="25" t="s">
        <v>68</v>
      </c>
      <c r="D11" s="25" t="s">
        <v>119</v>
      </c>
      <c r="E11" s="25" t="s">
        <v>125</v>
      </c>
      <c r="F11" s="25" t="s">
        <v>65</v>
      </c>
      <c r="G11" s="25" t="s">
        <v>107</v>
      </c>
      <c r="H11" s="25" t="s">
        <v>72</v>
      </c>
      <c r="I11" s="26"/>
      <c r="J11" s="24" t="s">
        <v>145</v>
      </c>
      <c r="K11" s="25" t="s">
        <v>78</v>
      </c>
      <c r="L11" s="25" t="s">
        <v>96</v>
      </c>
      <c r="M11" s="23">
        <v>0</v>
      </c>
      <c r="N11" s="23">
        <v>0</v>
      </c>
      <c r="O11" s="23">
        <v>0</v>
      </c>
      <c r="P11" s="23">
        <v>0</v>
      </c>
      <c r="Q11" s="23">
        <v>0</v>
      </c>
      <c r="R11" s="23">
        <v>0</v>
      </c>
      <c r="S11" s="23">
        <v>0</v>
      </c>
      <c r="T11" s="3"/>
      <c r="U11" s="23">
        <v>9</v>
      </c>
      <c r="V11" s="36" t="str">
        <f>LOOKUP(人物卡!F$5,$A$1:$A$115,$J$1:$J$115)</f>
        <v>无</v>
      </c>
      <c r="W11" s="35">
        <v>1</v>
      </c>
      <c r="X11" s="3"/>
      <c r="Y11" s="3"/>
      <c r="Z11" s="3"/>
      <c r="AA11" s="3"/>
      <c r="AB11" s="19"/>
      <c r="AC11" s="3"/>
      <c r="AD11" s="3"/>
      <c r="AE11" s="3"/>
    </row>
    <row r="12" ht="24" customHeight="1" spans="1:31">
      <c r="A12" s="23">
        <v>12</v>
      </c>
      <c r="B12" s="24" t="s">
        <v>62</v>
      </c>
      <c r="C12" s="25" t="s">
        <v>70</v>
      </c>
      <c r="D12" s="25" t="s">
        <v>63</v>
      </c>
      <c r="E12" s="25" t="s">
        <v>130</v>
      </c>
      <c r="F12" s="25" t="s">
        <v>145</v>
      </c>
      <c r="G12" s="25" t="s">
        <v>85</v>
      </c>
      <c r="H12" s="25" t="s">
        <v>92</v>
      </c>
      <c r="I12" s="25" t="s">
        <v>96</v>
      </c>
      <c r="J12" s="24" t="s">
        <v>145</v>
      </c>
      <c r="K12" s="25" t="s">
        <v>81</v>
      </c>
      <c r="L12" s="25" t="s">
        <v>65</v>
      </c>
      <c r="M12" s="23">
        <v>0</v>
      </c>
      <c r="N12" s="23">
        <v>0</v>
      </c>
      <c r="O12" s="23">
        <v>0</v>
      </c>
      <c r="P12" s="23">
        <v>0</v>
      </c>
      <c r="Q12" s="23">
        <v>0</v>
      </c>
      <c r="R12" s="23">
        <v>0</v>
      </c>
      <c r="S12" s="23">
        <v>0</v>
      </c>
      <c r="T12" s="3"/>
      <c r="U12" s="3"/>
      <c r="V12" s="3"/>
      <c r="W12" s="3"/>
      <c r="X12" s="3"/>
      <c r="Y12" s="3"/>
      <c r="Z12" s="3"/>
      <c r="AA12" s="3"/>
      <c r="AB12" s="19"/>
      <c r="AC12" s="3"/>
      <c r="AD12" s="3"/>
      <c r="AE12" s="3"/>
    </row>
    <row r="13" ht="17" customHeight="1" spans="1:31">
      <c r="A13" s="23">
        <v>13</v>
      </c>
      <c r="B13" s="25" t="s">
        <v>70</v>
      </c>
      <c r="C13" s="26"/>
      <c r="D13" s="25" t="s">
        <v>1295</v>
      </c>
      <c r="E13" s="25" t="s">
        <v>125</v>
      </c>
      <c r="F13" s="25" t="s">
        <v>92</v>
      </c>
      <c r="G13" s="25" t="s">
        <v>107</v>
      </c>
      <c r="H13" s="25" t="s">
        <v>1292</v>
      </c>
      <c r="I13" s="25" t="s">
        <v>1292</v>
      </c>
      <c r="J13" s="24" t="s">
        <v>145</v>
      </c>
      <c r="K13" s="25" t="s">
        <v>119</v>
      </c>
      <c r="L13" s="25" t="s">
        <v>76</v>
      </c>
      <c r="M13" s="23">
        <v>0</v>
      </c>
      <c r="N13" s="23">
        <v>0</v>
      </c>
      <c r="O13" s="23">
        <v>0</v>
      </c>
      <c r="P13" s="23">
        <v>0</v>
      </c>
      <c r="Q13" s="23">
        <v>0</v>
      </c>
      <c r="R13" s="23">
        <v>0</v>
      </c>
      <c r="S13" s="23">
        <v>0</v>
      </c>
      <c r="T13" s="3"/>
      <c r="U13" s="3"/>
      <c r="V13" s="3"/>
      <c r="W13" s="37"/>
      <c r="X13" s="3"/>
      <c r="Y13" s="3"/>
      <c r="Z13" s="3"/>
      <c r="AA13" s="3"/>
      <c r="AB13" s="19"/>
      <c r="AC13" s="3"/>
      <c r="AD13" s="3"/>
      <c r="AE13" s="3"/>
    </row>
    <row r="14" ht="17" customHeight="1" spans="1:31">
      <c r="A14" s="23">
        <v>14</v>
      </c>
      <c r="B14" s="24" t="s">
        <v>91</v>
      </c>
      <c r="C14" s="25" t="s">
        <v>103</v>
      </c>
      <c r="D14" s="25" t="s">
        <v>117</v>
      </c>
      <c r="E14" s="25" t="s">
        <v>1295</v>
      </c>
      <c r="F14" s="25" t="s">
        <v>67</v>
      </c>
      <c r="G14" s="25" t="s">
        <v>92</v>
      </c>
      <c r="H14" s="25" t="s">
        <v>109</v>
      </c>
      <c r="I14" s="25" t="s">
        <v>1295</v>
      </c>
      <c r="J14" s="24" t="s">
        <v>145</v>
      </c>
      <c r="K14" s="28">
        <v>0</v>
      </c>
      <c r="L14" s="23">
        <v>0</v>
      </c>
      <c r="M14" s="23">
        <v>0</v>
      </c>
      <c r="N14" s="23">
        <v>0</v>
      </c>
      <c r="O14" s="23">
        <v>0</v>
      </c>
      <c r="P14" s="23">
        <v>0</v>
      </c>
      <c r="Q14" s="23">
        <v>0</v>
      </c>
      <c r="R14" s="23">
        <v>0</v>
      </c>
      <c r="S14" s="23">
        <v>0</v>
      </c>
      <c r="T14" s="3"/>
      <c r="U14" s="3"/>
      <c r="V14" s="3"/>
      <c r="W14" s="3"/>
      <c r="X14" s="3"/>
      <c r="Y14" s="3"/>
      <c r="Z14" s="3"/>
      <c r="AA14" s="3"/>
      <c r="AB14" s="19"/>
      <c r="AC14" s="3"/>
      <c r="AD14" s="3"/>
      <c r="AE14" s="3"/>
    </row>
    <row r="15" ht="17" customHeight="1" spans="1:31">
      <c r="A15" s="23">
        <v>15</v>
      </c>
      <c r="B15" s="25" t="s">
        <v>79</v>
      </c>
      <c r="C15" s="25" t="s">
        <v>123</v>
      </c>
      <c r="D15" s="25" t="s">
        <v>103</v>
      </c>
      <c r="E15" s="25" t="s">
        <v>94</v>
      </c>
      <c r="F15" s="25" t="s">
        <v>1295</v>
      </c>
      <c r="G15" s="25" t="s">
        <v>114</v>
      </c>
      <c r="H15" s="25" t="s">
        <v>131</v>
      </c>
      <c r="I15" s="25" t="s">
        <v>1292</v>
      </c>
      <c r="J15" s="24" t="s">
        <v>145</v>
      </c>
      <c r="K15" s="28">
        <v>0</v>
      </c>
      <c r="L15" s="23">
        <v>0</v>
      </c>
      <c r="M15" s="23">
        <v>0</v>
      </c>
      <c r="N15" s="23">
        <v>0</v>
      </c>
      <c r="O15" s="23">
        <v>0</v>
      </c>
      <c r="P15" s="23">
        <v>0</v>
      </c>
      <c r="Q15" s="23">
        <v>0</v>
      </c>
      <c r="R15" s="23">
        <v>0</v>
      </c>
      <c r="S15" s="23">
        <v>0</v>
      </c>
      <c r="T15" s="3"/>
      <c r="U15" s="3"/>
      <c r="V15" s="3"/>
      <c r="W15" s="3"/>
      <c r="X15" s="3"/>
      <c r="Y15" s="3"/>
      <c r="Z15" s="3"/>
      <c r="AA15" s="3"/>
      <c r="AB15" s="19"/>
      <c r="AC15" s="3"/>
      <c r="AD15" s="3"/>
      <c r="AE15" s="3"/>
    </row>
    <row r="16" ht="17" customHeight="1" spans="1:31">
      <c r="A16" s="23">
        <v>16</v>
      </c>
      <c r="B16" s="25" t="s">
        <v>70</v>
      </c>
      <c r="C16" s="25" t="s">
        <v>119</v>
      </c>
      <c r="D16" s="25" t="s">
        <v>65</v>
      </c>
      <c r="E16" s="27"/>
      <c r="F16" s="25" t="s">
        <v>125</v>
      </c>
      <c r="G16" s="25" t="s">
        <v>130</v>
      </c>
      <c r="H16" s="25" t="s">
        <v>92</v>
      </c>
      <c r="I16" s="25" t="s">
        <v>1292</v>
      </c>
      <c r="J16" s="24" t="s">
        <v>145</v>
      </c>
      <c r="K16" s="25" t="s">
        <v>76</v>
      </c>
      <c r="L16" s="24" t="s">
        <v>80</v>
      </c>
      <c r="M16" s="23">
        <v>0</v>
      </c>
      <c r="N16" s="23">
        <v>0</v>
      </c>
      <c r="O16" s="23">
        <v>0</v>
      </c>
      <c r="P16" s="23">
        <v>0</v>
      </c>
      <c r="Q16" s="23">
        <v>0</v>
      </c>
      <c r="R16" s="23">
        <v>0</v>
      </c>
      <c r="S16" s="23">
        <v>0</v>
      </c>
      <c r="T16" s="3"/>
      <c r="U16" s="3"/>
      <c r="V16" s="3"/>
      <c r="W16" s="3"/>
      <c r="X16" s="3"/>
      <c r="Y16" s="3"/>
      <c r="Z16" s="3"/>
      <c r="AA16" s="3"/>
      <c r="AB16" s="19"/>
      <c r="AC16" s="3"/>
      <c r="AD16" s="3"/>
      <c r="AE16" s="3"/>
    </row>
    <row r="17" ht="17" customHeight="1" spans="1:31">
      <c r="A17" s="23">
        <v>17</v>
      </c>
      <c r="B17" s="25" t="s">
        <v>62</v>
      </c>
      <c r="C17" s="25" t="s">
        <v>1295</v>
      </c>
      <c r="D17" s="25" t="s">
        <v>103</v>
      </c>
      <c r="E17" s="25" t="s">
        <v>67</v>
      </c>
      <c r="F17" s="25" t="s">
        <v>92</v>
      </c>
      <c r="G17" s="25" t="s">
        <v>107</v>
      </c>
      <c r="H17" s="25" t="s">
        <v>1292</v>
      </c>
      <c r="I17" s="25" t="s">
        <v>1295</v>
      </c>
      <c r="J17" s="24" t="s">
        <v>145</v>
      </c>
      <c r="K17" s="28">
        <v>0</v>
      </c>
      <c r="L17" s="23">
        <v>0</v>
      </c>
      <c r="M17" s="23">
        <v>0</v>
      </c>
      <c r="N17" s="23">
        <v>0</v>
      </c>
      <c r="O17" s="23">
        <v>0</v>
      </c>
      <c r="P17" s="23">
        <v>0</v>
      </c>
      <c r="Q17" s="23">
        <v>0</v>
      </c>
      <c r="R17" s="23">
        <v>0</v>
      </c>
      <c r="S17" s="23">
        <v>0</v>
      </c>
      <c r="T17" s="3"/>
      <c r="U17" s="3"/>
      <c r="V17" s="3"/>
      <c r="W17" s="3"/>
      <c r="X17" s="3"/>
      <c r="Y17" s="3"/>
      <c r="Z17" s="3"/>
      <c r="AA17" s="3"/>
      <c r="AB17" s="19"/>
      <c r="AC17" s="3"/>
      <c r="AD17" s="3"/>
      <c r="AE17" s="3"/>
    </row>
    <row r="18" ht="17" customHeight="1" spans="1:31">
      <c r="A18" s="23">
        <v>18</v>
      </c>
      <c r="B18" s="24" t="s">
        <v>113</v>
      </c>
      <c r="C18" s="27"/>
      <c r="D18" s="25" t="s">
        <v>76</v>
      </c>
      <c r="E18" s="25" t="s">
        <v>78</v>
      </c>
      <c r="F18" s="27"/>
      <c r="G18" s="25" t="s">
        <v>96</v>
      </c>
      <c r="H18" s="25" t="s">
        <v>109</v>
      </c>
      <c r="I18" s="25" t="s">
        <v>132</v>
      </c>
      <c r="J18" s="24" t="s">
        <v>145</v>
      </c>
      <c r="K18" s="25" t="s">
        <v>67</v>
      </c>
      <c r="L18" s="24" t="s">
        <v>107</v>
      </c>
      <c r="M18" s="25" t="s">
        <v>125</v>
      </c>
      <c r="N18" s="24" t="s">
        <v>112</v>
      </c>
      <c r="O18" s="27"/>
      <c r="P18" s="27"/>
      <c r="Q18" s="23">
        <v>0</v>
      </c>
      <c r="R18" s="23">
        <v>0</v>
      </c>
      <c r="S18" s="23">
        <v>0</v>
      </c>
      <c r="T18" s="3"/>
      <c r="U18" s="3"/>
      <c r="V18" s="3"/>
      <c r="W18" s="3"/>
      <c r="X18" s="3"/>
      <c r="Y18" s="3"/>
      <c r="Z18" s="3"/>
      <c r="AA18" s="3"/>
      <c r="AB18" s="19"/>
      <c r="AC18" s="3"/>
      <c r="AD18" s="3"/>
      <c r="AE18" s="3"/>
    </row>
    <row r="19" ht="17" customHeight="1" spans="1:31">
      <c r="A19" s="23">
        <v>19</v>
      </c>
      <c r="B19" s="25" t="s">
        <v>62</v>
      </c>
      <c r="C19" s="25" t="s">
        <v>66</v>
      </c>
      <c r="D19" s="25" t="s">
        <v>93</v>
      </c>
      <c r="E19" s="25" t="s">
        <v>119</v>
      </c>
      <c r="F19" s="25" t="s">
        <v>65</v>
      </c>
      <c r="G19" s="25" t="s">
        <v>130</v>
      </c>
      <c r="H19" s="25" t="s">
        <v>125</v>
      </c>
      <c r="I19" s="25" t="s">
        <v>1295</v>
      </c>
      <c r="J19" s="24" t="s">
        <v>145</v>
      </c>
      <c r="K19" s="28">
        <v>0</v>
      </c>
      <c r="L19" s="23">
        <v>0</v>
      </c>
      <c r="M19" s="23">
        <v>0</v>
      </c>
      <c r="N19" s="23">
        <v>0</v>
      </c>
      <c r="O19" s="23">
        <v>0</v>
      </c>
      <c r="P19" s="23">
        <v>0</v>
      </c>
      <c r="Q19" s="23">
        <v>0</v>
      </c>
      <c r="R19" s="24" t="s">
        <v>106</v>
      </c>
      <c r="S19" s="24" t="s">
        <v>106</v>
      </c>
      <c r="T19" s="3"/>
      <c r="U19" s="3"/>
      <c r="V19" s="3"/>
      <c r="W19" s="3"/>
      <c r="X19" s="3"/>
      <c r="Y19" s="3"/>
      <c r="Z19" s="3"/>
      <c r="AA19" s="3"/>
      <c r="AB19" s="19"/>
      <c r="AC19" s="3"/>
      <c r="AD19" s="3"/>
      <c r="AE19" s="3"/>
    </row>
    <row r="20" ht="17" customHeight="1" spans="1:31">
      <c r="A20" s="23">
        <v>20</v>
      </c>
      <c r="B20" s="24" t="s">
        <v>93</v>
      </c>
      <c r="C20" s="27"/>
      <c r="D20" s="27"/>
      <c r="E20" s="25" t="s">
        <v>1295</v>
      </c>
      <c r="F20" s="25" t="s">
        <v>63</v>
      </c>
      <c r="G20" s="25" t="s">
        <v>92</v>
      </c>
      <c r="H20" s="25" t="s">
        <v>132</v>
      </c>
      <c r="I20" s="25" t="s">
        <v>109</v>
      </c>
      <c r="J20" s="24" t="s">
        <v>145</v>
      </c>
      <c r="K20" s="24" t="s">
        <v>98</v>
      </c>
      <c r="L20" s="24" t="s">
        <v>95</v>
      </c>
      <c r="M20" s="25" t="s">
        <v>105</v>
      </c>
      <c r="N20" s="24" t="s">
        <v>113</v>
      </c>
      <c r="O20" s="23">
        <v>0</v>
      </c>
      <c r="P20" s="23">
        <v>0</v>
      </c>
      <c r="Q20" s="23">
        <v>0</v>
      </c>
      <c r="R20" s="23">
        <v>0</v>
      </c>
      <c r="S20" s="23">
        <v>0</v>
      </c>
      <c r="T20" s="3"/>
      <c r="U20" s="3"/>
      <c r="V20" s="3"/>
      <c r="W20" s="3"/>
      <c r="X20" s="3"/>
      <c r="Y20" s="3"/>
      <c r="Z20" s="3"/>
      <c r="AA20" s="3"/>
      <c r="AB20" s="19"/>
      <c r="AC20" s="3"/>
      <c r="AD20" s="3"/>
      <c r="AE20" s="3"/>
    </row>
    <row r="21" ht="17" customHeight="1" spans="1:31">
      <c r="A21" s="23">
        <v>21</v>
      </c>
      <c r="B21" s="25" t="s">
        <v>91</v>
      </c>
      <c r="C21" s="25" t="s">
        <v>103</v>
      </c>
      <c r="D21" s="25" t="s">
        <v>121</v>
      </c>
      <c r="E21" s="25" t="s">
        <v>123</v>
      </c>
      <c r="F21" s="25" t="s">
        <v>92</v>
      </c>
      <c r="G21" s="25" t="s">
        <v>107</v>
      </c>
      <c r="H21" s="25" t="s">
        <v>1292</v>
      </c>
      <c r="I21" s="25" t="s">
        <v>1292</v>
      </c>
      <c r="J21" s="24" t="s">
        <v>145</v>
      </c>
      <c r="K21" s="28">
        <v>0</v>
      </c>
      <c r="L21" s="23">
        <v>0</v>
      </c>
      <c r="M21" s="23">
        <v>0</v>
      </c>
      <c r="N21" s="23">
        <v>0</v>
      </c>
      <c r="O21" s="23">
        <v>0</v>
      </c>
      <c r="P21" s="23">
        <v>0</v>
      </c>
      <c r="Q21" s="23">
        <v>0</v>
      </c>
      <c r="R21" s="23">
        <v>0</v>
      </c>
      <c r="S21" s="23">
        <v>0</v>
      </c>
      <c r="T21" s="3"/>
      <c r="U21" s="3"/>
      <c r="V21" s="3"/>
      <c r="W21" s="3"/>
      <c r="X21" s="3"/>
      <c r="Y21" s="3"/>
      <c r="Z21" s="3"/>
      <c r="AA21" s="3"/>
      <c r="AB21" s="19"/>
      <c r="AC21" s="3"/>
      <c r="AD21" s="3"/>
      <c r="AE21" s="3"/>
    </row>
    <row r="22" ht="17" customHeight="1" spans="1:31">
      <c r="A22" s="23">
        <v>22</v>
      </c>
      <c r="B22" s="27"/>
      <c r="C22" s="25" t="s">
        <v>70</v>
      </c>
      <c r="D22" s="25" t="s">
        <v>117</v>
      </c>
      <c r="E22" s="25" t="s">
        <v>67</v>
      </c>
      <c r="F22" s="25" t="s">
        <v>125</v>
      </c>
      <c r="G22" s="25" t="s">
        <v>92</v>
      </c>
      <c r="H22" s="25" t="s">
        <v>107</v>
      </c>
      <c r="I22" s="25" t="s">
        <v>1292</v>
      </c>
      <c r="J22" s="24" t="s">
        <v>145</v>
      </c>
      <c r="K22" s="24" t="s">
        <v>62</v>
      </c>
      <c r="L22" s="24" t="s">
        <v>66</v>
      </c>
      <c r="M22" s="23">
        <v>0</v>
      </c>
      <c r="N22" s="23">
        <v>0</v>
      </c>
      <c r="O22" s="23">
        <v>0</v>
      </c>
      <c r="P22" s="23">
        <v>0</v>
      </c>
      <c r="Q22" s="23">
        <v>0</v>
      </c>
      <c r="R22" s="23">
        <v>0</v>
      </c>
      <c r="S22" s="23">
        <v>0</v>
      </c>
      <c r="T22" s="3"/>
      <c r="U22" s="3"/>
      <c r="V22" s="3"/>
      <c r="W22" s="3"/>
      <c r="X22" s="3"/>
      <c r="Y22" s="3"/>
      <c r="Z22" s="3"/>
      <c r="AA22" s="3"/>
      <c r="AB22" s="19"/>
      <c r="AC22" s="3"/>
      <c r="AD22" s="3"/>
      <c r="AE22" s="3"/>
    </row>
    <row r="23" ht="17" customHeight="1" spans="1:31">
      <c r="A23" s="23">
        <v>23</v>
      </c>
      <c r="B23" s="25" t="s">
        <v>62</v>
      </c>
      <c r="C23" s="25" t="s">
        <v>119</v>
      </c>
      <c r="D23" s="25" t="s">
        <v>65</v>
      </c>
      <c r="E23" s="25" t="s">
        <v>67</v>
      </c>
      <c r="F23" s="25" t="s">
        <v>125</v>
      </c>
      <c r="G23" s="25" t="s">
        <v>1295</v>
      </c>
      <c r="H23" s="25" t="s">
        <v>92</v>
      </c>
      <c r="I23" s="25" t="s">
        <v>1292</v>
      </c>
      <c r="J23" s="24" t="s">
        <v>145</v>
      </c>
      <c r="K23" s="28">
        <v>0</v>
      </c>
      <c r="L23" s="23">
        <v>0</v>
      </c>
      <c r="M23" s="23">
        <v>0</v>
      </c>
      <c r="N23" s="23">
        <v>0</v>
      </c>
      <c r="O23" s="23">
        <v>0</v>
      </c>
      <c r="P23" s="23">
        <v>0</v>
      </c>
      <c r="Q23" s="23">
        <v>0</v>
      </c>
      <c r="R23" s="23">
        <v>0</v>
      </c>
      <c r="S23" s="23">
        <v>0</v>
      </c>
      <c r="T23" s="3"/>
      <c r="U23" s="3"/>
      <c r="V23" s="3"/>
      <c r="W23" s="3"/>
      <c r="X23" s="3"/>
      <c r="Y23" s="3"/>
      <c r="Z23" s="3"/>
      <c r="AA23" s="3"/>
      <c r="AB23" s="19"/>
      <c r="AC23" s="3"/>
      <c r="AD23" s="3"/>
      <c r="AE23" s="3"/>
    </row>
    <row r="24" ht="16.5" customHeight="1" spans="1:31">
      <c r="A24" s="23">
        <v>24</v>
      </c>
      <c r="B24" s="24" t="s">
        <v>81</v>
      </c>
      <c r="C24" s="25" t="s">
        <v>95</v>
      </c>
      <c r="D24" s="24" t="s">
        <v>98</v>
      </c>
      <c r="E24" s="25" t="s">
        <v>96</v>
      </c>
      <c r="F24" s="25" t="s">
        <v>107</v>
      </c>
      <c r="G24" s="25" t="s">
        <v>1292</v>
      </c>
      <c r="H24" s="25" t="s">
        <v>65</v>
      </c>
      <c r="I24" s="25" t="s">
        <v>1292</v>
      </c>
      <c r="J24" s="24" t="s">
        <v>145</v>
      </c>
      <c r="K24" s="28">
        <v>0</v>
      </c>
      <c r="L24" s="23">
        <v>0</v>
      </c>
      <c r="M24" s="23">
        <v>0</v>
      </c>
      <c r="N24" s="23">
        <v>0</v>
      </c>
      <c r="O24" s="23">
        <v>0</v>
      </c>
      <c r="P24" s="23">
        <v>0</v>
      </c>
      <c r="Q24" s="23">
        <v>0</v>
      </c>
      <c r="R24" s="23">
        <v>0</v>
      </c>
      <c r="S24" s="24" t="s">
        <v>106</v>
      </c>
      <c r="T24" s="30"/>
      <c r="U24" s="3"/>
      <c r="V24" s="3"/>
      <c r="W24" s="3"/>
      <c r="X24" s="3"/>
      <c r="Y24" s="3"/>
      <c r="Z24" s="3"/>
      <c r="AA24" s="3"/>
      <c r="AB24" s="19"/>
      <c r="AC24" s="3"/>
      <c r="AD24" s="3"/>
      <c r="AE24" s="3"/>
    </row>
    <row r="25" ht="17" customHeight="1" spans="1:31">
      <c r="A25" s="23">
        <v>25</v>
      </c>
      <c r="B25" s="24" t="s">
        <v>81</v>
      </c>
      <c r="C25" s="25" t="s">
        <v>95</v>
      </c>
      <c r="D25" s="24" t="s">
        <v>98</v>
      </c>
      <c r="E25" s="25" t="s">
        <v>65</v>
      </c>
      <c r="F25" s="25" t="s">
        <v>107</v>
      </c>
      <c r="G25" s="25" t="s">
        <v>1295</v>
      </c>
      <c r="H25" s="25" t="s">
        <v>1292</v>
      </c>
      <c r="I25" s="25" t="s">
        <v>1292</v>
      </c>
      <c r="J25" s="24" t="s">
        <v>145</v>
      </c>
      <c r="K25" s="28">
        <v>0</v>
      </c>
      <c r="L25" s="23">
        <v>0</v>
      </c>
      <c r="M25" s="23">
        <v>0</v>
      </c>
      <c r="N25" s="23">
        <v>0</v>
      </c>
      <c r="O25" s="23">
        <v>0</v>
      </c>
      <c r="P25" s="23">
        <v>0</v>
      </c>
      <c r="Q25" s="23">
        <v>0</v>
      </c>
      <c r="R25" s="23">
        <v>0</v>
      </c>
      <c r="S25" s="23">
        <v>0</v>
      </c>
      <c r="T25" s="3"/>
      <c r="U25" s="3"/>
      <c r="V25" s="3"/>
      <c r="W25" s="3"/>
      <c r="X25" s="3"/>
      <c r="Y25" s="3"/>
      <c r="Z25" s="3"/>
      <c r="AA25" s="3"/>
      <c r="AB25" s="19"/>
      <c r="AC25" s="3"/>
      <c r="AD25" s="3"/>
      <c r="AE25" s="3"/>
    </row>
    <row r="26" ht="17" customHeight="1" spans="1:31">
      <c r="A26" s="23">
        <v>26</v>
      </c>
      <c r="B26" s="24" t="s">
        <v>91</v>
      </c>
      <c r="C26" s="27"/>
      <c r="D26" s="27"/>
      <c r="E26" s="25" t="s">
        <v>123</v>
      </c>
      <c r="F26" s="25" t="s">
        <v>94</v>
      </c>
      <c r="G26" s="25" t="s">
        <v>112</v>
      </c>
      <c r="H26" s="25" t="s">
        <v>131</v>
      </c>
      <c r="I26" s="25" t="s">
        <v>132</v>
      </c>
      <c r="J26" s="24" t="s">
        <v>145</v>
      </c>
      <c r="K26" s="25" t="s">
        <v>105</v>
      </c>
      <c r="L26" s="24" t="s">
        <v>113</v>
      </c>
      <c r="M26" s="25" t="s">
        <v>117</v>
      </c>
      <c r="N26" s="24" t="s">
        <v>76</v>
      </c>
      <c r="O26" s="23">
        <v>0</v>
      </c>
      <c r="P26" s="23">
        <v>0</v>
      </c>
      <c r="Q26" s="23">
        <v>0</v>
      </c>
      <c r="R26" s="23">
        <v>0</v>
      </c>
      <c r="S26" s="23">
        <v>0</v>
      </c>
      <c r="T26" s="3"/>
      <c r="U26" s="3"/>
      <c r="V26" s="3"/>
      <c r="W26" s="3"/>
      <c r="X26" s="3"/>
      <c r="Y26" s="3"/>
      <c r="Z26" s="3"/>
      <c r="AA26" s="3"/>
      <c r="AB26" s="19"/>
      <c r="AC26" s="3"/>
      <c r="AD26" s="3"/>
      <c r="AE26" s="3"/>
    </row>
    <row r="27" ht="17" customHeight="1" spans="1:31">
      <c r="A27" s="23">
        <v>27</v>
      </c>
      <c r="B27" s="25" t="s">
        <v>62</v>
      </c>
      <c r="C27" s="25" t="s">
        <v>70</v>
      </c>
      <c r="D27" s="25" t="s">
        <v>72</v>
      </c>
      <c r="E27" s="25" t="s">
        <v>76</v>
      </c>
      <c r="F27" s="25" t="s">
        <v>107</v>
      </c>
      <c r="G27" s="25" t="s">
        <v>1292</v>
      </c>
      <c r="H27" s="25" t="s">
        <v>1292</v>
      </c>
      <c r="I27" s="25" t="s">
        <v>73</v>
      </c>
      <c r="J27" s="24" t="s">
        <v>145</v>
      </c>
      <c r="K27" s="28">
        <v>0</v>
      </c>
      <c r="L27" s="23">
        <v>0</v>
      </c>
      <c r="M27" s="23">
        <v>0</v>
      </c>
      <c r="N27" s="23">
        <v>0</v>
      </c>
      <c r="O27" s="23">
        <v>0</v>
      </c>
      <c r="P27" s="23">
        <v>0</v>
      </c>
      <c r="Q27" s="23">
        <v>0</v>
      </c>
      <c r="R27" s="23">
        <v>0</v>
      </c>
      <c r="S27" s="23">
        <v>0</v>
      </c>
      <c r="T27" s="3"/>
      <c r="U27" s="3"/>
      <c r="V27" s="3"/>
      <c r="W27" s="3"/>
      <c r="X27" s="3"/>
      <c r="Y27" s="3"/>
      <c r="Z27" s="3"/>
      <c r="AA27" s="3"/>
      <c r="AB27" s="19"/>
      <c r="AC27" s="3"/>
      <c r="AD27" s="3"/>
      <c r="AE27" s="3"/>
    </row>
    <row r="28" ht="17" customHeight="1" spans="1:31">
      <c r="A28" s="23">
        <v>28</v>
      </c>
      <c r="B28" s="24" t="s">
        <v>89</v>
      </c>
      <c r="C28" s="25" t="s">
        <v>95</v>
      </c>
      <c r="D28" s="25" t="s">
        <v>105</v>
      </c>
      <c r="E28" s="24" t="s">
        <v>113</v>
      </c>
      <c r="F28" s="25" t="s">
        <v>69</v>
      </c>
      <c r="G28" s="25" t="s">
        <v>72</v>
      </c>
      <c r="H28" s="25" t="s">
        <v>109</v>
      </c>
      <c r="I28" s="25" t="s">
        <v>92</v>
      </c>
      <c r="J28" s="24" t="s">
        <v>145</v>
      </c>
      <c r="K28" s="28">
        <v>0</v>
      </c>
      <c r="L28" s="23">
        <v>0</v>
      </c>
      <c r="M28" s="23">
        <v>0</v>
      </c>
      <c r="N28" s="23">
        <v>0</v>
      </c>
      <c r="O28" s="23">
        <v>0</v>
      </c>
      <c r="P28" s="23">
        <v>0</v>
      </c>
      <c r="Q28" s="23">
        <v>0</v>
      </c>
      <c r="R28" s="23">
        <v>0</v>
      </c>
      <c r="S28" s="23">
        <v>0</v>
      </c>
      <c r="T28" s="3"/>
      <c r="U28" s="3"/>
      <c r="V28" s="3"/>
      <c r="W28" s="3"/>
      <c r="X28" s="3"/>
      <c r="Y28" s="3"/>
      <c r="Z28" s="3"/>
      <c r="AA28" s="3"/>
      <c r="AB28" s="19"/>
      <c r="AC28" s="3"/>
      <c r="AD28" s="3"/>
      <c r="AE28" s="3"/>
    </row>
    <row r="29" ht="17" customHeight="1" spans="1:31">
      <c r="A29" s="23">
        <v>29</v>
      </c>
      <c r="B29" s="25" t="s">
        <v>93</v>
      </c>
      <c r="C29" s="27"/>
      <c r="D29" s="25" t="s">
        <v>105</v>
      </c>
      <c r="E29" s="24" t="s">
        <v>113</v>
      </c>
      <c r="F29" s="25" t="s">
        <v>121</v>
      </c>
      <c r="G29" s="25" t="s">
        <v>69</v>
      </c>
      <c r="H29" s="25" t="s">
        <v>82</v>
      </c>
      <c r="I29" s="25" t="s">
        <v>1292</v>
      </c>
      <c r="J29" s="24" t="s">
        <v>145</v>
      </c>
      <c r="K29" s="25" t="s">
        <v>95</v>
      </c>
      <c r="L29" s="24" t="s">
        <v>72</v>
      </c>
      <c r="M29" s="23">
        <v>0</v>
      </c>
      <c r="N29" s="23">
        <v>0</v>
      </c>
      <c r="O29" s="23">
        <v>0</v>
      </c>
      <c r="P29" s="23">
        <v>0</v>
      </c>
      <c r="Q29" s="23">
        <v>0</v>
      </c>
      <c r="R29" s="23">
        <v>0</v>
      </c>
      <c r="S29" s="23">
        <v>0</v>
      </c>
      <c r="T29" s="3"/>
      <c r="U29" s="3"/>
      <c r="V29" s="3"/>
      <c r="W29" s="3"/>
      <c r="X29" s="3"/>
      <c r="Y29" s="3"/>
      <c r="Z29" s="3"/>
      <c r="AA29" s="3"/>
      <c r="AB29" s="19"/>
      <c r="AC29" s="3"/>
      <c r="AD29" s="3"/>
      <c r="AE29" s="3"/>
    </row>
    <row r="30" ht="17" customHeight="1" spans="1:31">
      <c r="A30" s="23">
        <v>30</v>
      </c>
      <c r="B30" s="24" t="s">
        <v>93</v>
      </c>
      <c r="C30" s="25" t="s">
        <v>105</v>
      </c>
      <c r="D30" s="24" t="s">
        <v>113</v>
      </c>
      <c r="E30" s="25" t="s">
        <v>1295</v>
      </c>
      <c r="F30" s="25" t="s">
        <v>92</v>
      </c>
      <c r="G30" s="25" t="s">
        <v>109</v>
      </c>
      <c r="H30" s="25" t="s">
        <v>107</v>
      </c>
      <c r="I30" s="25" t="s">
        <v>1295</v>
      </c>
      <c r="J30" s="24" t="s">
        <v>145</v>
      </c>
      <c r="K30" s="28">
        <v>0</v>
      </c>
      <c r="L30" s="23">
        <v>0</v>
      </c>
      <c r="M30" s="23">
        <v>0</v>
      </c>
      <c r="N30" s="23">
        <v>0</v>
      </c>
      <c r="O30" s="23">
        <v>0</v>
      </c>
      <c r="P30" s="23">
        <v>0</v>
      </c>
      <c r="Q30" s="23">
        <v>0</v>
      </c>
      <c r="R30" s="23">
        <v>0</v>
      </c>
      <c r="S30" s="23">
        <v>0</v>
      </c>
      <c r="T30" s="3"/>
      <c r="U30" s="3"/>
      <c r="V30" s="3"/>
      <c r="W30" s="3"/>
      <c r="X30" s="3"/>
      <c r="Y30" s="3"/>
      <c r="Z30" s="3"/>
      <c r="AA30" s="3"/>
      <c r="AB30" s="19"/>
      <c r="AC30" s="3"/>
      <c r="AD30" s="3"/>
      <c r="AE30" s="3"/>
    </row>
    <row r="31" ht="17" customHeight="1" spans="1:31">
      <c r="A31" s="23">
        <v>31</v>
      </c>
      <c r="B31" s="25" t="s">
        <v>66</v>
      </c>
      <c r="C31" s="25" t="s">
        <v>79</v>
      </c>
      <c r="D31" s="27"/>
      <c r="E31" s="25" t="s">
        <v>67</v>
      </c>
      <c r="F31" s="25" t="s">
        <v>69</v>
      </c>
      <c r="G31" s="25" t="s">
        <v>104</v>
      </c>
      <c r="H31" s="25" t="s">
        <v>109</v>
      </c>
      <c r="I31" s="25" t="s">
        <v>107</v>
      </c>
      <c r="J31" s="24" t="s">
        <v>145</v>
      </c>
      <c r="K31" s="25" t="s">
        <v>95</v>
      </c>
      <c r="L31" s="24" t="s">
        <v>72</v>
      </c>
      <c r="M31" s="23">
        <v>0</v>
      </c>
      <c r="N31" s="23">
        <v>0</v>
      </c>
      <c r="O31" s="23">
        <v>0</v>
      </c>
      <c r="P31" s="23">
        <v>0</v>
      </c>
      <c r="Q31" s="23">
        <v>0</v>
      </c>
      <c r="R31" s="23">
        <v>0</v>
      </c>
      <c r="S31" s="23">
        <v>0</v>
      </c>
      <c r="T31" s="3"/>
      <c r="U31" s="3"/>
      <c r="V31" s="3"/>
      <c r="W31" s="3"/>
      <c r="X31" s="3"/>
      <c r="Y31" s="3"/>
      <c r="Z31" s="3"/>
      <c r="AA31" s="3"/>
      <c r="AB31" s="19"/>
      <c r="AC31" s="3"/>
      <c r="AD31" s="3"/>
      <c r="AE31" s="3"/>
    </row>
    <row r="32" ht="17" customHeight="1" spans="1:31">
      <c r="A32" s="23">
        <v>32</v>
      </c>
      <c r="B32" s="24" t="s">
        <v>66</v>
      </c>
      <c r="C32" s="25" t="s">
        <v>70</v>
      </c>
      <c r="D32" s="27"/>
      <c r="E32" s="25" t="s">
        <v>67</v>
      </c>
      <c r="F32" s="25" t="s">
        <v>1295</v>
      </c>
      <c r="G32" s="25" t="s">
        <v>92</v>
      </c>
      <c r="H32" s="25" t="s">
        <v>104</v>
      </c>
      <c r="I32" s="25" t="s">
        <v>1295</v>
      </c>
      <c r="J32" s="24" t="s">
        <v>145</v>
      </c>
      <c r="K32" s="25" t="s">
        <v>63</v>
      </c>
      <c r="L32" s="24" t="s">
        <v>125</v>
      </c>
      <c r="M32" s="23">
        <v>0</v>
      </c>
      <c r="N32" s="23">
        <v>0</v>
      </c>
      <c r="O32" s="23">
        <v>0</v>
      </c>
      <c r="P32" s="23">
        <v>0</v>
      </c>
      <c r="Q32" s="23">
        <v>0</v>
      </c>
      <c r="R32" s="23">
        <v>0</v>
      </c>
      <c r="S32" s="23">
        <v>0</v>
      </c>
      <c r="T32" s="3"/>
      <c r="U32" s="3"/>
      <c r="V32" s="3"/>
      <c r="W32" s="3"/>
      <c r="X32" s="3"/>
      <c r="Y32" s="3"/>
      <c r="Z32" s="3"/>
      <c r="AA32" s="3"/>
      <c r="AB32" s="19"/>
      <c r="AC32" s="3"/>
      <c r="AD32" s="3"/>
      <c r="AE32" s="3"/>
    </row>
    <row r="33" ht="17" customHeight="1" spans="1:31">
      <c r="A33" s="23">
        <v>33</v>
      </c>
      <c r="B33" s="27"/>
      <c r="C33" s="25" t="s">
        <v>66</v>
      </c>
      <c r="D33" s="25" t="s">
        <v>1295</v>
      </c>
      <c r="E33" s="27"/>
      <c r="F33" s="27"/>
      <c r="G33" s="25" t="s">
        <v>109</v>
      </c>
      <c r="H33" s="25" t="s">
        <v>92</v>
      </c>
      <c r="I33" s="25" t="s">
        <v>107</v>
      </c>
      <c r="J33" s="24" t="s">
        <v>145</v>
      </c>
      <c r="K33" s="25" t="s">
        <v>105</v>
      </c>
      <c r="L33" s="24" t="s">
        <v>113</v>
      </c>
      <c r="M33" s="25" t="s">
        <v>69</v>
      </c>
      <c r="N33" s="24" t="s">
        <v>72</v>
      </c>
      <c r="O33" s="25" t="s">
        <v>70</v>
      </c>
      <c r="P33" s="24" t="s">
        <v>89</v>
      </c>
      <c r="Q33" s="23">
        <v>0</v>
      </c>
      <c r="R33" s="23">
        <v>0</v>
      </c>
      <c r="S33" s="23">
        <v>0</v>
      </c>
      <c r="T33" s="3"/>
      <c r="U33" s="3"/>
      <c r="V33" s="3"/>
      <c r="W33" s="3"/>
      <c r="X33" s="3"/>
      <c r="Y33" s="3"/>
      <c r="Z33" s="3"/>
      <c r="AA33" s="3"/>
      <c r="AB33" s="19"/>
      <c r="AC33" s="3"/>
      <c r="AD33" s="3"/>
      <c r="AE33" s="3"/>
    </row>
    <row r="34" ht="17" customHeight="1" spans="1:31">
      <c r="A34" s="23">
        <v>34</v>
      </c>
      <c r="B34" s="24" t="s">
        <v>70</v>
      </c>
      <c r="C34" s="25" t="s">
        <v>1295</v>
      </c>
      <c r="D34" s="27"/>
      <c r="E34" s="25" t="s">
        <v>93</v>
      </c>
      <c r="F34" s="25" t="s">
        <v>67</v>
      </c>
      <c r="G34" s="25" t="s">
        <v>109</v>
      </c>
      <c r="H34" s="25" t="s">
        <v>1292</v>
      </c>
      <c r="I34" s="25" t="s">
        <v>1295</v>
      </c>
      <c r="J34" s="24" t="s">
        <v>145</v>
      </c>
      <c r="K34" s="24" t="s">
        <v>103</v>
      </c>
      <c r="L34" s="24" t="s">
        <v>111</v>
      </c>
      <c r="M34" s="23">
        <v>0</v>
      </c>
      <c r="N34" s="23">
        <v>0</v>
      </c>
      <c r="O34" s="23">
        <v>0</v>
      </c>
      <c r="P34" s="23">
        <v>0</v>
      </c>
      <c r="Q34" s="23">
        <v>0</v>
      </c>
      <c r="R34" s="23">
        <v>0</v>
      </c>
      <c r="S34" s="23">
        <v>0</v>
      </c>
      <c r="T34" s="3"/>
      <c r="U34" s="3"/>
      <c r="V34" s="3"/>
      <c r="W34" s="3"/>
      <c r="X34" s="3"/>
      <c r="Y34" s="3"/>
      <c r="Z34" s="3"/>
      <c r="AA34" s="3"/>
      <c r="AB34" s="19"/>
      <c r="AC34" s="3"/>
      <c r="AD34" s="3"/>
      <c r="AE34" s="3"/>
    </row>
    <row r="35" ht="17" customHeight="1" spans="1:31">
      <c r="A35" s="23">
        <v>35</v>
      </c>
      <c r="B35" s="25" t="s">
        <v>62</v>
      </c>
      <c r="C35" s="25" t="s">
        <v>66</v>
      </c>
      <c r="D35" s="25" t="s">
        <v>70</v>
      </c>
      <c r="E35" s="25" t="s">
        <v>119</v>
      </c>
      <c r="F35" s="25" t="s">
        <v>1295</v>
      </c>
      <c r="G35" s="25" t="s">
        <v>65</v>
      </c>
      <c r="H35" s="25" t="s">
        <v>107</v>
      </c>
      <c r="I35" s="25" t="s">
        <v>1292</v>
      </c>
      <c r="J35" s="24" t="s">
        <v>145</v>
      </c>
      <c r="K35" s="28">
        <v>0</v>
      </c>
      <c r="L35" s="23">
        <v>0</v>
      </c>
      <c r="M35" s="23">
        <v>0</v>
      </c>
      <c r="N35" s="23">
        <v>0</v>
      </c>
      <c r="O35" s="23">
        <v>0</v>
      </c>
      <c r="P35" s="23">
        <v>0</v>
      </c>
      <c r="Q35" s="23">
        <v>0</v>
      </c>
      <c r="R35" s="23">
        <v>0</v>
      </c>
      <c r="S35" s="23">
        <v>0</v>
      </c>
      <c r="T35" s="3"/>
      <c r="U35" s="3"/>
      <c r="V35" s="3"/>
      <c r="W35" s="3"/>
      <c r="X35" s="3"/>
      <c r="Y35" s="3"/>
      <c r="Z35" s="3"/>
      <c r="AA35" s="3"/>
      <c r="AB35" s="19"/>
      <c r="AC35" s="3"/>
      <c r="AD35" s="3"/>
      <c r="AE35" s="3"/>
    </row>
    <row r="36" ht="17" customHeight="1" spans="1:31">
      <c r="A36" s="23">
        <v>36</v>
      </c>
      <c r="B36" s="24" t="s">
        <v>62</v>
      </c>
      <c r="C36" s="25" t="s">
        <v>66</v>
      </c>
      <c r="D36" s="25" t="s">
        <v>70</v>
      </c>
      <c r="E36" s="25" t="s">
        <v>119</v>
      </c>
      <c r="F36" s="25" t="s">
        <v>65</v>
      </c>
      <c r="G36" s="25" t="s">
        <v>107</v>
      </c>
      <c r="H36" s="25" t="s">
        <v>104</v>
      </c>
      <c r="I36" s="25" t="s">
        <v>1292</v>
      </c>
      <c r="J36" s="24" t="s">
        <v>145</v>
      </c>
      <c r="K36" s="28">
        <v>0</v>
      </c>
      <c r="L36" s="23">
        <v>0</v>
      </c>
      <c r="M36" s="23">
        <v>0</v>
      </c>
      <c r="N36" s="23">
        <v>0</v>
      </c>
      <c r="O36" s="23">
        <v>0</v>
      </c>
      <c r="P36" s="23">
        <v>0</v>
      </c>
      <c r="Q36" s="23">
        <v>0</v>
      </c>
      <c r="R36" s="23">
        <v>0</v>
      </c>
      <c r="S36" s="23">
        <v>0</v>
      </c>
      <c r="T36" s="3"/>
      <c r="U36" s="3"/>
      <c r="V36" s="3"/>
      <c r="W36" s="3"/>
      <c r="X36" s="3"/>
      <c r="Y36" s="3"/>
      <c r="Z36" s="3"/>
      <c r="AA36" s="3"/>
      <c r="AB36" s="19"/>
      <c r="AC36" s="3"/>
      <c r="AD36" s="3"/>
      <c r="AE36" s="3"/>
    </row>
    <row r="37" ht="17" customHeight="1" spans="1:31">
      <c r="A37" s="23">
        <v>37</v>
      </c>
      <c r="B37" s="25" t="s">
        <v>113</v>
      </c>
      <c r="C37" s="25" t="s">
        <v>67</v>
      </c>
      <c r="D37" s="25" t="s">
        <v>78</v>
      </c>
      <c r="E37" s="25" t="s">
        <v>1295</v>
      </c>
      <c r="F37" s="27"/>
      <c r="G37" s="25" t="s">
        <v>92</v>
      </c>
      <c r="H37" s="25" t="s">
        <v>104</v>
      </c>
      <c r="I37" s="25" t="s">
        <v>107</v>
      </c>
      <c r="J37" s="24" t="s">
        <v>145</v>
      </c>
      <c r="K37" s="25" t="s">
        <v>93</v>
      </c>
      <c r="L37" s="24" t="s">
        <v>88</v>
      </c>
      <c r="M37" s="23">
        <v>0</v>
      </c>
      <c r="N37" s="23">
        <v>0</v>
      </c>
      <c r="O37" s="23">
        <v>0</v>
      </c>
      <c r="P37" s="23">
        <v>0</v>
      </c>
      <c r="Q37" s="23">
        <v>0</v>
      </c>
      <c r="R37" s="23">
        <v>0</v>
      </c>
      <c r="S37" s="23">
        <v>0</v>
      </c>
      <c r="T37" s="3"/>
      <c r="U37" s="3"/>
      <c r="V37" s="3"/>
      <c r="W37" s="3"/>
      <c r="X37" s="3"/>
      <c r="Y37" s="3"/>
      <c r="Z37" s="3"/>
      <c r="AA37" s="3"/>
      <c r="AB37" s="19"/>
      <c r="AC37" s="3"/>
      <c r="AD37" s="3"/>
      <c r="AE37" s="3"/>
    </row>
    <row r="38" ht="17" customHeight="1" spans="1:31">
      <c r="A38" s="23">
        <v>38</v>
      </c>
      <c r="B38" s="24" t="s">
        <v>79</v>
      </c>
      <c r="C38" s="25" t="s">
        <v>1295</v>
      </c>
      <c r="D38" s="25" t="s">
        <v>105</v>
      </c>
      <c r="E38" s="24" t="s">
        <v>113</v>
      </c>
      <c r="F38" s="25" t="s">
        <v>123</v>
      </c>
      <c r="G38" s="25" t="s">
        <v>104</v>
      </c>
      <c r="H38" s="25" t="s">
        <v>109</v>
      </c>
      <c r="I38" s="25" t="s">
        <v>131</v>
      </c>
      <c r="J38" s="24" t="s">
        <v>145</v>
      </c>
      <c r="K38" s="28">
        <v>0</v>
      </c>
      <c r="L38" s="23">
        <v>0</v>
      </c>
      <c r="M38" s="23">
        <v>0</v>
      </c>
      <c r="N38" s="23">
        <v>0</v>
      </c>
      <c r="O38" s="23">
        <v>0</v>
      </c>
      <c r="P38" s="23">
        <v>0</v>
      </c>
      <c r="Q38" s="23">
        <v>0</v>
      </c>
      <c r="R38" s="23">
        <v>0</v>
      </c>
      <c r="S38" s="23">
        <v>0</v>
      </c>
      <c r="T38" s="3"/>
      <c r="U38" s="3"/>
      <c r="V38" s="3"/>
      <c r="W38" s="3"/>
      <c r="X38" s="3"/>
      <c r="Y38" s="3"/>
      <c r="Z38" s="3"/>
      <c r="AA38" s="3"/>
      <c r="AB38" s="19"/>
      <c r="AC38" s="3"/>
      <c r="AD38" s="3"/>
      <c r="AE38" s="3"/>
    </row>
    <row r="39" ht="17" customHeight="1" spans="1:31">
      <c r="A39" s="23">
        <v>39</v>
      </c>
      <c r="B39" s="25" t="s">
        <v>62</v>
      </c>
      <c r="C39" s="25" t="s">
        <v>1295</v>
      </c>
      <c r="D39" s="25" t="s">
        <v>80</v>
      </c>
      <c r="E39" s="25" t="s">
        <v>92</v>
      </c>
      <c r="F39" s="25" t="s">
        <v>107</v>
      </c>
      <c r="G39" s="25" t="s">
        <v>1292</v>
      </c>
      <c r="H39" s="25" t="s">
        <v>1295</v>
      </c>
      <c r="I39" s="25" t="s">
        <v>1292</v>
      </c>
      <c r="J39" s="24" t="s">
        <v>145</v>
      </c>
      <c r="K39" s="28">
        <v>0</v>
      </c>
      <c r="L39" s="23">
        <v>0</v>
      </c>
      <c r="M39" s="23">
        <v>0</v>
      </c>
      <c r="N39" s="23">
        <v>0</v>
      </c>
      <c r="O39" s="23">
        <v>0</v>
      </c>
      <c r="P39" s="23">
        <v>0</v>
      </c>
      <c r="Q39" s="23">
        <v>0</v>
      </c>
      <c r="R39" s="23">
        <v>0</v>
      </c>
      <c r="S39" s="23">
        <v>0</v>
      </c>
      <c r="T39" s="3"/>
      <c r="U39" s="3"/>
      <c r="V39" s="3"/>
      <c r="W39" s="3"/>
      <c r="X39" s="3"/>
      <c r="Y39" s="3"/>
      <c r="Z39" s="3"/>
      <c r="AA39" s="3"/>
      <c r="AB39" s="19"/>
      <c r="AC39" s="3"/>
      <c r="AD39" s="3"/>
      <c r="AE39" s="3"/>
    </row>
    <row r="40" ht="17" customHeight="1" spans="1:31">
      <c r="A40" s="23">
        <v>40</v>
      </c>
      <c r="B40" s="24" t="s">
        <v>1295</v>
      </c>
      <c r="C40" s="25" t="s">
        <v>93</v>
      </c>
      <c r="D40" s="27"/>
      <c r="E40" s="25" t="s">
        <v>119</v>
      </c>
      <c r="F40" s="25" t="s">
        <v>80</v>
      </c>
      <c r="G40" s="25" t="s">
        <v>92</v>
      </c>
      <c r="H40" s="25" t="s">
        <v>109</v>
      </c>
      <c r="I40" s="24" t="s">
        <v>1295</v>
      </c>
      <c r="J40" s="24" t="s">
        <v>145</v>
      </c>
      <c r="K40" s="25" t="s">
        <v>103</v>
      </c>
      <c r="L40" s="24" t="s">
        <v>113</v>
      </c>
      <c r="M40" s="23">
        <v>0</v>
      </c>
      <c r="N40" s="23">
        <v>0</v>
      </c>
      <c r="O40" s="23">
        <v>0</v>
      </c>
      <c r="P40" s="23">
        <v>0</v>
      </c>
      <c r="Q40" s="23">
        <v>0</v>
      </c>
      <c r="R40" s="23">
        <v>0</v>
      </c>
      <c r="S40" s="23">
        <v>0</v>
      </c>
      <c r="T40" s="3"/>
      <c r="U40" s="3"/>
      <c r="V40" s="3"/>
      <c r="W40" s="3"/>
      <c r="X40" s="3"/>
      <c r="Y40" s="3"/>
      <c r="Z40" s="3"/>
      <c r="AA40" s="3"/>
      <c r="AB40" s="19"/>
      <c r="AC40" s="3"/>
      <c r="AD40" s="3"/>
      <c r="AE40" s="3"/>
    </row>
    <row r="41" ht="17" customHeight="1" spans="1:31">
      <c r="A41" s="23">
        <v>41</v>
      </c>
      <c r="B41" s="25" t="s">
        <v>62</v>
      </c>
      <c r="C41" s="25" t="s">
        <v>70</v>
      </c>
      <c r="D41" s="25" t="s">
        <v>73</v>
      </c>
      <c r="E41" s="27"/>
      <c r="F41" s="25" t="s">
        <v>72</v>
      </c>
      <c r="G41" s="25" t="s">
        <v>92</v>
      </c>
      <c r="H41" s="25" t="s">
        <v>107</v>
      </c>
      <c r="I41" s="25" t="s">
        <v>1292</v>
      </c>
      <c r="J41" s="24" t="s">
        <v>145</v>
      </c>
      <c r="K41" s="24" t="s">
        <v>81</v>
      </c>
      <c r="L41" s="24" t="s">
        <v>65</v>
      </c>
      <c r="M41" s="23">
        <v>0</v>
      </c>
      <c r="N41" s="23">
        <v>0</v>
      </c>
      <c r="O41" s="23">
        <v>0</v>
      </c>
      <c r="P41" s="23">
        <v>0</v>
      </c>
      <c r="Q41" s="23">
        <v>0</v>
      </c>
      <c r="R41" s="23">
        <v>0</v>
      </c>
      <c r="S41" s="23">
        <v>0</v>
      </c>
      <c r="T41" s="3"/>
      <c r="U41" s="3"/>
      <c r="V41" s="3"/>
      <c r="W41" s="3"/>
      <c r="X41" s="3"/>
      <c r="Y41" s="3"/>
      <c r="Z41" s="3"/>
      <c r="AA41" s="3"/>
      <c r="AB41" s="19"/>
      <c r="AC41" s="3"/>
      <c r="AD41" s="3"/>
      <c r="AE41" s="3"/>
    </row>
    <row r="42" ht="17" customHeight="1" spans="1:31">
      <c r="A42" s="23">
        <v>42</v>
      </c>
      <c r="B42" s="24" t="s">
        <v>70</v>
      </c>
      <c r="C42" s="25" t="s">
        <v>113</v>
      </c>
      <c r="D42" s="25" t="s">
        <v>125</v>
      </c>
      <c r="E42" s="25" t="s">
        <v>94</v>
      </c>
      <c r="F42" s="25" t="s">
        <v>1295</v>
      </c>
      <c r="G42" s="25" t="s">
        <v>1292</v>
      </c>
      <c r="H42" s="25" t="s">
        <v>1292</v>
      </c>
      <c r="I42" s="25" t="s">
        <v>1292</v>
      </c>
      <c r="J42" s="24" t="s">
        <v>145</v>
      </c>
      <c r="K42" s="28">
        <v>0</v>
      </c>
      <c r="L42" s="23">
        <v>0</v>
      </c>
      <c r="M42" s="23">
        <v>0</v>
      </c>
      <c r="N42" s="23">
        <v>0</v>
      </c>
      <c r="O42" s="23">
        <v>0</v>
      </c>
      <c r="P42" s="23">
        <v>0</v>
      </c>
      <c r="Q42" s="23">
        <v>0</v>
      </c>
      <c r="R42" s="23">
        <v>0</v>
      </c>
      <c r="S42" s="23">
        <v>0</v>
      </c>
      <c r="T42" s="3"/>
      <c r="U42" s="3"/>
      <c r="V42" s="3"/>
      <c r="W42" s="3"/>
      <c r="X42" s="3"/>
      <c r="Y42" s="3"/>
      <c r="Z42" s="3"/>
      <c r="AA42" s="3"/>
      <c r="AB42" s="19"/>
      <c r="AC42" s="3"/>
      <c r="AD42" s="3"/>
      <c r="AE42" s="3"/>
    </row>
    <row r="43" ht="17" customHeight="1" spans="1:31">
      <c r="A43" s="23">
        <v>43</v>
      </c>
      <c r="B43" s="25" t="s">
        <v>118</v>
      </c>
      <c r="C43" s="25" t="s">
        <v>117</v>
      </c>
      <c r="D43" s="25" t="s">
        <v>72</v>
      </c>
      <c r="E43" s="25" t="s">
        <v>88</v>
      </c>
      <c r="F43" s="25" t="s">
        <v>96</v>
      </c>
      <c r="G43" s="25" t="s">
        <v>107</v>
      </c>
      <c r="H43" s="25" t="s">
        <v>114</v>
      </c>
      <c r="I43" s="25" t="s">
        <v>1292</v>
      </c>
      <c r="J43" s="24" t="s">
        <v>145</v>
      </c>
      <c r="K43" s="28">
        <v>0</v>
      </c>
      <c r="L43" s="23">
        <v>0</v>
      </c>
      <c r="M43" s="23">
        <v>0</v>
      </c>
      <c r="N43" s="23">
        <v>0</v>
      </c>
      <c r="O43" s="23">
        <v>0</v>
      </c>
      <c r="P43" s="23">
        <v>0</v>
      </c>
      <c r="Q43" s="23">
        <v>0</v>
      </c>
      <c r="R43" s="23">
        <v>0</v>
      </c>
      <c r="S43" s="23">
        <v>0</v>
      </c>
      <c r="T43" s="3"/>
      <c r="U43" s="3"/>
      <c r="V43" s="3"/>
      <c r="W43" s="3"/>
      <c r="X43" s="3"/>
      <c r="Y43" s="3"/>
      <c r="Z43" s="3"/>
      <c r="AA43" s="3"/>
      <c r="AB43" s="19"/>
      <c r="AC43" s="3"/>
      <c r="AD43" s="3"/>
      <c r="AE43" s="3"/>
    </row>
    <row r="44" ht="17" customHeight="1" spans="1:31">
      <c r="A44" s="23">
        <v>44</v>
      </c>
      <c r="B44" s="24" t="s">
        <v>117</v>
      </c>
      <c r="C44" s="24" t="s">
        <v>74</v>
      </c>
      <c r="D44" s="24" t="s">
        <v>125</v>
      </c>
      <c r="E44" s="24" t="s">
        <v>92</v>
      </c>
      <c r="F44" s="25" t="s">
        <v>96</v>
      </c>
      <c r="G44" s="25" t="s">
        <v>99</v>
      </c>
      <c r="H44" s="25" t="s">
        <v>1292</v>
      </c>
      <c r="I44" s="25" t="s">
        <v>1292</v>
      </c>
      <c r="J44" s="24" t="s">
        <v>145</v>
      </c>
      <c r="K44" s="28">
        <v>0</v>
      </c>
      <c r="L44" s="23">
        <v>0</v>
      </c>
      <c r="M44" s="23">
        <v>0</v>
      </c>
      <c r="N44" s="23">
        <v>0</v>
      </c>
      <c r="O44" s="23">
        <v>0</v>
      </c>
      <c r="P44" s="23">
        <v>0</v>
      </c>
      <c r="Q44" s="23">
        <v>0</v>
      </c>
      <c r="R44" s="23">
        <v>0</v>
      </c>
      <c r="S44" s="23">
        <v>0</v>
      </c>
      <c r="T44" s="3"/>
      <c r="U44" s="3"/>
      <c r="V44" s="3"/>
      <c r="W44" s="3"/>
      <c r="X44" s="3"/>
      <c r="Y44" s="3"/>
      <c r="Z44" s="3"/>
      <c r="AA44" s="3"/>
      <c r="AB44" s="19"/>
      <c r="AC44" s="3"/>
      <c r="AD44" s="3"/>
      <c r="AE44" s="3"/>
    </row>
    <row r="45" ht="17" customHeight="1" spans="1:31">
      <c r="A45" s="23">
        <v>45</v>
      </c>
      <c r="B45" s="25" t="s">
        <v>79</v>
      </c>
      <c r="C45" s="25" t="s">
        <v>123</v>
      </c>
      <c r="D45" s="25" t="s">
        <v>67</v>
      </c>
      <c r="E45" s="25" t="s">
        <v>78</v>
      </c>
      <c r="F45" s="25" t="s">
        <v>1295</v>
      </c>
      <c r="G45" s="25" t="s">
        <v>109</v>
      </c>
      <c r="H45" s="25" t="s">
        <v>1292</v>
      </c>
      <c r="I45" s="25" t="s">
        <v>1292</v>
      </c>
      <c r="J45" s="24" t="s">
        <v>145</v>
      </c>
      <c r="K45" s="28">
        <v>0</v>
      </c>
      <c r="L45" s="23">
        <v>0</v>
      </c>
      <c r="M45" s="23">
        <v>0</v>
      </c>
      <c r="N45" s="23">
        <v>0</v>
      </c>
      <c r="O45" s="23">
        <v>0</v>
      </c>
      <c r="P45" s="23">
        <v>0</v>
      </c>
      <c r="Q45" s="23">
        <v>0</v>
      </c>
      <c r="R45" s="23">
        <v>0</v>
      </c>
      <c r="S45" s="23">
        <v>0</v>
      </c>
      <c r="T45" s="3"/>
      <c r="U45" s="3"/>
      <c r="V45" s="3"/>
      <c r="W45" s="3"/>
      <c r="X45" s="3"/>
      <c r="Y45" s="3"/>
      <c r="Z45" s="3"/>
      <c r="AA45" s="3"/>
      <c r="AB45" s="19"/>
      <c r="AC45" s="3"/>
      <c r="AD45" s="3"/>
      <c r="AE45" s="3"/>
    </row>
    <row r="46" ht="17" customHeight="1" spans="1:31">
      <c r="A46" s="23">
        <v>46</v>
      </c>
      <c r="B46" s="24" t="s">
        <v>93</v>
      </c>
      <c r="C46" s="25" t="s">
        <v>1295</v>
      </c>
      <c r="D46" s="25" t="s">
        <v>67</v>
      </c>
      <c r="E46" s="25" t="s">
        <v>72</v>
      </c>
      <c r="F46" s="25" t="s">
        <v>78</v>
      </c>
      <c r="G46" s="25" t="s">
        <v>107</v>
      </c>
      <c r="H46" s="25" t="s">
        <v>1292</v>
      </c>
      <c r="I46" s="25" t="s">
        <v>1295</v>
      </c>
      <c r="J46" s="24" t="s">
        <v>145</v>
      </c>
      <c r="K46" s="28">
        <v>0</v>
      </c>
      <c r="L46" s="23">
        <v>0</v>
      </c>
      <c r="M46" s="23">
        <v>0</v>
      </c>
      <c r="N46" s="23">
        <v>0</v>
      </c>
      <c r="O46" s="23">
        <v>0</v>
      </c>
      <c r="P46" s="23">
        <v>0</v>
      </c>
      <c r="Q46" s="23">
        <v>0</v>
      </c>
      <c r="R46" s="23">
        <v>0</v>
      </c>
      <c r="S46" s="23">
        <v>0</v>
      </c>
      <c r="T46" s="3"/>
      <c r="U46" s="3"/>
      <c r="V46" s="3"/>
      <c r="W46" s="3"/>
      <c r="X46" s="3"/>
      <c r="Y46" s="3"/>
      <c r="Z46" s="3"/>
      <c r="AA46" s="3"/>
      <c r="AB46" s="19"/>
      <c r="AC46" s="3"/>
      <c r="AD46" s="3"/>
      <c r="AE46" s="3"/>
    </row>
    <row r="47" ht="17" customHeight="1" spans="1:31">
      <c r="A47" s="23">
        <v>47</v>
      </c>
      <c r="B47" s="25" t="s">
        <v>62</v>
      </c>
      <c r="C47" s="25" t="s">
        <v>93</v>
      </c>
      <c r="D47" s="25" t="s">
        <v>67</v>
      </c>
      <c r="E47" s="25" t="s">
        <v>1295</v>
      </c>
      <c r="F47" s="25" t="s">
        <v>72</v>
      </c>
      <c r="G47" s="25" t="s">
        <v>78</v>
      </c>
      <c r="H47" s="25" t="s">
        <v>92</v>
      </c>
      <c r="I47" s="25" t="s">
        <v>1292</v>
      </c>
      <c r="J47" s="24" t="s">
        <v>145</v>
      </c>
      <c r="K47" s="28">
        <v>0</v>
      </c>
      <c r="L47" s="23">
        <v>0</v>
      </c>
      <c r="M47" s="23">
        <v>0</v>
      </c>
      <c r="N47" s="23">
        <v>0</v>
      </c>
      <c r="O47" s="23">
        <v>0</v>
      </c>
      <c r="P47" s="23">
        <v>0</v>
      </c>
      <c r="Q47" s="23">
        <v>0</v>
      </c>
      <c r="R47" s="23">
        <v>0</v>
      </c>
      <c r="S47" s="23">
        <v>0</v>
      </c>
      <c r="T47" s="3"/>
      <c r="U47" s="3"/>
      <c r="V47" s="3"/>
      <c r="W47" s="3"/>
      <c r="X47" s="3"/>
      <c r="Y47" s="3"/>
      <c r="Z47" s="3"/>
      <c r="AA47" s="3"/>
      <c r="AB47" s="19"/>
      <c r="AC47" s="3"/>
      <c r="AD47" s="3"/>
      <c r="AE47" s="3"/>
    </row>
    <row r="48" ht="17" customHeight="1" spans="1:31">
      <c r="A48" s="23">
        <v>48</v>
      </c>
      <c r="B48" s="24" t="s">
        <v>62</v>
      </c>
      <c r="C48" s="25" t="s">
        <v>93</v>
      </c>
      <c r="D48" s="25" t="s">
        <v>95</v>
      </c>
      <c r="E48" s="25" t="s">
        <v>100</v>
      </c>
      <c r="F48" s="25" t="s">
        <v>72</v>
      </c>
      <c r="G48" s="25" t="s">
        <v>78</v>
      </c>
      <c r="H48" s="25" t="s">
        <v>107</v>
      </c>
      <c r="I48" s="25" t="s">
        <v>1292</v>
      </c>
      <c r="J48" s="24" t="s">
        <v>145</v>
      </c>
      <c r="K48" s="28">
        <v>0</v>
      </c>
      <c r="L48" s="23">
        <v>0</v>
      </c>
      <c r="M48" s="23">
        <v>0</v>
      </c>
      <c r="N48" s="23">
        <v>0</v>
      </c>
      <c r="O48" s="23">
        <v>0</v>
      </c>
      <c r="P48" s="23">
        <v>0</v>
      </c>
      <c r="Q48" s="23">
        <v>0</v>
      </c>
      <c r="R48" s="23">
        <v>0</v>
      </c>
      <c r="S48" s="23">
        <v>0</v>
      </c>
      <c r="T48" s="3"/>
      <c r="U48" s="3"/>
      <c r="V48" s="3"/>
      <c r="W48" s="3"/>
      <c r="X48" s="3"/>
      <c r="Y48" s="3"/>
      <c r="Z48" s="3"/>
      <c r="AA48" s="3"/>
      <c r="AB48" s="19"/>
      <c r="AC48" s="3"/>
      <c r="AD48" s="3"/>
      <c r="AE48" s="3"/>
    </row>
    <row r="49" ht="17" customHeight="1" spans="1:31">
      <c r="A49" s="23">
        <v>49</v>
      </c>
      <c r="B49" s="25" t="s">
        <v>62</v>
      </c>
      <c r="C49" s="25" t="s">
        <v>119</v>
      </c>
      <c r="D49" s="25" t="s">
        <v>130</v>
      </c>
      <c r="E49" s="25" t="s">
        <v>1295</v>
      </c>
      <c r="F49" s="25" t="s">
        <v>92</v>
      </c>
      <c r="G49" s="25" t="s">
        <v>107</v>
      </c>
      <c r="H49" s="25" t="s">
        <v>1292</v>
      </c>
      <c r="I49" s="25" t="s">
        <v>1295</v>
      </c>
      <c r="J49" s="24" t="s">
        <v>145</v>
      </c>
      <c r="K49" s="28">
        <v>0</v>
      </c>
      <c r="L49" s="23">
        <v>0</v>
      </c>
      <c r="M49" s="23">
        <v>0</v>
      </c>
      <c r="N49" s="23">
        <v>0</v>
      </c>
      <c r="O49" s="23">
        <v>0</v>
      </c>
      <c r="P49" s="23">
        <v>0</v>
      </c>
      <c r="Q49" s="23">
        <v>0</v>
      </c>
      <c r="R49" s="23">
        <v>0</v>
      </c>
      <c r="S49" s="23">
        <v>0</v>
      </c>
      <c r="T49" s="3"/>
      <c r="U49" s="3"/>
      <c r="V49" s="3"/>
      <c r="W49" s="3"/>
      <c r="X49" s="3"/>
      <c r="Y49" s="3"/>
      <c r="Z49" s="3"/>
      <c r="AA49" s="3"/>
      <c r="AB49" s="19"/>
      <c r="AC49" s="3"/>
      <c r="AD49" s="3"/>
      <c r="AE49" s="3"/>
    </row>
    <row r="50" ht="17" customHeight="1" spans="1:31">
      <c r="A50" s="23">
        <v>50</v>
      </c>
      <c r="B50" s="24" t="s">
        <v>77</v>
      </c>
      <c r="C50" s="25" t="s">
        <v>119</v>
      </c>
      <c r="D50" s="25" t="s">
        <v>121</v>
      </c>
      <c r="E50" s="25" t="s">
        <v>100</v>
      </c>
      <c r="F50" s="25" t="s">
        <v>67</v>
      </c>
      <c r="G50" s="25" t="s">
        <v>130</v>
      </c>
      <c r="H50" s="25" t="s">
        <v>85</v>
      </c>
      <c r="I50" s="25" t="s">
        <v>92</v>
      </c>
      <c r="J50" s="24" t="s">
        <v>145</v>
      </c>
      <c r="K50" s="28">
        <v>0</v>
      </c>
      <c r="L50" s="23">
        <v>0</v>
      </c>
      <c r="M50" s="23">
        <v>0</v>
      </c>
      <c r="N50" s="23">
        <v>0</v>
      </c>
      <c r="O50" s="23">
        <v>0</v>
      </c>
      <c r="P50" s="23">
        <v>0</v>
      </c>
      <c r="Q50" s="23">
        <v>0</v>
      </c>
      <c r="R50" s="23">
        <v>0</v>
      </c>
      <c r="S50" s="23">
        <v>0</v>
      </c>
      <c r="T50" s="3"/>
      <c r="U50" s="3"/>
      <c r="V50" s="3"/>
      <c r="W50" s="3"/>
      <c r="X50" s="3"/>
      <c r="Y50" s="3"/>
      <c r="Z50" s="3"/>
      <c r="AA50" s="3"/>
      <c r="AB50" s="19"/>
      <c r="AC50" s="3"/>
      <c r="AD50" s="3"/>
      <c r="AE50" s="3"/>
    </row>
    <row r="51" ht="17" customHeight="1" spans="1:31">
      <c r="A51" s="23">
        <v>51</v>
      </c>
      <c r="B51" s="25" t="s">
        <v>70</v>
      </c>
      <c r="C51" s="25" t="s">
        <v>95</v>
      </c>
      <c r="D51" s="25" t="s">
        <v>65</v>
      </c>
      <c r="E51" s="25" t="s">
        <v>72</v>
      </c>
      <c r="F51" s="25" t="s">
        <v>82</v>
      </c>
      <c r="G51" s="25" t="s">
        <v>96</v>
      </c>
      <c r="H51" s="25" t="s">
        <v>99</v>
      </c>
      <c r="I51" s="25" t="s">
        <v>1292</v>
      </c>
      <c r="J51" s="24" t="s">
        <v>145</v>
      </c>
      <c r="K51" s="28">
        <v>0</v>
      </c>
      <c r="L51" s="23">
        <v>0</v>
      </c>
      <c r="M51" s="23">
        <v>0</v>
      </c>
      <c r="N51" s="23">
        <v>0</v>
      </c>
      <c r="O51" s="23">
        <v>0</v>
      </c>
      <c r="P51" s="23">
        <v>0</v>
      </c>
      <c r="Q51" s="23">
        <v>0</v>
      </c>
      <c r="R51" s="23">
        <v>0</v>
      </c>
      <c r="S51" s="23">
        <v>0</v>
      </c>
      <c r="T51" s="3"/>
      <c r="U51" s="3"/>
      <c r="V51" s="3"/>
      <c r="W51" s="3"/>
      <c r="X51" s="3"/>
      <c r="Y51" s="3"/>
      <c r="Z51" s="3"/>
      <c r="AA51" s="3"/>
      <c r="AB51" s="19"/>
      <c r="AC51" s="3"/>
      <c r="AD51" s="3"/>
      <c r="AE51" s="3"/>
    </row>
    <row r="52" ht="17" customHeight="1" spans="1:31">
      <c r="A52" s="23">
        <v>52</v>
      </c>
      <c r="B52" s="24" t="s">
        <v>70</v>
      </c>
      <c r="C52" s="25" t="s">
        <v>1295</v>
      </c>
      <c r="D52" s="25" t="s">
        <v>89</v>
      </c>
      <c r="E52" s="25" t="s">
        <v>1295</v>
      </c>
      <c r="F52" s="25" t="s">
        <v>67</v>
      </c>
      <c r="G52" s="25" t="s">
        <v>92</v>
      </c>
      <c r="H52" s="25" t="s">
        <v>1292</v>
      </c>
      <c r="I52" s="25" t="s">
        <v>1292</v>
      </c>
      <c r="J52" s="24" t="s">
        <v>145</v>
      </c>
      <c r="K52" s="28">
        <v>0</v>
      </c>
      <c r="L52" s="23">
        <v>0</v>
      </c>
      <c r="M52" s="23">
        <v>0</v>
      </c>
      <c r="N52" s="23">
        <v>0</v>
      </c>
      <c r="O52" s="23">
        <v>0</v>
      </c>
      <c r="P52" s="23">
        <v>0</v>
      </c>
      <c r="Q52" s="23">
        <v>0</v>
      </c>
      <c r="R52" s="23">
        <v>0</v>
      </c>
      <c r="S52" s="23">
        <v>0</v>
      </c>
      <c r="T52" s="3"/>
      <c r="U52" s="3"/>
      <c r="V52" s="3"/>
      <c r="W52" s="3"/>
      <c r="X52" s="3"/>
      <c r="Y52" s="3"/>
      <c r="Z52" s="3"/>
      <c r="AA52" s="3"/>
      <c r="AB52" s="19"/>
      <c r="AC52" s="3"/>
      <c r="AD52" s="3"/>
      <c r="AE52" s="3"/>
    </row>
    <row r="53" ht="17" customHeight="1" spans="1:31">
      <c r="A53" s="23">
        <v>53</v>
      </c>
      <c r="B53" s="27"/>
      <c r="C53" s="25" t="s">
        <v>113</v>
      </c>
      <c r="D53" s="25" t="s">
        <v>119</v>
      </c>
      <c r="E53" s="25" t="s">
        <v>123</v>
      </c>
      <c r="F53" s="25" t="s">
        <v>76</v>
      </c>
      <c r="G53" s="25" t="s">
        <v>78</v>
      </c>
      <c r="H53" s="25" t="s">
        <v>125</v>
      </c>
      <c r="I53" s="25" t="s">
        <v>1299</v>
      </c>
      <c r="J53" s="24" t="s">
        <v>145</v>
      </c>
      <c r="K53" s="25" t="s">
        <v>79</v>
      </c>
      <c r="L53" s="24" t="s">
        <v>114</v>
      </c>
      <c r="M53" s="23">
        <v>0</v>
      </c>
      <c r="N53" s="23">
        <v>0</v>
      </c>
      <c r="O53" s="23">
        <v>0</v>
      </c>
      <c r="P53" s="23">
        <v>0</v>
      </c>
      <c r="Q53" s="23">
        <v>0</v>
      </c>
      <c r="R53" s="23">
        <v>0</v>
      </c>
      <c r="S53" s="23">
        <v>0</v>
      </c>
      <c r="T53" s="3"/>
      <c r="U53" s="3"/>
      <c r="V53" s="3"/>
      <c r="W53" s="3"/>
      <c r="X53" s="3"/>
      <c r="Y53" s="3"/>
      <c r="Z53" s="3"/>
      <c r="AA53" s="3"/>
      <c r="AB53" s="19"/>
      <c r="AC53" s="3"/>
      <c r="AD53" s="3"/>
      <c r="AE53" s="3"/>
    </row>
    <row r="54" ht="17" customHeight="1" spans="1:31">
      <c r="A54" s="23">
        <v>54</v>
      </c>
      <c r="B54" s="24" t="s">
        <v>70</v>
      </c>
      <c r="C54" s="27"/>
      <c r="D54" s="25" t="s">
        <v>1295</v>
      </c>
      <c r="E54" s="25" t="s">
        <v>72</v>
      </c>
      <c r="F54" s="25" t="s">
        <v>76</v>
      </c>
      <c r="G54" s="25" t="s">
        <v>82</v>
      </c>
      <c r="H54" s="25" t="s">
        <v>132</v>
      </c>
      <c r="I54" s="25" t="s">
        <v>1292</v>
      </c>
      <c r="J54" s="24" t="s">
        <v>145</v>
      </c>
      <c r="K54" s="25" t="s">
        <v>93</v>
      </c>
      <c r="L54" s="24" t="s">
        <v>94</v>
      </c>
      <c r="M54" s="23">
        <v>0</v>
      </c>
      <c r="N54" s="23">
        <v>0</v>
      </c>
      <c r="O54" s="23">
        <v>0</v>
      </c>
      <c r="P54" s="23">
        <v>0</v>
      </c>
      <c r="Q54" s="23">
        <v>0</v>
      </c>
      <c r="R54" s="23">
        <v>0</v>
      </c>
      <c r="S54" s="23">
        <v>0</v>
      </c>
      <c r="T54" s="3"/>
      <c r="U54" s="3"/>
      <c r="V54" s="3"/>
      <c r="W54" s="3"/>
      <c r="X54" s="3"/>
      <c r="Y54" s="3"/>
      <c r="Z54" s="3"/>
      <c r="AA54" s="3"/>
      <c r="AB54" s="19"/>
      <c r="AC54" s="3"/>
      <c r="AD54" s="3"/>
      <c r="AE54" s="3"/>
    </row>
    <row r="55" ht="17" customHeight="1" spans="1:31">
      <c r="A55" s="23">
        <v>55</v>
      </c>
      <c r="B55" s="25" t="s">
        <v>93</v>
      </c>
      <c r="C55" s="25" t="s">
        <v>103</v>
      </c>
      <c r="D55" s="25" t="s">
        <v>113</v>
      </c>
      <c r="E55" s="25" t="s">
        <v>63</v>
      </c>
      <c r="F55" s="25" t="s">
        <v>85</v>
      </c>
      <c r="G55" s="25" t="s">
        <v>109</v>
      </c>
      <c r="H55" s="25" t="s">
        <v>107</v>
      </c>
      <c r="I55" s="25" t="s">
        <v>1292</v>
      </c>
      <c r="J55" s="24" t="s">
        <v>145</v>
      </c>
      <c r="K55" s="28">
        <v>0</v>
      </c>
      <c r="L55" s="23">
        <v>0</v>
      </c>
      <c r="M55" s="23">
        <v>0</v>
      </c>
      <c r="N55" s="23">
        <v>0</v>
      </c>
      <c r="O55" s="23">
        <v>0</v>
      </c>
      <c r="P55" s="23">
        <v>0</v>
      </c>
      <c r="Q55" s="23">
        <v>0</v>
      </c>
      <c r="R55" s="23">
        <v>0</v>
      </c>
      <c r="S55" s="23">
        <v>0</v>
      </c>
      <c r="T55" s="3"/>
      <c r="U55" s="3"/>
      <c r="V55" s="3"/>
      <c r="W55" s="3"/>
      <c r="X55" s="3"/>
      <c r="Y55" s="3"/>
      <c r="Z55" s="3"/>
      <c r="AA55" s="3"/>
      <c r="AB55" s="19"/>
      <c r="AC55" s="3"/>
      <c r="AD55" s="3"/>
      <c r="AE55" s="3"/>
    </row>
    <row r="56" ht="17" customHeight="1" spans="1:31">
      <c r="A56" s="23">
        <v>56</v>
      </c>
      <c r="B56" s="24" t="s">
        <v>79</v>
      </c>
      <c r="C56" s="25" t="s">
        <v>91</v>
      </c>
      <c r="D56" s="25" t="s">
        <v>93</v>
      </c>
      <c r="E56" s="25" t="s">
        <v>117</v>
      </c>
      <c r="F56" s="25" t="s">
        <v>123</v>
      </c>
      <c r="G56" s="25" t="s">
        <v>72</v>
      </c>
      <c r="H56" s="25" t="s">
        <v>82</v>
      </c>
      <c r="I56" s="25" t="s">
        <v>131</v>
      </c>
      <c r="J56" s="24" t="s">
        <v>145</v>
      </c>
      <c r="K56" s="28">
        <v>0</v>
      </c>
      <c r="L56" s="23">
        <v>0</v>
      </c>
      <c r="M56" s="23">
        <v>0</v>
      </c>
      <c r="N56" s="23">
        <v>0</v>
      </c>
      <c r="O56" s="23">
        <v>0</v>
      </c>
      <c r="P56" s="23">
        <v>0</v>
      </c>
      <c r="Q56" s="23">
        <v>0</v>
      </c>
      <c r="R56" s="23">
        <v>0</v>
      </c>
      <c r="S56" s="23">
        <v>0</v>
      </c>
      <c r="T56" s="3"/>
      <c r="U56" s="3"/>
      <c r="V56" s="3"/>
      <c r="W56" s="3"/>
      <c r="X56" s="3"/>
      <c r="Y56" s="3"/>
      <c r="Z56" s="3"/>
      <c r="AA56" s="3"/>
      <c r="AB56" s="19"/>
      <c r="AC56" s="3"/>
      <c r="AD56" s="3"/>
      <c r="AE56" s="3"/>
    </row>
    <row r="57" ht="17" customHeight="1" spans="1:31">
      <c r="A57" s="23">
        <v>57</v>
      </c>
      <c r="B57" s="25" t="s">
        <v>119</v>
      </c>
      <c r="C57" s="25" t="s">
        <v>125</v>
      </c>
      <c r="D57" s="25" t="s">
        <v>130</v>
      </c>
      <c r="E57" s="25" t="s">
        <v>67</v>
      </c>
      <c r="F57" s="25" t="s">
        <v>1295</v>
      </c>
      <c r="G57" s="25" t="s">
        <v>92</v>
      </c>
      <c r="H57" s="25" t="s">
        <v>1292</v>
      </c>
      <c r="I57" s="25" t="s">
        <v>1295</v>
      </c>
      <c r="J57" s="24" t="s">
        <v>145</v>
      </c>
      <c r="K57" s="28">
        <v>0</v>
      </c>
      <c r="L57" s="23">
        <v>0</v>
      </c>
      <c r="M57" s="23">
        <v>0</v>
      </c>
      <c r="N57" s="23">
        <v>0</v>
      </c>
      <c r="O57" s="23">
        <v>0</v>
      </c>
      <c r="P57" s="23">
        <v>0</v>
      </c>
      <c r="Q57" s="23">
        <v>0</v>
      </c>
      <c r="R57" s="23">
        <v>0</v>
      </c>
      <c r="S57" s="23">
        <v>0</v>
      </c>
      <c r="T57" s="3"/>
      <c r="U57" s="3"/>
      <c r="V57" s="3"/>
      <c r="W57" s="3"/>
      <c r="X57" s="3"/>
      <c r="Y57" s="3"/>
      <c r="Z57" s="3"/>
      <c r="AA57" s="3"/>
      <c r="AB57" s="19"/>
      <c r="AC57" s="3"/>
      <c r="AD57" s="3"/>
      <c r="AE57" s="3"/>
    </row>
    <row r="58" ht="17" customHeight="1" spans="1:31">
      <c r="A58" s="23">
        <v>58</v>
      </c>
      <c r="B58" s="24" t="s">
        <v>125</v>
      </c>
      <c r="C58" s="25" t="s">
        <v>65</v>
      </c>
      <c r="D58" s="25" t="s">
        <v>74</v>
      </c>
      <c r="E58" s="25" t="s">
        <v>85</v>
      </c>
      <c r="F58" s="25" t="s">
        <v>96</v>
      </c>
      <c r="G58" s="25" t="s">
        <v>99</v>
      </c>
      <c r="H58" s="25" t="s">
        <v>101</v>
      </c>
      <c r="I58" s="25" t="s">
        <v>107</v>
      </c>
      <c r="J58" s="24" t="s">
        <v>145</v>
      </c>
      <c r="K58" s="28">
        <v>0</v>
      </c>
      <c r="L58" s="23">
        <v>0</v>
      </c>
      <c r="M58" s="23">
        <v>0</v>
      </c>
      <c r="N58" s="23">
        <v>0</v>
      </c>
      <c r="O58" s="23">
        <v>0</v>
      </c>
      <c r="P58" s="23">
        <v>0</v>
      </c>
      <c r="Q58" s="23">
        <v>0</v>
      </c>
      <c r="R58" s="23">
        <v>0</v>
      </c>
      <c r="S58" s="23">
        <v>0</v>
      </c>
      <c r="T58" s="3"/>
      <c r="U58" s="3"/>
      <c r="V58" s="3"/>
      <c r="W58" s="3"/>
      <c r="X58" s="3"/>
      <c r="Y58" s="3"/>
      <c r="Z58" s="3"/>
      <c r="AA58" s="3"/>
      <c r="AB58" s="19"/>
      <c r="AC58" s="3"/>
      <c r="AD58" s="3"/>
      <c r="AE58" s="3"/>
    </row>
    <row r="59" ht="17" customHeight="1" spans="1:31">
      <c r="A59" s="23">
        <v>59</v>
      </c>
      <c r="B59" s="25" t="s">
        <v>62</v>
      </c>
      <c r="C59" s="25" t="s">
        <v>70</v>
      </c>
      <c r="D59" s="25" t="s">
        <v>1295</v>
      </c>
      <c r="E59" s="25" t="s">
        <v>67</v>
      </c>
      <c r="F59" s="25" t="s">
        <v>92</v>
      </c>
      <c r="G59" s="25" t="s">
        <v>104</v>
      </c>
      <c r="H59" s="25" t="s">
        <v>107</v>
      </c>
      <c r="I59" s="25" t="s">
        <v>1295</v>
      </c>
      <c r="J59" s="24" t="s">
        <v>145</v>
      </c>
      <c r="K59" s="28">
        <v>0</v>
      </c>
      <c r="L59" s="23">
        <v>0</v>
      </c>
      <c r="M59" s="23">
        <v>0</v>
      </c>
      <c r="N59" s="23">
        <v>0</v>
      </c>
      <c r="O59" s="23">
        <v>0</v>
      </c>
      <c r="P59" s="23">
        <v>0</v>
      </c>
      <c r="Q59" s="23">
        <v>0</v>
      </c>
      <c r="R59" s="23">
        <v>0</v>
      </c>
      <c r="S59" s="23">
        <v>0</v>
      </c>
      <c r="T59" s="3"/>
      <c r="U59" s="3"/>
      <c r="V59" s="3"/>
      <c r="W59" s="3"/>
      <c r="X59" s="3"/>
      <c r="Y59" s="3"/>
      <c r="Z59" s="3"/>
      <c r="AA59" s="3"/>
      <c r="AB59" s="19"/>
      <c r="AC59" s="3"/>
      <c r="AD59" s="3"/>
      <c r="AE59" s="3"/>
    </row>
    <row r="60" ht="17" customHeight="1" spans="1:31">
      <c r="A60" s="23">
        <v>60</v>
      </c>
      <c r="B60" s="24" t="s">
        <v>134</v>
      </c>
      <c r="C60" s="25" t="s">
        <v>113</v>
      </c>
      <c r="D60" s="25" t="s">
        <v>63</v>
      </c>
      <c r="E60" s="25" t="s">
        <v>67</v>
      </c>
      <c r="F60" s="25" t="s">
        <v>1295</v>
      </c>
      <c r="G60" s="25" t="s">
        <v>92</v>
      </c>
      <c r="H60" s="25" t="s">
        <v>107</v>
      </c>
      <c r="I60" s="25" t="s">
        <v>1295</v>
      </c>
      <c r="J60" s="24" t="s">
        <v>145</v>
      </c>
      <c r="K60" s="28">
        <v>0</v>
      </c>
      <c r="L60" s="23">
        <v>0</v>
      </c>
      <c r="M60" s="23">
        <v>0</v>
      </c>
      <c r="N60" s="23">
        <v>0</v>
      </c>
      <c r="O60" s="23">
        <v>0</v>
      </c>
      <c r="P60" s="23">
        <v>0</v>
      </c>
      <c r="Q60" s="23">
        <v>0</v>
      </c>
      <c r="R60" s="23">
        <v>0</v>
      </c>
      <c r="S60" s="23">
        <v>0</v>
      </c>
      <c r="T60" s="3"/>
      <c r="U60" s="3"/>
      <c r="V60" s="3"/>
      <c r="W60" s="3"/>
      <c r="X60" s="3"/>
      <c r="Y60" s="3"/>
      <c r="Z60" s="3"/>
      <c r="AA60" s="3"/>
      <c r="AB60" s="19"/>
      <c r="AC60" s="3"/>
      <c r="AD60" s="3"/>
      <c r="AE60" s="3"/>
    </row>
    <row r="61" ht="17" customHeight="1" spans="1:31">
      <c r="A61" s="23">
        <v>61</v>
      </c>
      <c r="B61" s="25" t="s">
        <v>93</v>
      </c>
      <c r="C61" s="25" t="s">
        <v>105</v>
      </c>
      <c r="D61" s="25" t="s">
        <v>115</v>
      </c>
      <c r="E61" s="25" t="s">
        <v>1295</v>
      </c>
      <c r="F61" s="25" t="s">
        <v>92</v>
      </c>
      <c r="G61" s="25" t="s">
        <v>1292</v>
      </c>
      <c r="H61" s="25" t="s">
        <v>1295</v>
      </c>
      <c r="I61" s="25" t="s">
        <v>1292</v>
      </c>
      <c r="J61" s="24" t="s">
        <v>145</v>
      </c>
      <c r="K61" s="28">
        <v>0</v>
      </c>
      <c r="L61" s="23">
        <v>0</v>
      </c>
      <c r="M61" s="23">
        <v>0</v>
      </c>
      <c r="N61" s="23">
        <v>0</v>
      </c>
      <c r="O61" s="23">
        <v>0</v>
      </c>
      <c r="P61" s="23">
        <v>0</v>
      </c>
      <c r="Q61" s="23">
        <v>0</v>
      </c>
      <c r="R61" s="23">
        <v>0</v>
      </c>
      <c r="S61" s="23">
        <v>0</v>
      </c>
      <c r="T61" s="3"/>
      <c r="U61" s="3"/>
      <c r="V61" s="3"/>
      <c r="W61" s="3"/>
      <c r="X61" s="3"/>
      <c r="Y61" s="3"/>
      <c r="Z61" s="3"/>
      <c r="AA61" s="3"/>
      <c r="AB61" s="19"/>
      <c r="AC61" s="3"/>
      <c r="AD61" s="3"/>
      <c r="AE61" s="3"/>
    </row>
    <row r="62" ht="17" customHeight="1" spans="1:31">
      <c r="A62" s="23">
        <v>62</v>
      </c>
      <c r="B62" s="24" t="s">
        <v>70</v>
      </c>
      <c r="C62" s="25" t="s">
        <v>1295</v>
      </c>
      <c r="D62" s="24" t="s">
        <v>113</v>
      </c>
      <c r="E62" s="25" t="s">
        <v>119</v>
      </c>
      <c r="F62" s="25" t="s">
        <v>125</v>
      </c>
      <c r="G62" s="25" t="s">
        <v>78</v>
      </c>
      <c r="H62" s="25" t="s">
        <v>94</v>
      </c>
      <c r="I62" s="25" t="s">
        <v>1295</v>
      </c>
      <c r="J62" s="24" t="s">
        <v>145</v>
      </c>
      <c r="K62" s="28">
        <v>0</v>
      </c>
      <c r="L62" s="23">
        <v>0</v>
      </c>
      <c r="M62" s="23">
        <v>0</v>
      </c>
      <c r="N62" s="23">
        <v>0</v>
      </c>
      <c r="O62" s="23">
        <v>0</v>
      </c>
      <c r="P62" s="23">
        <v>0</v>
      </c>
      <c r="Q62" s="23">
        <v>0</v>
      </c>
      <c r="R62" s="23">
        <v>0</v>
      </c>
      <c r="S62" s="23">
        <v>0</v>
      </c>
      <c r="T62" s="3"/>
      <c r="U62" s="3"/>
      <c r="V62" s="3"/>
      <c r="W62" s="3"/>
      <c r="X62" s="3"/>
      <c r="Y62" s="3"/>
      <c r="Z62" s="3"/>
      <c r="AA62" s="3"/>
      <c r="AB62" s="19"/>
      <c r="AC62" s="3"/>
      <c r="AD62" s="3"/>
      <c r="AE62" s="3"/>
    </row>
    <row r="63" ht="17" customHeight="1" spans="1:31">
      <c r="A63" s="23">
        <v>63</v>
      </c>
      <c r="B63" s="25" t="s">
        <v>70</v>
      </c>
      <c r="C63" s="25" t="s">
        <v>79</v>
      </c>
      <c r="D63" s="25" t="s">
        <v>123</v>
      </c>
      <c r="E63" s="25" t="s">
        <v>67</v>
      </c>
      <c r="F63" s="27"/>
      <c r="G63" s="25" t="s">
        <v>78</v>
      </c>
      <c r="H63" s="25" t="s">
        <v>109</v>
      </c>
      <c r="I63" s="25" t="s">
        <v>1292</v>
      </c>
      <c r="J63" s="24" t="s">
        <v>145</v>
      </c>
      <c r="K63" s="25" t="s">
        <v>69</v>
      </c>
      <c r="L63" s="24" t="s">
        <v>104</v>
      </c>
      <c r="M63" s="23">
        <v>0</v>
      </c>
      <c r="N63" s="23">
        <v>0</v>
      </c>
      <c r="O63" s="23">
        <v>0</v>
      </c>
      <c r="P63" s="23">
        <v>0</v>
      </c>
      <c r="Q63" s="23">
        <v>0</v>
      </c>
      <c r="R63" s="23">
        <v>0</v>
      </c>
      <c r="S63" s="23">
        <v>0</v>
      </c>
      <c r="T63" s="3"/>
      <c r="U63" s="3"/>
      <c r="V63" s="3"/>
      <c r="W63" s="3"/>
      <c r="X63" s="3"/>
      <c r="Y63" s="3"/>
      <c r="Z63" s="3"/>
      <c r="AA63" s="3"/>
      <c r="AB63" s="19"/>
      <c r="AC63" s="3"/>
      <c r="AD63" s="3"/>
      <c r="AE63" s="3"/>
    </row>
    <row r="64" ht="17" customHeight="1" spans="1:31">
      <c r="A64" s="23">
        <v>64</v>
      </c>
      <c r="B64" s="24" t="s">
        <v>95</v>
      </c>
      <c r="C64" s="25" t="s">
        <v>1295</v>
      </c>
      <c r="D64" s="25" t="s">
        <v>103</v>
      </c>
      <c r="E64" s="25" t="s">
        <v>117</v>
      </c>
      <c r="F64" s="25" t="s">
        <v>67</v>
      </c>
      <c r="G64" s="25" t="s">
        <v>72</v>
      </c>
      <c r="H64" s="25" t="s">
        <v>92</v>
      </c>
      <c r="I64" s="25" t="s">
        <v>109</v>
      </c>
      <c r="J64" s="24" t="s">
        <v>145</v>
      </c>
      <c r="K64" s="28">
        <v>0</v>
      </c>
      <c r="L64" s="23">
        <v>0</v>
      </c>
      <c r="M64" s="23">
        <v>0</v>
      </c>
      <c r="N64" s="23">
        <v>0</v>
      </c>
      <c r="O64" s="23">
        <v>0</v>
      </c>
      <c r="P64" s="23">
        <v>0</v>
      </c>
      <c r="Q64" s="23">
        <v>0</v>
      </c>
      <c r="R64" s="23">
        <v>0</v>
      </c>
      <c r="S64" s="23">
        <v>0</v>
      </c>
      <c r="T64" s="3"/>
      <c r="U64" s="3"/>
      <c r="V64" s="3"/>
      <c r="W64" s="3"/>
      <c r="X64" s="3"/>
      <c r="Y64" s="3"/>
      <c r="Z64" s="3"/>
      <c r="AA64" s="3"/>
      <c r="AB64" s="19"/>
      <c r="AC64" s="3"/>
      <c r="AD64" s="3"/>
      <c r="AE64" s="3"/>
    </row>
    <row r="65" ht="17" customHeight="1" spans="1:31">
      <c r="A65" s="23">
        <v>65</v>
      </c>
      <c r="B65" s="25" t="s">
        <v>70</v>
      </c>
      <c r="C65" s="25" t="s">
        <v>1295</v>
      </c>
      <c r="D65" s="25" t="s">
        <v>119</v>
      </c>
      <c r="E65" s="25" t="s">
        <v>65</v>
      </c>
      <c r="F65" s="25" t="s">
        <v>130</v>
      </c>
      <c r="G65" s="25" t="s">
        <v>92</v>
      </c>
      <c r="H65" s="25" t="s">
        <v>1292</v>
      </c>
      <c r="I65" s="25" t="s">
        <v>1292</v>
      </c>
      <c r="J65" s="24" t="s">
        <v>145</v>
      </c>
      <c r="K65" s="28">
        <v>0</v>
      </c>
      <c r="L65" s="23">
        <v>0</v>
      </c>
      <c r="M65" s="23">
        <v>0</v>
      </c>
      <c r="N65" s="23">
        <v>0</v>
      </c>
      <c r="O65" s="23">
        <v>0</v>
      </c>
      <c r="P65" s="23">
        <v>0</v>
      </c>
      <c r="Q65" s="23">
        <v>0</v>
      </c>
      <c r="R65" s="23">
        <v>0</v>
      </c>
      <c r="S65" s="23">
        <v>0</v>
      </c>
      <c r="T65" s="3"/>
      <c r="U65" s="3"/>
      <c r="V65" s="3"/>
      <c r="W65" s="3"/>
      <c r="X65" s="3"/>
      <c r="Y65" s="3"/>
      <c r="Z65" s="3"/>
      <c r="AA65" s="3"/>
      <c r="AB65" s="19"/>
      <c r="AC65" s="3"/>
      <c r="AD65" s="3"/>
      <c r="AE65" s="3"/>
    </row>
    <row r="66" ht="17" customHeight="1" spans="1:31">
      <c r="A66" s="23">
        <v>66</v>
      </c>
      <c r="B66" s="24" t="s">
        <v>70</v>
      </c>
      <c r="C66" s="25" t="s">
        <v>119</v>
      </c>
      <c r="D66" s="25" t="s">
        <v>67</v>
      </c>
      <c r="E66" s="25" t="s">
        <v>130</v>
      </c>
      <c r="F66" s="25" t="s">
        <v>1295</v>
      </c>
      <c r="G66" s="25" t="s">
        <v>92</v>
      </c>
      <c r="H66" s="25" t="s">
        <v>109</v>
      </c>
      <c r="I66" s="25" t="s">
        <v>107</v>
      </c>
      <c r="J66" s="24" t="s">
        <v>145</v>
      </c>
      <c r="K66" s="28">
        <v>0</v>
      </c>
      <c r="L66" s="23">
        <v>0</v>
      </c>
      <c r="M66" s="23">
        <v>0</v>
      </c>
      <c r="N66" s="23">
        <v>0</v>
      </c>
      <c r="O66" s="23">
        <v>0</v>
      </c>
      <c r="P66" s="23">
        <v>0</v>
      </c>
      <c r="Q66" s="23">
        <v>0</v>
      </c>
      <c r="R66" s="23">
        <v>0</v>
      </c>
      <c r="S66" s="23">
        <v>0</v>
      </c>
      <c r="T66" s="3"/>
      <c r="U66" s="3"/>
      <c r="V66" s="3"/>
      <c r="W66" s="3"/>
      <c r="X66" s="3"/>
      <c r="Y66" s="3"/>
      <c r="Z66" s="3"/>
      <c r="AA66" s="3"/>
      <c r="AB66" s="19"/>
      <c r="AC66" s="3"/>
      <c r="AD66" s="3"/>
      <c r="AE66" s="3"/>
    </row>
    <row r="67" ht="17" customHeight="1" spans="1:31">
      <c r="A67" s="23">
        <v>67</v>
      </c>
      <c r="B67" s="25" t="s">
        <v>119</v>
      </c>
      <c r="C67" s="25" t="s">
        <v>121</v>
      </c>
      <c r="D67" s="25" t="s">
        <v>63</v>
      </c>
      <c r="E67" s="25" t="s">
        <v>65</v>
      </c>
      <c r="F67" s="25" t="s">
        <v>67</v>
      </c>
      <c r="G67" s="25" t="s">
        <v>130</v>
      </c>
      <c r="H67" s="25" t="s">
        <v>85</v>
      </c>
      <c r="I67" s="25" t="s">
        <v>92</v>
      </c>
      <c r="J67" s="24" t="s">
        <v>145</v>
      </c>
      <c r="K67" s="28">
        <v>0</v>
      </c>
      <c r="L67" s="23">
        <v>0</v>
      </c>
      <c r="M67" s="23">
        <v>0</v>
      </c>
      <c r="N67" s="23">
        <v>0</v>
      </c>
      <c r="O67" s="23">
        <v>0</v>
      </c>
      <c r="P67" s="23">
        <v>0</v>
      </c>
      <c r="Q67" s="23">
        <v>0</v>
      </c>
      <c r="R67" s="23">
        <v>0</v>
      </c>
      <c r="S67" s="23">
        <v>0</v>
      </c>
      <c r="T67" s="3"/>
      <c r="U67" s="3"/>
      <c r="V67" s="3"/>
      <c r="W67" s="3"/>
      <c r="X67" s="3"/>
      <c r="Y67" s="3"/>
      <c r="Z67" s="3"/>
      <c r="AA67" s="3"/>
      <c r="AB67" s="19"/>
      <c r="AC67" s="3"/>
      <c r="AD67" s="3"/>
      <c r="AE67" s="3"/>
    </row>
    <row r="68" ht="24" customHeight="1" spans="1:31">
      <c r="A68" s="23">
        <v>68</v>
      </c>
      <c r="B68" s="27"/>
      <c r="C68" s="25" t="s">
        <v>95</v>
      </c>
      <c r="D68" s="25" t="s">
        <v>125</v>
      </c>
      <c r="E68" s="25" t="s">
        <v>96</v>
      </c>
      <c r="F68" s="25" t="s">
        <v>107</v>
      </c>
      <c r="G68" s="25" t="s">
        <v>1292</v>
      </c>
      <c r="H68" s="25" t="s">
        <v>99</v>
      </c>
      <c r="I68" s="25" t="s">
        <v>101</v>
      </c>
      <c r="J68" s="24" t="s">
        <v>145</v>
      </c>
      <c r="K68" s="24" t="s">
        <v>81</v>
      </c>
      <c r="L68" s="25" t="s">
        <v>65</v>
      </c>
      <c r="M68" s="23">
        <v>0</v>
      </c>
      <c r="N68" s="23">
        <v>0</v>
      </c>
      <c r="O68" s="23">
        <v>0</v>
      </c>
      <c r="P68" s="23">
        <v>0</v>
      </c>
      <c r="Q68" s="23">
        <v>0</v>
      </c>
      <c r="R68" s="23">
        <v>0</v>
      </c>
      <c r="S68" s="23">
        <v>0</v>
      </c>
      <c r="T68" s="3"/>
      <c r="U68" s="3"/>
      <c r="V68" s="3"/>
      <c r="W68" s="3"/>
      <c r="X68" s="3"/>
      <c r="Y68" s="3"/>
      <c r="Z68" s="3"/>
      <c r="AA68" s="3"/>
      <c r="AB68" s="19"/>
      <c r="AC68" s="3"/>
      <c r="AD68" s="3"/>
      <c r="AE68" s="3"/>
    </row>
    <row r="69" ht="17" customHeight="1" spans="1:31">
      <c r="A69" s="23">
        <v>69</v>
      </c>
      <c r="B69" s="24" t="s">
        <v>93</v>
      </c>
      <c r="C69" s="25" t="s">
        <v>95</v>
      </c>
      <c r="D69" s="25" t="s">
        <v>105</v>
      </c>
      <c r="E69" s="25" t="s">
        <v>117</v>
      </c>
      <c r="F69" s="25" t="s">
        <v>72</v>
      </c>
      <c r="G69" s="25" t="s">
        <v>82</v>
      </c>
      <c r="H69" s="25" t="s">
        <v>131</v>
      </c>
      <c r="I69" s="25" t="s">
        <v>1292</v>
      </c>
      <c r="J69" s="24" t="s">
        <v>145</v>
      </c>
      <c r="K69" s="28">
        <v>0</v>
      </c>
      <c r="L69" s="28">
        <v>0</v>
      </c>
      <c r="M69" s="28">
        <v>0</v>
      </c>
      <c r="N69" s="28">
        <v>0</v>
      </c>
      <c r="O69" s="28">
        <v>0</v>
      </c>
      <c r="P69" s="28">
        <v>0</v>
      </c>
      <c r="Q69" s="28">
        <v>0</v>
      </c>
      <c r="R69" s="27"/>
      <c r="S69" s="27"/>
      <c r="T69" s="3"/>
      <c r="U69" s="3"/>
      <c r="V69" s="3"/>
      <c r="W69" s="3"/>
      <c r="X69" s="3"/>
      <c r="Y69" s="3"/>
      <c r="Z69" s="3"/>
      <c r="AA69" s="3"/>
      <c r="AB69" s="19"/>
      <c r="AC69" s="3"/>
      <c r="AD69" s="3"/>
      <c r="AE69" s="3"/>
    </row>
    <row r="70" ht="17" customHeight="1" spans="1:31">
      <c r="A70" s="23">
        <v>70</v>
      </c>
      <c r="B70" s="25" t="s">
        <v>79</v>
      </c>
      <c r="C70" s="25" t="s">
        <v>91</v>
      </c>
      <c r="D70" s="25" t="s">
        <v>105</v>
      </c>
      <c r="E70" s="25" t="s">
        <v>117</v>
      </c>
      <c r="F70" s="25" t="s">
        <v>123</v>
      </c>
      <c r="G70" s="25" t="s">
        <v>72</v>
      </c>
      <c r="H70" s="26"/>
      <c r="I70" s="25" t="s">
        <v>131</v>
      </c>
      <c r="J70" s="24" t="s">
        <v>145</v>
      </c>
      <c r="K70" s="25" t="s">
        <v>76</v>
      </c>
      <c r="L70" s="24" t="s">
        <v>96</v>
      </c>
      <c r="M70" s="23">
        <v>0</v>
      </c>
      <c r="N70" s="23">
        <v>0</v>
      </c>
      <c r="O70" s="23">
        <v>0</v>
      </c>
      <c r="P70" s="23">
        <v>0</v>
      </c>
      <c r="Q70" s="23">
        <v>0</v>
      </c>
      <c r="R70" s="23">
        <v>0</v>
      </c>
      <c r="S70" s="23">
        <v>0</v>
      </c>
      <c r="T70" s="3"/>
      <c r="U70" s="3"/>
      <c r="V70" s="3"/>
      <c r="W70" s="3"/>
      <c r="X70" s="3"/>
      <c r="Y70" s="3"/>
      <c r="Z70" s="3"/>
      <c r="AA70" s="3"/>
      <c r="AB70" s="20"/>
      <c r="AC70" s="3"/>
      <c r="AD70" s="3"/>
      <c r="AE70" s="3"/>
    </row>
    <row r="71" ht="17" customHeight="1" spans="1:31">
      <c r="A71" s="23">
        <v>71</v>
      </c>
      <c r="B71" s="24" t="s">
        <v>79</v>
      </c>
      <c r="C71" s="25" t="s">
        <v>96</v>
      </c>
      <c r="D71" s="25" t="s">
        <v>123</v>
      </c>
      <c r="E71" s="25" t="s">
        <v>72</v>
      </c>
      <c r="F71" s="25" t="s">
        <v>82</v>
      </c>
      <c r="G71" s="25" t="s">
        <v>109</v>
      </c>
      <c r="H71" s="25" t="s">
        <v>107</v>
      </c>
      <c r="I71" s="25" t="s">
        <v>1292</v>
      </c>
      <c r="J71" s="24" t="s">
        <v>145</v>
      </c>
      <c r="K71" s="28">
        <v>0</v>
      </c>
      <c r="L71" s="23">
        <v>0</v>
      </c>
      <c r="M71" s="23">
        <v>0</v>
      </c>
      <c r="N71" s="23">
        <v>0</v>
      </c>
      <c r="O71" s="23">
        <v>0</v>
      </c>
      <c r="P71" s="23">
        <v>0</v>
      </c>
      <c r="Q71" s="23">
        <v>0</v>
      </c>
      <c r="R71" s="23">
        <v>0</v>
      </c>
      <c r="S71" s="23">
        <v>0</v>
      </c>
      <c r="T71" s="3"/>
      <c r="U71" s="3"/>
      <c r="V71" s="3"/>
      <c r="W71" s="3"/>
      <c r="X71" s="3"/>
      <c r="Y71" s="3"/>
      <c r="Z71" s="3"/>
      <c r="AA71" s="3"/>
      <c r="AB71" s="20"/>
      <c r="AC71" s="3"/>
      <c r="AD71" s="3"/>
      <c r="AE71" s="3"/>
    </row>
    <row r="72" ht="17" customHeight="1" spans="1:31">
      <c r="A72" s="23">
        <v>72</v>
      </c>
      <c r="B72" s="25" t="s">
        <v>62</v>
      </c>
      <c r="C72" s="25" t="s">
        <v>63</v>
      </c>
      <c r="D72" s="25" t="s">
        <v>65</v>
      </c>
      <c r="E72" s="25" t="s">
        <v>1295</v>
      </c>
      <c r="F72" s="25" t="s">
        <v>92</v>
      </c>
      <c r="G72" s="25" t="s">
        <v>1292</v>
      </c>
      <c r="H72" s="25" t="s">
        <v>1292</v>
      </c>
      <c r="I72" s="25" t="s">
        <v>1295</v>
      </c>
      <c r="J72" s="24" t="s">
        <v>145</v>
      </c>
      <c r="K72" s="28">
        <v>0</v>
      </c>
      <c r="L72" s="23">
        <v>0</v>
      </c>
      <c r="M72" s="23">
        <v>0</v>
      </c>
      <c r="N72" s="23">
        <v>0</v>
      </c>
      <c r="O72" s="23">
        <v>0</v>
      </c>
      <c r="P72" s="23">
        <v>0</v>
      </c>
      <c r="Q72" s="23">
        <v>0</v>
      </c>
      <c r="R72" s="23">
        <v>0</v>
      </c>
      <c r="S72" s="23">
        <v>0</v>
      </c>
      <c r="T72" s="3"/>
      <c r="U72" s="3"/>
      <c r="V72" s="3"/>
      <c r="W72" s="3"/>
      <c r="X72" s="3"/>
      <c r="Y72" s="3"/>
      <c r="Z72" s="3"/>
      <c r="AA72" s="3"/>
      <c r="AB72" s="20"/>
      <c r="AC72" s="3"/>
      <c r="AD72" s="3"/>
      <c r="AE72" s="3"/>
    </row>
    <row r="73" ht="17" customHeight="1" spans="1:31">
      <c r="A73" s="23">
        <v>73</v>
      </c>
      <c r="B73" s="24" t="s">
        <v>62</v>
      </c>
      <c r="C73" s="25" t="s">
        <v>65</v>
      </c>
      <c r="D73" s="25" t="s">
        <v>125</v>
      </c>
      <c r="E73" s="25" t="s">
        <v>130</v>
      </c>
      <c r="F73" s="25" t="s">
        <v>1292</v>
      </c>
      <c r="G73" s="25" t="s">
        <v>1292</v>
      </c>
      <c r="H73" s="25" t="s">
        <v>1292</v>
      </c>
      <c r="I73" s="25" t="s">
        <v>1292</v>
      </c>
      <c r="J73" s="24" t="s">
        <v>145</v>
      </c>
      <c r="K73" s="28">
        <v>0</v>
      </c>
      <c r="L73" s="23">
        <v>0</v>
      </c>
      <c r="M73" s="23">
        <v>0</v>
      </c>
      <c r="N73" s="23">
        <v>0</v>
      </c>
      <c r="O73" s="23">
        <v>0</v>
      </c>
      <c r="P73" s="23">
        <v>0</v>
      </c>
      <c r="Q73" s="23">
        <v>0</v>
      </c>
      <c r="R73" s="23">
        <v>0</v>
      </c>
      <c r="S73" s="23">
        <v>0</v>
      </c>
      <c r="T73" s="3"/>
      <c r="U73" s="3"/>
      <c r="V73" s="3"/>
      <c r="W73" s="3"/>
      <c r="X73" s="3"/>
      <c r="Y73" s="3"/>
      <c r="Z73" s="3"/>
      <c r="AA73" s="3"/>
      <c r="AB73" s="20"/>
      <c r="AC73" s="3"/>
      <c r="AD73" s="3"/>
      <c r="AE73" s="3"/>
    </row>
    <row r="74" ht="17" customHeight="1" spans="1:31">
      <c r="A74" s="23">
        <v>74</v>
      </c>
      <c r="B74" s="25" t="s">
        <v>70</v>
      </c>
      <c r="C74" s="25" t="s">
        <v>79</v>
      </c>
      <c r="D74" s="25" t="s">
        <v>93</v>
      </c>
      <c r="E74" s="25" t="s">
        <v>95</v>
      </c>
      <c r="F74" s="25" t="s">
        <v>72</v>
      </c>
      <c r="G74" s="25" t="s">
        <v>82</v>
      </c>
      <c r="H74" s="25" t="s">
        <v>1292</v>
      </c>
      <c r="I74" s="25" t="s">
        <v>1292</v>
      </c>
      <c r="J74" s="24" t="s">
        <v>145</v>
      </c>
      <c r="K74" s="28">
        <v>0</v>
      </c>
      <c r="L74" s="23">
        <v>0</v>
      </c>
      <c r="M74" s="23">
        <v>0</v>
      </c>
      <c r="N74" s="23">
        <v>0</v>
      </c>
      <c r="O74" s="23">
        <v>0</v>
      </c>
      <c r="P74" s="23">
        <v>0</v>
      </c>
      <c r="Q74" s="23">
        <v>0</v>
      </c>
      <c r="R74" s="23">
        <v>0</v>
      </c>
      <c r="S74" s="23">
        <v>0</v>
      </c>
      <c r="T74" s="3"/>
      <c r="U74" s="3"/>
      <c r="V74" s="3"/>
      <c r="W74" s="3"/>
      <c r="X74" s="3"/>
      <c r="Y74" s="3"/>
      <c r="Z74" s="3"/>
      <c r="AA74" s="3"/>
      <c r="AB74" s="20"/>
      <c r="AC74" s="3"/>
      <c r="AD74" s="3"/>
      <c r="AE74" s="3"/>
    </row>
    <row r="75" ht="17" customHeight="1" spans="1:31">
      <c r="A75" s="23">
        <v>75</v>
      </c>
      <c r="B75" s="24" t="s">
        <v>62</v>
      </c>
      <c r="C75" s="25" t="s">
        <v>113</v>
      </c>
      <c r="D75" s="25" t="s">
        <v>78</v>
      </c>
      <c r="E75" s="25" t="s">
        <v>117</v>
      </c>
      <c r="F75" s="25" t="s">
        <v>1295</v>
      </c>
      <c r="G75" s="25" t="s">
        <v>92</v>
      </c>
      <c r="H75" s="25" t="s">
        <v>1292</v>
      </c>
      <c r="I75" s="25" t="s">
        <v>1295</v>
      </c>
      <c r="J75" s="24" t="s">
        <v>145</v>
      </c>
      <c r="K75" s="28">
        <v>0</v>
      </c>
      <c r="L75" s="23">
        <v>0</v>
      </c>
      <c r="M75" s="23">
        <v>0</v>
      </c>
      <c r="N75" s="23">
        <v>0</v>
      </c>
      <c r="O75" s="23">
        <v>0</v>
      </c>
      <c r="P75" s="23">
        <v>0</v>
      </c>
      <c r="Q75" s="23">
        <v>0</v>
      </c>
      <c r="R75" s="23">
        <v>0</v>
      </c>
      <c r="S75" s="23">
        <v>0</v>
      </c>
      <c r="T75" s="3"/>
      <c r="U75" s="3"/>
      <c r="V75" s="3"/>
      <c r="W75" s="3"/>
      <c r="X75" s="3"/>
      <c r="Y75" s="3"/>
      <c r="Z75" s="3"/>
      <c r="AA75" s="3"/>
      <c r="AB75" s="20"/>
      <c r="AC75" s="3"/>
      <c r="AD75" s="3"/>
      <c r="AE75" s="3"/>
    </row>
    <row r="76" ht="17" customHeight="1" spans="1:31">
      <c r="A76" s="23">
        <v>76</v>
      </c>
      <c r="B76" s="25" t="s">
        <v>70</v>
      </c>
      <c r="C76" s="25" t="s">
        <v>117</v>
      </c>
      <c r="D76" s="25" t="s">
        <v>72</v>
      </c>
      <c r="E76" s="25" t="s">
        <v>74</v>
      </c>
      <c r="F76" s="25" t="s">
        <v>76</v>
      </c>
      <c r="G76" s="25" t="s">
        <v>1295</v>
      </c>
      <c r="H76" s="25" t="s">
        <v>1292</v>
      </c>
      <c r="I76" s="25" t="s">
        <v>1292</v>
      </c>
      <c r="J76" s="24" t="s">
        <v>145</v>
      </c>
      <c r="K76" s="28">
        <v>0</v>
      </c>
      <c r="L76" s="23">
        <v>0</v>
      </c>
      <c r="M76" s="23">
        <v>0</v>
      </c>
      <c r="N76" s="23">
        <v>0</v>
      </c>
      <c r="O76" s="23">
        <v>0</v>
      </c>
      <c r="P76" s="23">
        <v>0</v>
      </c>
      <c r="Q76" s="23">
        <v>0</v>
      </c>
      <c r="R76" s="23">
        <v>0</v>
      </c>
      <c r="S76" s="23">
        <v>0</v>
      </c>
      <c r="T76" s="3"/>
      <c r="U76" s="3"/>
      <c r="V76" s="3"/>
      <c r="W76" s="3"/>
      <c r="X76" s="3"/>
      <c r="Y76" s="3"/>
      <c r="Z76" s="3"/>
      <c r="AA76" s="3"/>
      <c r="AB76" s="20"/>
      <c r="AC76" s="3"/>
      <c r="AD76" s="3"/>
      <c r="AE76" s="3"/>
    </row>
    <row r="77" ht="17" customHeight="1" spans="1:31">
      <c r="A77" s="23">
        <v>77</v>
      </c>
      <c r="B77" s="24" t="s">
        <v>79</v>
      </c>
      <c r="C77" s="25" t="s">
        <v>117</v>
      </c>
      <c r="D77" s="25" t="s">
        <v>123</v>
      </c>
      <c r="E77" s="25" t="s">
        <v>67</v>
      </c>
      <c r="F77" s="25" t="s">
        <v>78</v>
      </c>
      <c r="G77" s="25" t="s">
        <v>125</v>
      </c>
      <c r="H77" s="25" t="s">
        <v>112</v>
      </c>
      <c r="I77" s="25" t="s">
        <v>132</v>
      </c>
      <c r="J77" s="24" t="s">
        <v>145</v>
      </c>
      <c r="K77" s="28">
        <v>0</v>
      </c>
      <c r="L77" s="23">
        <v>0</v>
      </c>
      <c r="M77" s="23">
        <v>0</v>
      </c>
      <c r="N77" s="23">
        <v>0</v>
      </c>
      <c r="O77" s="23">
        <v>0</v>
      </c>
      <c r="P77" s="23">
        <v>0</v>
      </c>
      <c r="Q77" s="23">
        <v>0</v>
      </c>
      <c r="R77" s="23">
        <v>0</v>
      </c>
      <c r="S77" s="23">
        <v>0</v>
      </c>
      <c r="T77" s="3"/>
      <c r="U77" s="3"/>
      <c r="V77" s="3"/>
      <c r="W77" s="3"/>
      <c r="X77" s="3"/>
      <c r="Y77" s="3"/>
      <c r="Z77" s="3"/>
      <c r="AA77" s="3"/>
      <c r="AB77" s="20"/>
      <c r="AC77" s="3"/>
      <c r="AD77" s="3"/>
      <c r="AE77" s="3"/>
    </row>
    <row r="78" ht="17" customHeight="1" spans="1:31">
      <c r="A78" s="23">
        <v>78</v>
      </c>
      <c r="B78" s="25" t="s">
        <v>62</v>
      </c>
      <c r="C78" s="25" t="s">
        <v>66</v>
      </c>
      <c r="D78" s="25" t="s">
        <v>68</v>
      </c>
      <c r="E78" s="25" t="s">
        <v>119</v>
      </c>
      <c r="F78" s="25" t="s">
        <v>65</v>
      </c>
      <c r="G78" s="25" t="s">
        <v>80</v>
      </c>
      <c r="H78" s="25" t="s">
        <v>125</v>
      </c>
      <c r="I78" s="25" t="s">
        <v>107</v>
      </c>
      <c r="J78" s="24" t="s">
        <v>145</v>
      </c>
      <c r="K78" s="28">
        <v>0</v>
      </c>
      <c r="L78" s="23">
        <v>0</v>
      </c>
      <c r="M78" s="23">
        <v>0</v>
      </c>
      <c r="N78" s="23">
        <v>0</v>
      </c>
      <c r="O78" s="23">
        <v>0</v>
      </c>
      <c r="P78" s="23">
        <v>0</v>
      </c>
      <c r="Q78" s="23">
        <v>0</v>
      </c>
      <c r="R78" s="23">
        <v>0</v>
      </c>
      <c r="S78" s="23">
        <v>0</v>
      </c>
      <c r="T78" s="3"/>
      <c r="U78" s="3"/>
      <c r="V78" s="3"/>
      <c r="W78" s="3"/>
      <c r="X78" s="3"/>
      <c r="Y78" s="3"/>
      <c r="Z78" s="3"/>
      <c r="AA78" s="3"/>
      <c r="AB78" s="20"/>
      <c r="AC78" s="3"/>
      <c r="AD78" s="3"/>
      <c r="AE78" s="3"/>
    </row>
    <row r="79" ht="17" customHeight="1" spans="1:31">
      <c r="A79" s="23">
        <v>79</v>
      </c>
      <c r="B79" s="24" t="s">
        <v>70</v>
      </c>
      <c r="C79" s="25" t="s">
        <v>1295</v>
      </c>
      <c r="D79" s="25" t="s">
        <v>67</v>
      </c>
      <c r="E79" s="25" t="s">
        <v>92</v>
      </c>
      <c r="F79" s="25" t="s">
        <v>1292</v>
      </c>
      <c r="G79" s="25" t="s">
        <v>1292</v>
      </c>
      <c r="H79" s="25" t="s">
        <v>1292</v>
      </c>
      <c r="I79" s="25" t="s">
        <v>1292</v>
      </c>
      <c r="J79" s="24" t="s">
        <v>145</v>
      </c>
      <c r="K79" s="28">
        <v>0</v>
      </c>
      <c r="L79" s="23">
        <v>0</v>
      </c>
      <c r="M79" s="23">
        <v>0</v>
      </c>
      <c r="N79" s="23">
        <v>0</v>
      </c>
      <c r="O79" s="23">
        <v>0</v>
      </c>
      <c r="P79" s="23">
        <v>0</v>
      </c>
      <c r="Q79" s="23">
        <v>0</v>
      </c>
      <c r="R79" s="23">
        <v>0</v>
      </c>
      <c r="S79" s="23">
        <v>0</v>
      </c>
      <c r="T79" s="3"/>
      <c r="U79" s="3"/>
      <c r="V79" s="3"/>
      <c r="W79" s="3"/>
      <c r="X79" s="3"/>
      <c r="Y79" s="3"/>
      <c r="Z79" s="3"/>
      <c r="AA79" s="3"/>
      <c r="AB79" s="20"/>
      <c r="AC79" s="3"/>
      <c r="AD79" s="3"/>
      <c r="AE79" s="3"/>
    </row>
    <row r="80" ht="17" customHeight="1" spans="1:31">
      <c r="A80" s="23">
        <v>80</v>
      </c>
      <c r="B80" s="25" t="s">
        <v>117</v>
      </c>
      <c r="C80" s="25" t="s">
        <v>67</v>
      </c>
      <c r="D80" s="25" t="s">
        <v>74</v>
      </c>
      <c r="E80" s="25" t="s">
        <v>1295</v>
      </c>
      <c r="F80" s="25" t="s">
        <v>92</v>
      </c>
      <c r="G80" s="25" t="s">
        <v>96</v>
      </c>
      <c r="H80" s="25" t="s">
        <v>99</v>
      </c>
      <c r="I80" s="25" t="s">
        <v>107</v>
      </c>
      <c r="J80" s="24" t="s">
        <v>145</v>
      </c>
      <c r="K80" s="28">
        <v>0</v>
      </c>
      <c r="L80" s="23">
        <v>0</v>
      </c>
      <c r="M80" s="23">
        <v>0</v>
      </c>
      <c r="N80" s="23">
        <v>0</v>
      </c>
      <c r="O80" s="23">
        <v>0</v>
      </c>
      <c r="P80" s="23">
        <v>0</v>
      </c>
      <c r="Q80" s="23">
        <v>0</v>
      </c>
      <c r="R80" s="23">
        <v>0</v>
      </c>
      <c r="S80" s="23">
        <v>0</v>
      </c>
      <c r="T80" s="3"/>
      <c r="U80" s="3"/>
      <c r="V80" s="3"/>
      <c r="W80" s="3"/>
      <c r="X80" s="3"/>
      <c r="Y80" s="3"/>
      <c r="Z80" s="3"/>
      <c r="AA80" s="3"/>
      <c r="AB80" s="20"/>
      <c r="AC80" s="3"/>
      <c r="AD80" s="3"/>
      <c r="AE80" s="3"/>
    </row>
    <row r="81" ht="17" customHeight="1" spans="1:31">
      <c r="A81" s="23">
        <v>81</v>
      </c>
      <c r="B81" s="24" t="s">
        <v>64</v>
      </c>
      <c r="C81" s="25" t="s">
        <v>119</v>
      </c>
      <c r="D81" s="25" t="s">
        <v>65</v>
      </c>
      <c r="E81" s="25" t="s">
        <v>1295</v>
      </c>
      <c r="F81" s="25" t="s">
        <v>80</v>
      </c>
      <c r="G81" s="25" t="s">
        <v>125</v>
      </c>
      <c r="H81" s="25" t="s">
        <v>96</v>
      </c>
      <c r="I81" s="25" t="s">
        <v>1292</v>
      </c>
      <c r="J81" s="24" t="s">
        <v>145</v>
      </c>
      <c r="K81" s="28">
        <v>0</v>
      </c>
      <c r="L81" s="23">
        <v>0</v>
      </c>
      <c r="M81" s="23">
        <v>0</v>
      </c>
      <c r="N81" s="23">
        <v>0</v>
      </c>
      <c r="O81" s="23">
        <v>0</v>
      </c>
      <c r="P81" s="23">
        <v>0</v>
      </c>
      <c r="Q81" s="23">
        <v>0</v>
      </c>
      <c r="R81" s="23">
        <v>0</v>
      </c>
      <c r="S81" s="23">
        <v>0</v>
      </c>
      <c r="T81" s="3"/>
      <c r="U81" s="3"/>
      <c r="V81" s="3"/>
      <c r="W81" s="3"/>
      <c r="X81" s="3"/>
      <c r="Y81" s="3"/>
      <c r="Z81" s="3"/>
      <c r="AA81" s="3"/>
      <c r="AB81" s="20"/>
      <c r="AC81" s="3"/>
      <c r="AD81" s="3"/>
      <c r="AE81" s="3"/>
    </row>
    <row r="82" ht="17" customHeight="1" spans="1:31">
      <c r="A82" s="23">
        <v>82</v>
      </c>
      <c r="B82" s="25" t="s">
        <v>113</v>
      </c>
      <c r="C82" s="25" t="s">
        <v>117</v>
      </c>
      <c r="D82" s="25" t="s">
        <v>67</v>
      </c>
      <c r="E82" s="25" t="s">
        <v>76</v>
      </c>
      <c r="F82" s="25" t="s">
        <v>78</v>
      </c>
      <c r="G82" s="25" t="s">
        <v>107</v>
      </c>
      <c r="H82" s="25" t="s">
        <v>1299</v>
      </c>
      <c r="I82" s="25" t="s">
        <v>132</v>
      </c>
      <c r="J82" s="24" t="s">
        <v>145</v>
      </c>
      <c r="K82" s="28">
        <v>0</v>
      </c>
      <c r="L82" s="23">
        <v>0</v>
      </c>
      <c r="M82" s="23">
        <v>0</v>
      </c>
      <c r="N82" s="23">
        <v>0</v>
      </c>
      <c r="O82" s="23">
        <v>0</v>
      </c>
      <c r="P82" s="23">
        <v>0</v>
      </c>
      <c r="Q82" s="23">
        <v>0</v>
      </c>
      <c r="R82" s="23">
        <v>0</v>
      </c>
      <c r="S82" s="23">
        <v>0</v>
      </c>
      <c r="T82" s="3"/>
      <c r="U82" s="3"/>
      <c r="V82" s="3"/>
      <c r="W82" s="3"/>
      <c r="X82" s="3"/>
      <c r="Y82" s="3"/>
      <c r="Z82" s="3"/>
      <c r="AA82" s="3"/>
      <c r="AB82" s="20"/>
      <c r="AC82" s="3"/>
      <c r="AD82" s="3"/>
      <c r="AE82" s="3"/>
    </row>
    <row r="83" ht="17" customHeight="1" spans="1:31">
      <c r="A83" s="23">
        <v>83</v>
      </c>
      <c r="B83" s="24" t="s">
        <v>64</v>
      </c>
      <c r="C83" s="25" t="s">
        <v>70</v>
      </c>
      <c r="D83" s="25" t="s">
        <v>119</v>
      </c>
      <c r="E83" s="25" t="s">
        <v>65</v>
      </c>
      <c r="F83" s="25" t="s">
        <v>80</v>
      </c>
      <c r="G83" s="25" t="s">
        <v>125</v>
      </c>
      <c r="H83" s="25" t="s">
        <v>92</v>
      </c>
      <c r="I83" s="25" t="s">
        <v>1292</v>
      </c>
      <c r="J83" s="24" t="s">
        <v>145</v>
      </c>
      <c r="K83" s="28">
        <v>0</v>
      </c>
      <c r="L83" s="23">
        <v>0</v>
      </c>
      <c r="M83" s="23">
        <v>0</v>
      </c>
      <c r="N83" s="23">
        <v>0</v>
      </c>
      <c r="O83" s="23">
        <v>0</v>
      </c>
      <c r="P83" s="23">
        <v>0</v>
      </c>
      <c r="Q83" s="23">
        <v>0</v>
      </c>
      <c r="R83" s="23">
        <v>0</v>
      </c>
      <c r="S83" s="23">
        <v>0</v>
      </c>
      <c r="T83" s="3"/>
      <c r="U83" s="3"/>
      <c r="V83" s="3"/>
      <c r="W83" s="3"/>
      <c r="X83" s="3"/>
      <c r="Y83" s="3"/>
      <c r="Z83" s="3"/>
      <c r="AA83" s="3"/>
      <c r="AB83" s="20"/>
      <c r="AC83" s="3"/>
      <c r="AD83" s="3"/>
      <c r="AE83" s="3"/>
    </row>
    <row r="84" ht="17" customHeight="1" spans="1:31">
      <c r="A84" s="23">
        <v>84</v>
      </c>
      <c r="B84" s="25" t="s">
        <v>62</v>
      </c>
      <c r="C84" s="25" t="s">
        <v>117</v>
      </c>
      <c r="D84" s="25" t="s">
        <v>125</v>
      </c>
      <c r="E84" s="25" t="s">
        <v>65</v>
      </c>
      <c r="F84" s="25" t="s">
        <v>1295</v>
      </c>
      <c r="G84" s="25" t="s">
        <v>92</v>
      </c>
      <c r="H84" s="25" t="s">
        <v>96</v>
      </c>
      <c r="I84" s="25" t="s">
        <v>99</v>
      </c>
      <c r="J84" s="24" t="s">
        <v>145</v>
      </c>
      <c r="K84" s="28">
        <v>0</v>
      </c>
      <c r="L84" s="23">
        <v>0</v>
      </c>
      <c r="M84" s="23">
        <v>0</v>
      </c>
      <c r="N84" s="23">
        <v>0</v>
      </c>
      <c r="O84" s="23">
        <v>0</v>
      </c>
      <c r="P84" s="23">
        <v>0</v>
      </c>
      <c r="Q84" s="23">
        <v>0</v>
      </c>
      <c r="R84" s="23">
        <v>0</v>
      </c>
      <c r="S84" s="23">
        <v>0</v>
      </c>
      <c r="T84" s="3"/>
      <c r="U84" s="3"/>
      <c r="V84" s="3"/>
      <c r="W84" s="3"/>
      <c r="X84" s="3"/>
      <c r="Y84" s="3"/>
      <c r="Z84" s="3"/>
      <c r="AA84" s="3"/>
      <c r="AB84" s="20"/>
      <c r="AC84" s="3"/>
      <c r="AD84" s="3"/>
      <c r="AE84" s="3"/>
    </row>
    <row r="85" ht="17" customHeight="1" spans="1:31">
      <c r="A85" s="23">
        <v>85</v>
      </c>
      <c r="B85" s="24" t="s">
        <v>70</v>
      </c>
      <c r="C85" s="25" t="s">
        <v>1295</v>
      </c>
      <c r="D85" s="25" t="s">
        <v>92</v>
      </c>
      <c r="E85" s="25" t="s">
        <v>96</v>
      </c>
      <c r="F85" s="25" t="s">
        <v>109</v>
      </c>
      <c r="G85" s="25" t="s">
        <v>107</v>
      </c>
      <c r="H85" s="25" t="s">
        <v>1292</v>
      </c>
      <c r="I85" s="25" t="s">
        <v>1292</v>
      </c>
      <c r="J85" s="24" t="s">
        <v>145</v>
      </c>
      <c r="K85" s="28">
        <v>0</v>
      </c>
      <c r="L85" s="23">
        <v>0</v>
      </c>
      <c r="M85" s="23">
        <v>0</v>
      </c>
      <c r="N85" s="23">
        <v>0</v>
      </c>
      <c r="O85" s="23">
        <v>0</v>
      </c>
      <c r="P85" s="23">
        <v>0</v>
      </c>
      <c r="Q85" s="23">
        <v>0</v>
      </c>
      <c r="R85" s="23">
        <v>0</v>
      </c>
      <c r="S85" s="23">
        <v>0</v>
      </c>
      <c r="T85" s="3"/>
      <c r="U85" s="3"/>
      <c r="V85" s="3"/>
      <c r="W85" s="3"/>
      <c r="X85" s="3"/>
      <c r="Y85" s="3"/>
      <c r="Z85" s="3"/>
      <c r="AA85" s="3"/>
      <c r="AB85" s="20"/>
      <c r="AC85" s="3"/>
      <c r="AD85" s="3"/>
      <c r="AE85" s="3"/>
    </row>
    <row r="86" ht="17" customHeight="1" spans="1:31">
      <c r="A86" s="23">
        <v>86</v>
      </c>
      <c r="B86" s="25" t="s">
        <v>70</v>
      </c>
      <c r="C86" s="25" t="s">
        <v>79</v>
      </c>
      <c r="D86" s="25" t="s">
        <v>1295</v>
      </c>
      <c r="E86" s="25" t="s">
        <v>125</v>
      </c>
      <c r="F86" s="25" t="s">
        <v>92</v>
      </c>
      <c r="G86" s="25" t="s">
        <v>96</v>
      </c>
      <c r="H86" s="25" t="s">
        <v>1292</v>
      </c>
      <c r="I86" s="25" t="s">
        <v>1292</v>
      </c>
      <c r="J86" s="24" t="s">
        <v>145</v>
      </c>
      <c r="K86" s="28">
        <v>0</v>
      </c>
      <c r="L86" s="23">
        <v>0</v>
      </c>
      <c r="M86" s="23">
        <v>0</v>
      </c>
      <c r="N86" s="23">
        <v>0</v>
      </c>
      <c r="O86" s="23">
        <v>0</v>
      </c>
      <c r="P86" s="23">
        <v>0</v>
      </c>
      <c r="Q86" s="23">
        <v>0</v>
      </c>
      <c r="R86" s="23">
        <v>0</v>
      </c>
      <c r="S86" s="23">
        <v>0</v>
      </c>
      <c r="T86" s="3"/>
      <c r="U86" s="3"/>
      <c r="V86" s="3"/>
      <c r="W86" s="3"/>
      <c r="X86" s="3"/>
      <c r="Y86" s="3"/>
      <c r="Z86" s="3"/>
      <c r="AA86" s="3"/>
      <c r="AB86" s="20"/>
      <c r="AC86" s="3"/>
      <c r="AD86" s="3"/>
      <c r="AE86" s="3"/>
    </row>
    <row r="87" ht="17" customHeight="1" spans="1:31">
      <c r="A87" s="23">
        <v>87</v>
      </c>
      <c r="B87" s="24" t="s">
        <v>95</v>
      </c>
      <c r="C87" s="25" t="s">
        <v>72</v>
      </c>
      <c r="D87" s="25" t="s">
        <v>78</v>
      </c>
      <c r="E87" s="25" t="s">
        <v>82</v>
      </c>
      <c r="F87" s="25" t="s">
        <v>88</v>
      </c>
      <c r="G87" s="25" t="s">
        <v>96</v>
      </c>
      <c r="H87" s="25" t="s">
        <v>1292</v>
      </c>
      <c r="I87" s="25" t="s">
        <v>1292</v>
      </c>
      <c r="J87" s="24" t="s">
        <v>145</v>
      </c>
      <c r="K87" s="28">
        <v>0</v>
      </c>
      <c r="L87" s="23">
        <v>0</v>
      </c>
      <c r="M87" s="23">
        <v>0</v>
      </c>
      <c r="N87" s="23">
        <v>0</v>
      </c>
      <c r="O87" s="23">
        <v>0</v>
      </c>
      <c r="P87" s="23">
        <v>0</v>
      </c>
      <c r="Q87" s="23">
        <v>0</v>
      </c>
      <c r="R87" s="23">
        <v>0</v>
      </c>
      <c r="S87" s="23">
        <v>0</v>
      </c>
      <c r="T87" s="3"/>
      <c r="U87" s="3"/>
      <c r="V87" s="3"/>
      <c r="W87" s="3"/>
      <c r="X87" s="3"/>
      <c r="Y87" s="3"/>
      <c r="Z87" s="3"/>
      <c r="AA87" s="3"/>
      <c r="AB87" s="20"/>
      <c r="AC87" s="3"/>
      <c r="AD87" s="3"/>
      <c r="AE87" s="3"/>
    </row>
    <row r="88" ht="17" customHeight="1" spans="1:31">
      <c r="A88" s="23">
        <v>88</v>
      </c>
      <c r="B88" s="25" t="s">
        <v>62</v>
      </c>
      <c r="C88" s="25" t="s">
        <v>95</v>
      </c>
      <c r="D88" s="25" t="s">
        <v>67</v>
      </c>
      <c r="E88" s="25" t="s">
        <v>72</v>
      </c>
      <c r="F88" s="25" t="s">
        <v>78</v>
      </c>
      <c r="G88" s="25" t="s">
        <v>88</v>
      </c>
      <c r="H88" s="25" t="s">
        <v>107</v>
      </c>
      <c r="I88" s="25" t="s">
        <v>1292</v>
      </c>
      <c r="J88" s="24" t="s">
        <v>145</v>
      </c>
      <c r="K88" s="28">
        <v>0</v>
      </c>
      <c r="L88" s="23">
        <v>0</v>
      </c>
      <c r="M88" s="23">
        <v>0</v>
      </c>
      <c r="N88" s="23">
        <v>0</v>
      </c>
      <c r="O88" s="23">
        <v>0</v>
      </c>
      <c r="P88" s="23">
        <v>0</v>
      </c>
      <c r="Q88" s="23">
        <v>0</v>
      </c>
      <c r="R88" s="23">
        <v>0</v>
      </c>
      <c r="S88" s="23">
        <v>0</v>
      </c>
      <c r="T88" s="3"/>
      <c r="U88" s="3"/>
      <c r="V88" s="3"/>
      <c r="W88" s="3"/>
      <c r="X88" s="3"/>
      <c r="Y88" s="3"/>
      <c r="Z88" s="3"/>
      <c r="AA88" s="3"/>
      <c r="AB88" s="20"/>
      <c r="AC88" s="3"/>
      <c r="AD88" s="3"/>
      <c r="AE88" s="3"/>
    </row>
    <row r="89" ht="17" customHeight="1" spans="1:31">
      <c r="A89" s="23">
        <v>89</v>
      </c>
      <c r="B89" s="27"/>
      <c r="C89" s="25" t="s">
        <v>113</v>
      </c>
      <c r="D89" s="25" t="s">
        <v>63</v>
      </c>
      <c r="E89" s="25" t="s">
        <v>67</v>
      </c>
      <c r="F89" s="25" t="s">
        <v>1295</v>
      </c>
      <c r="G89" s="25" t="s">
        <v>92</v>
      </c>
      <c r="H89" s="25" t="s">
        <v>107</v>
      </c>
      <c r="I89" s="25" t="s">
        <v>1292</v>
      </c>
      <c r="J89" s="24" t="s">
        <v>145</v>
      </c>
      <c r="K89" s="25" t="s">
        <v>73</v>
      </c>
      <c r="L89" s="24" t="s">
        <v>89</v>
      </c>
      <c r="M89" s="23">
        <v>0</v>
      </c>
      <c r="N89" s="23">
        <v>0</v>
      </c>
      <c r="O89" s="23">
        <v>0</v>
      </c>
      <c r="P89" s="23">
        <v>0</v>
      </c>
      <c r="Q89" s="23">
        <v>0</v>
      </c>
      <c r="R89" s="23">
        <v>0</v>
      </c>
      <c r="S89" s="23">
        <v>0</v>
      </c>
      <c r="T89" s="3"/>
      <c r="U89" s="3"/>
      <c r="V89" s="3"/>
      <c r="W89" s="3"/>
      <c r="X89" s="3"/>
      <c r="Y89" s="3"/>
      <c r="Z89" s="3"/>
      <c r="AA89" s="3"/>
      <c r="AB89" s="20"/>
      <c r="AC89" s="3"/>
      <c r="AD89" s="3"/>
      <c r="AE89" s="3"/>
    </row>
    <row r="90" ht="17" customHeight="1" spans="1:31">
      <c r="A90" s="23">
        <v>90</v>
      </c>
      <c r="B90" s="25" t="s">
        <v>103</v>
      </c>
      <c r="C90" s="25" t="s">
        <v>113</v>
      </c>
      <c r="D90" s="25" t="s">
        <v>117</v>
      </c>
      <c r="E90" s="25" t="s">
        <v>1295</v>
      </c>
      <c r="F90" s="25" t="s">
        <v>63</v>
      </c>
      <c r="G90" s="25" t="s">
        <v>92</v>
      </c>
      <c r="H90" s="25" t="s">
        <v>107</v>
      </c>
      <c r="I90" s="26"/>
      <c r="J90" s="24" t="s">
        <v>145</v>
      </c>
      <c r="K90" s="25" t="s">
        <v>93</v>
      </c>
      <c r="L90" s="24" t="s">
        <v>94</v>
      </c>
      <c r="M90" s="23">
        <v>0</v>
      </c>
      <c r="N90" s="23">
        <v>0</v>
      </c>
      <c r="O90" s="23">
        <v>0</v>
      </c>
      <c r="P90" s="23">
        <v>0</v>
      </c>
      <c r="Q90" s="23">
        <v>0</v>
      </c>
      <c r="R90" s="23">
        <v>0</v>
      </c>
      <c r="S90" s="23">
        <v>0</v>
      </c>
      <c r="T90" s="3"/>
      <c r="U90" s="3"/>
      <c r="V90" s="3"/>
      <c r="W90" s="3"/>
      <c r="X90" s="3"/>
      <c r="Y90" s="3"/>
      <c r="Z90" s="3"/>
      <c r="AA90" s="3"/>
      <c r="AB90" s="20"/>
      <c r="AC90" s="3"/>
      <c r="AD90" s="3"/>
      <c r="AE90" s="3"/>
    </row>
    <row r="91" ht="17" customHeight="1" spans="1:31">
      <c r="A91" s="23">
        <v>91</v>
      </c>
      <c r="B91" s="24" t="s">
        <v>70</v>
      </c>
      <c r="C91" s="25" t="s">
        <v>89</v>
      </c>
      <c r="D91" s="25" t="s">
        <v>63</v>
      </c>
      <c r="E91" s="25" t="s">
        <v>65</v>
      </c>
      <c r="F91" s="25" t="s">
        <v>1295</v>
      </c>
      <c r="G91" s="25" t="s">
        <v>92</v>
      </c>
      <c r="H91" s="25" t="s">
        <v>107</v>
      </c>
      <c r="I91" s="25" t="s">
        <v>1292</v>
      </c>
      <c r="J91" s="24" t="s">
        <v>145</v>
      </c>
      <c r="K91" s="28">
        <v>0</v>
      </c>
      <c r="L91" s="23">
        <v>0</v>
      </c>
      <c r="M91" s="23">
        <v>0</v>
      </c>
      <c r="N91" s="23">
        <v>0</v>
      </c>
      <c r="O91" s="23">
        <v>0</v>
      </c>
      <c r="P91" s="23">
        <v>0</v>
      </c>
      <c r="Q91" s="23">
        <v>0</v>
      </c>
      <c r="R91" s="23">
        <v>0</v>
      </c>
      <c r="S91" s="23">
        <v>0</v>
      </c>
      <c r="T91" s="3"/>
      <c r="U91" s="3"/>
      <c r="V91" s="3"/>
      <c r="W91" s="3"/>
      <c r="X91" s="3"/>
      <c r="Y91" s="3"/>
      <c r="Z91" s="3"/>
      <c r="AA91" s="3"/>
      <c r="AB91" s="20"/>
      <c r="AC91" s="3"/>
      <c r="AD91" s="3"/>
      <c r="AE91" s="3"/>
    </row>
    <row r="92" ht="16.5" customHeight="1" spans="1:31">
      <c r="A92" s="23">
        <v>92</v>
      </c>
      <c r="B92" s="25" t="s">
        <v>65</v>
      </c>
      <c r="C92" s="25" t="s">
        <v>125</v>
      </c>
      <c r="D92" s="25" t="s">
        <v>130</v>
      </c>
      <c r="E92" s="25" t="s">
        <v>92</v>
      </c>
      <c r="F92" s="25" t="s">
        <v>1292</v>
      </c>
      <c r="G92" s="25" t="s">
        <v>1292</v>
      </c>
      <c r="H92" s="25" t="s">
        <v>1292</v>
      </c>
      <c r="I92" s="25" t="s">
        <v>1292</v>
      </c>
      <c r="J92" s="24" t="s">
        <v>145</v>
      </c>
      <c r="K92" s="28">
        <v>0</v>
      </c>
      <c r="L92" s="23">
        <v>0</v>
      </c>
      <c r="M92" s="23">
        <v>0</v>
      </c>
      <c r="N92" s="23">
        <v>0</v>
      </c>
      <c r="O92" s="23">
        <v>0</v>
      </c>
      <c r="P92" s="23">
        <v>0</v>
      </c>
      <c r="Q92" s="23">
        <v>0</v>
      </c>
      <c r="R92" s="23">
        <v>0</v>
      </c>
      <c r="S92" s="24" t="s">
        <v>106</v>
      </c>
      <c r="T92" s="30"/>
      <c r="U92" s="3"/>
      <c r="V92" s="3"/>
      <c r="W92" s="3"/>
      <c r="X92" s="3"/>
      <c r="Y92" s="3"/>
      <c r="Z92" s="3"/>
      <c r="AA92" s="3"/>
      <c r="AB92" s="20"/>
      <c r="AC92" s="3"/>
      <c r="AD92" s="3"/>
      <c r="AE92" s="3"/>
    </row>
    <row r="93" ht="17" customHeight="1" spans="1:31">
      <c r="A93" s="23">
        <v>93</v>
      </c>
      <c r="B93" s="24" t="s">
        <v>79</v>
      </c>
      <c r="C93" s="24" t="s">
        <v>117</v>
      </c>
      <c r="D93" s="24" t="s">
        <v>119</v>
      </c>
      <c r="E93" s="25" t="s">
        <v>72</v>
      </c>
      <c r="F93" s="25" t="s">
        <v>78</v>
      </c>
      <c r="G93" s="25" t="s">
        <v>96</v>
      </c>
      <c r="H93" s="25" t="s">
        <v>107</v>
      </c>
      <c r="I93" s="25" t="s">
        <v>1292</v>
      </c>
      <c r="J93" s="24" t="s">
        <v>145</v>
      </c>
      <c r="K93" s="28">
        <v>0</v>
      </c>
      <c r="L93" s="23">
        <v>0</v>
      </c>
      <c r="M93" s="23">
        <v>0</v>
      </c>
      <c r="N93" s="23">
        <v>0</v>
      </c>
      <c r="O93" s="23">
        <v>0</v>
      </c>
      <c r="P93" s="23">
        <v>0</v>
      </c>
      <c r="Q93" s="23">
        <v>0</v>
      </c>
      <c r="R93" s="23">
        <v>0</v>
      </c>
      <c r="S93" s="23">
        <v>0</v>
      </c>
      <c r="T93" s="3"/>
      <c r="U93" s="3"/>
      <c r="V93" s="3"/>
      <c r="W93" s="3"/>
      <c r="X93" s="3"/>
      <c r="Y93" s="3"/>
      <c r="Z93" s="3"/>
      <c r="AA93" s="3"/>
      <c r="AB93" s="20"/>
      <c r="AC93" s="3"/>
      <c r="AD93" s="3"/>
      <c r="AE93" s="3"/>
    </row>
    <row r="94" ht="17" customHeight="1" spans="1:31">
      <c r="A94" s="23">
        <v>94</v>
      </c>
      <c r="B94" s="25" t="s">
        <v>70</v>
      </c>
      <c r="C94" s="25" t="s">
        <v>1295</v>
      </c>
      <c r="D94" s="25" t="s">
        <v>91</v>
      </c>
      <c r="E94" s="25" t="s">
        <v>92</v>
      </c>
      <c r="F94" s="25" t="s">
        <v>104</v>
      </c>
      <c r="G94" s="25" t="s">
        <v>109</v>
      </c>
      <c r="H94" s="25" t="s">
        <v>1292</v>
      </c>
      <c r="I94" s="25" t="s">
        <v>1295</v>
      </c>
      <c r="J94" s="24" t="s">
        <v>145</v>
      </c>
      <c r="K94" s="28">
        <v>0</v>
      </c>
      <c r="L94" s="23">
        <v>0</v>
      </c>
      <c r="M94" s="23">
        <v>0</v>
      </c>
      <c r="N94" s="23">
        <v>0</v>
      </c>
      <c r="O94" s="23">
        <v>0</v>
      </c>
      <c r="P94" s="23">
        <v>0</v>
      </c>
      <c r="Q94" s="23">
        <v>0</v>
      </c>
      <c r="R94" s="23">
        <v>0</v>
      </c>
      <c r="S94" s="23">
        <v>0</v>
      </c>
      <c r="T94" s="3"/>
      <c r="U94" s="3"/>
      <c r="V94" s="3"/>
      <c r="W94" s="3"/>
      <c r="X94" s="3"/>
      <c r="Y94" s="3"/>
      <c r="Z94" s="3"/>
      <c r="AA94" s="3"/>
      <c r="AB94" s="20"/>
      <c r="AC94" s="3"/>
      <c r="AD94" s="3"/>
      <c r="AE94" s="3"/>
    </row>
    <row r="95" ht="17" customHeight="1" spans="1:31">
      <c r="A95" s="23">
        <v>95</v>
      </c>
      <c r="B95" s="24" t="s">
        <v>125</v>
      </c>
      <c r="C95" s="25" t="s">
        <v>67</v>
      </c>
      <c r="D95" s="25" t="s">
        <v>74</v>
      </c>
      <c r="E95" s="25" t="s">
        <v>85</v>
      </c>
      <c r="F95" s="25" t="s">
        <v>90</v>
      </c>
      <c r="G95" s="25" t="s">
        <v>92</v>
      </c>
      <c r="H95" s="25" t="s">
        <v>96</v>
      </c>
      <c r="I95" s="25" t="s">
        <v>99</v>
      </c>
      <c r="J95" s="24" t="s">
        <v>145</v>
      </c>
      <c r="K95" s="28">
        <v>0</v>
      </c>
      <c r="L95" s="23">
        <v>0</v>
      </c>
      <c r="M95" s="23">
        <v>0</v>
      </c>
      <c r="N95" s="23">
        <v>0</v>
      </c>
      <c r="O95" s="23">
        <v>0</v>
      </c>
      <c r="P95" s="23">
        <v>0</v>
      </c>
      <c r="Q95" s="23">
        <v>0</v>
      </c>
      <c r="R95" s="23">
        <v>0</v>
      </c>
      <c r="S95" s="23">
        <v>0</v>
      </c>
      <c r="T95" s="3"/>
      <c r="U95" s="3"/>
      <c r="V95" s="3"/>
      <c r="W95" s="3"/>
      <c r="X95" s="3"/>
      <c r="Y95" s="3"/>
      <c r="Z95" s="3"/>
      <c r="AA95" s="3"/>
      <c r="AB95" s="20"/>
      <c r="AC95" s="3"/>
      <c r="AD95" s="3"/>
      <c r="AE95" s="3"/>
    </row>
    <row r="96" ht="17" customHeight="1" spans="1:31">
      <c r="A96" s="23">
        <v>96</v>
      </c>
      <c r="B96" s="25" t="s">
        <v>62</v>
      </c>
      <c r="C96" s="25" t="s">
        <v>65</v>
      </c>
      <c r="D96" s="25" t="s">
        <v>67</v>
      </c>
      <c r="E96" s="25" t="s">
        <v>85</v>
      </c>
      <c r="F96" s="25" t="s">
        <v>90</v>
      </c>
      <c r="G96" s="25" t="s">
        <v>92</v>
      </c>
      <c r="H96" s="25" t="s">
        <v>1292</v>
      </c>
      <c r="I96" s="25" t="s">
        <v>1292</v>
      </c>
      <c r="J96" s="24" t="s">
        <v>145</v>
      </c>
      <c r="K96" s="28">
        <v>0</v>
      </c>
      <c r="L96" s="23">
        <v>0</v>
      </c>
      <c r="M96" s="23">
        <v>0</v>
      </c>
      <c r="N96" s="23">
        <v>0</v>
      </c>
      <c r="O96" s="23">
        <v>0</v>
      </c>
      <c r="P96" s="23">
        <v>0</v>
      </c>
      <c r="Q96" s="23">
        <v>0</v>
      </c>
      <c r="R96" s="23">
        <v>0</v>
      </c>
      <c r="S96" s="23">
        <v>0</v>
      </c>
      <c r="T96" s="3"/>
      <c r="U96" s="3"/>
      <c r="V96" s="3"/>
      <c r="W96" s="3"/>
      <c r="X96" s="3"/>
      <c r="Y96" s="3"/>
      <c r="Z96" s="3"/>
      <c r="AA96" s="3"/>
      <c r="AB96" s="20"/>
      <c r="AC96" s="3"/>
      <c r="AD96" s="3"/>
      <c r="AE96" s="3"/>
    </row>
    <row r="97" ht="17" customHeight="1" spans="1:31">
      <c r="A97" s="23">
        <v>97</v>
      </c>
      <c r="B97" s="24" t="s">
        <v>119</v>
      </c>
      <c r="C97" s="25" t="s">
        <v>65</v>
      </c>
      <c r="D97" s="25" t="s">
        <v>1295</v>
      </c>
      <c r="E97" s="25" t="s">
        <v>125</v>
      </c>
      <c r="F97" s="25" t="s">
        <v>107</v>
      </c>
      <c r="G97" s="25" t="s">
        <v>1292</v>
      </c>
      <c r="H97" s="25" t="s">
        <v>1292</v>
      </c>
      <c r="I97" s="25" t="s">
        <v>1292</v>
      </c>
      <c r="J97" s="24" t="s">
        <v>145</v>
      </c>
      <c r="K97" s="28">
        <v>0</v>
      </c>
      <c r="L97" s="23">
        <v>0</v>
      </c>
      <c r="M97" s="23">
        <v>0</v>
      </c>
      <c r="N97" s="23">
        <v>0</v>
      </c>
      <c r="O97" s="23">
        <v>0</v>
      </c>
      <c r="P97" s="23">
        <v>0</v>
      </c>
      <c r="Q97" s="23">
        <v>0</v>
      </c>
      <c r="R97" s="23">
        <v>0</v>
      </c>
      <c r="S97" s="23">
        <v>0</v>
      </c>
      <c r="T97" s="3"/>
      <c r="U97" s="3"/>
      <c r="V97" s="3"/>
      <c r="W97" s="3"/>
      <c r="X97" s="3"/>
      <c r="Y97" s="3"/>
      <c r="Z97" s="3"/>
      <c r="AA97" s="3"/>
      <c r="AB97" s="20"/>
      <c r="AC97" s="3"/>
      <c r="AD97" s="3"/>
      <c r="AE97" s="3"/>
    </row>
    <row r="98" ht="17" customHeight="1" spans="1:31">
      <c r="A98" s="23">
        <v>98</v>
      </c>
      <c r="B98" s="26"/>
      <c r="C98" s="25" t="s">
        <v>105</v>
      </c>
      <c r="D98" s="25" t="s">
        <v>113</v>
      </c>
      <c r="E98" s="25" t="s">
        <v>117</v>
      </c>
      <c r="F98" s="25" t="s">
        <v>78</v>
      </c>
      <c r="G98" s="25" t="s">
        <v>88</v>
      </c>
      <c r="H98" s="25" t="s">
        <v>112</v>
      </c>
      <c r="I98" s="25" t="s">
        <v>114</v>
      </c>
      <c r="J98" s="24" t="s">
        <v>145</v>
      </c>
      <c r="K98" s="24" t="s">
        <v>98</v>
      </c>
      <c r="L98" s="24" t="s">
        <v>72</v>
      </c>
      <c r="M98" s="23">
        <v>0</v>
      </c>
      <c r="N98" s="23">
        <v>0</v>
      </c>
      <c r="O98" s="23">
        <v>0</v>
      </c>
      <c r="P98" s="23">
        <v>0</v>
      </c>
      <c r="Q98" s="23">
        <v>0</v>
      </c>
      <c r="R98" s="23">
        <v>0</v>
      </c>
      <c r="S98" s="23">
        <v>0</v>
      </c>
      <c r="T98" s="3"/>
      <c r="U98" s="3"/>
      <c r="V98" s="3"/>
      <c r="W98" s="3"/>
      <c r="X98" s="3"/>
      <c r="Y98" s="3"/>
      <c r="Z98" s="3"/>
      <c r="AA98" s="3"/>
      <c r="AB98" s="20"/>
      <c r="AC98" s="3"/>
      <c r="AD98" s="3"/>
      <c r="AE98" s="3"/>
    </row>
    <row r="99" ht="17" customHeight="1" spans="1:31">
      <c r="A99" s="23">
        <v>99</v>
      </c>
      <c r="B99" s="24" t="s">
        <v>117</v>
      </c>
      <c r="C99" s="25" t="s">
        <v>72</v>
      </c>
      <c r="D99" s="25" t="s">
        <v>76</v>
      </c>
      <c r="E99" s="25" t="s">
        <v>78</v>
      </c>
      <c r="F99" s="25" t="s">
        <v>1295</v>
      </c>
      <c r="G99" s="25" t="s">
        <v>88</v>
      </c>
      <c r="H99" s="25" t="s">
        <v>107</v>
      </c>
      <c r="I99" s="25" t="s">
        <v>114</v>
      </c>
      <c r="J99" s="24" t="s">
        <v>145</v>
      </c>
      <c r="K99" s="28">
        <v>0</v>
      </c>
      <c r="L99" s="23">
        <v>0</v>
      </c>
      <c r="M99" s="23">
        <v>0</v>
      </c>
      <c r="N99" s="23">
        <v>0</v>
      </c>
      <c r="O99" s="23">
        <v>0</v>
      </c>
      <c r="P99" s="23">
        <v>0</v>
      </c>
      <c r="Q99" s="23">
        <v>0</v>
      </c>
      <c r="R99" s="23">
        <v>0</v>
      </c>
      <c r="S99" s="23">
        <v>0</v>
      </c>
      <c r="T99" s="3"/>
      <c r="U99" s="3"/>
      <c r="V99" s="3"/>
      <c r="W99" s="3"/>
      <c r="X99" s="3"/>
      <c r="Y99" s="3"/>
      <c r="Z99" s="3"/>
      <c r="AA99" s="3"/>
      <c r="AB99" s="20"/>
      <c r="AC99" s="3"/>
      <c r="AD99" s="3"/>
      <c r="AE99" s="3"/>
    </row>
    <row r="100" ht="17" customHeight="1" spans="1:31">
      <c r="A100" s="23">
        <v>100</v>
      </c>
      <c r="B100" s="25" t="s">
        <v>62</v>
      </c>
      <c r="C100" s="25" t="s">
        <v>1295</v>
      </c>
      <c r="D100" s="25" t="s">
        <v>93</v>
      </c>
      <c r="E100" s="25" t="s">
        <v>67</v>
      </c>
      <c r="F100" s="25" t="s">
        <v>92</v>
      </c>
      <c r="G100" s="27"/>
      <c r="H100" s="25" t="s">
        <v>1292</v>
      </c>
      <c r="I100" s="25" t="s">
        <v>1295</v>
      </c>
      <c r="J100" s="24" t="s">
        <v>145</v>
      </c>
      <c r="K100" s="25" t="s">
        <v>109</v>
      </c>
      <c r="L100" s="24" t="s">
        <v>104</v>
      </c>
      <c r="M100" s="23">
        <v>0</v>
      </c>
      <c r="N100" s="23">
        <v>0</v>
      </c>
      <c r="O100" s="23">
        <v>0</v>
      </c>
      <c r="P100" s="23">
        <v>0</v>
      </c>
      <c r="Q100" s="23">
        <v>0</v>
      </c>
      <c r="R100" s="23">
        <v>0</v>
      </c>
      <c r="S100" s="23">
        <v>0</v>
      </c>
      <c r="T100" s="3"/>
      <c r="U100" s="3"/>
      <c r="V100" s="3"/>
      <c r="W100" s="3"/>
      <c r="X100" s="3"/>
      <c r="Y100" s="3"/>
      <c r="Z100" s="3"/>
      <c r="AA100" s="3"/>
      <c r="AB100" s="20"/>
      <c r="AC100" s="3"/>
      <c r="AD100" s="3"/>
      <c r="AE100" s="3"/>
    </row>
    <row r="101" ht="17" customHeight="1" spans="1:31">
      <c r="A101" s="23">
        <v>101</v>
      </c>
      <c r="B101" s="25" t="s">
        <v>1292</v>
      </c>
      <c r="C101" s="27"/>
      <c r="D101" s="25" t="s">
        <v>125</v>
      </c>
      <c r="E101" s="25" t="s">
        <v>130</v>
      </c>
      <c r="F101" s="25" t="s">
        <v>1295</v>
      </c>
      <c r="G101" s="25" t="s">
        <v>107</v>
      </c>
      <c r="H101" s="25" t="s">
        <v>1292</v>
      </c>
      <c r="I101" s="25" t="s">
        <v>1292</v>
      </c>
      <c r="J101" s="24" t="s">
        <v>145</v>
      </c>
      <c r="K101" s="24" t="s">
        <v>81</v>
      </c>
      <c r="L101" s="24" t="s">
        <v>65</v>
      </c>
      <c r="M101" s="23">
        <v>0</v>
      </c>
      <c r="N101" s="23">
        <v>0</v>
      </c>
      <c r="O101" s="23">
        <v>0</v>
      </c>
      <c r="P101" s="23">
        <v>0</v>
      </c>
      <c r="Q101" s="23">
        <v>0</v>
      </c>
      <c r="R101" s="24" t="s">
        <v>106</v>
      </c>
      <c r="S101" s="24" t="s">
        <v>106</v>
      </c>
      <c r="T101" s="3"/>
      <c r="U101" s="3"/>
      <c r="V101" s="3"/>
      <c r="W101" s="3"/>
      <c r="X101" s="3"/>
      <c r="Y101" s="3"/>
      <c r="Z101" s="3"/>
      <c r="AA101" s="3"/>
      <c r="AB101" s="20"/>
      <c r="AC101" s="3"/>
      <c r="AD101" s="3"/>
      <c r="AE101" s="3"/>
    </row>
    <row r="102" ht="17" customHeight="1" spans="1:31">
      <c r="A102" s="23">
        <v>102</v>
      </c>
      <c r="B102" s="25" t="s">
        <v>62</v>
      </c>
      <c r="C102" s="25" t="s">
        <v>70</v>
      </c>
      <c r="D102" s="25" t="s">
        <v>1295</v>
      </c>
      <c r="E102" s="25" t="s">
        <v>130</v>
      </c>
      <c r="F102" s="27"/>
      <c r="G102" s="25" t="s">
        <v>92</v>
      </c>
      <c r="H102" s="25" t="s">
        <v>1292</v>
      </c>
      <c r="I102" s="25" t="s">
        <v>1295</v>
      </c>
      <c r="J102" s="24" t="s">
        <v>145</v>
      </c>
      <c r="K102" s="25" t="s">
        <v>65</v>
      </c>
      <c r="L102" s="24" t="s">
        <v>81</v>
      </c>
      <c r="M102" s="23">
        <v>0</v>
      </c>
      <c r="N102" s="23">
        <v>0</v>
      </c>
      <c r="O102" s="28">
        <v>0</v>
      </c>
      <c r="P102" s="23">
        <v>0</v>
      </c>
      <c r="Q102" s="23">
        <v>0</v>
      </c>
      <c r="R102" s="23">
        <v>0</v>
      </c>
      <c r="S102" s="23">
        <v>0</v>
      </c>
      <c r="T102" s="3"/>
      <c r="U102" s="3"/>
      <c r="V102" s="3"/>
      <c r="W102" s="3"/>
      <c r="X102" s="3"/>
      <c r="Y102" s="3"/>
      <c r="Z102" s="3"/>
      <c r="AA102" s="3"/>
      <c r="AB102" s="20"/>
      <c r="AC102" s="3"/>
      <c r="AD102" s="3"/>
      <c r="AE102" s="3"/>
    </row>
    <row r="103" ht="17" customHeight="1" spans="1:31">
      <c r="A103" s="23">
        <v>103</v>
      </c>
      <c r="B103" s="24" t="s">
        <v>62</v>
      </c>
      <c r="C103" s="25" t="s">
        <v>1295</v>
      </c>
      <c r="D103" s="25" t="s">
        <v>95</v>
      </c>
      <c r="E103" s="25" t="s">
        <v>67</v>
      </c>
      <c r="F103" s="25" t="s">
        <v>72</v>
      </c>
      <c r="G103" s="25" t="s">
        <v>92</v>
      </c>
      <c r="H103" s="25" t="s">
        <v>107</v>
      </c>
      <c r="I103" s="25" t="s">
        <v>1295</v>
      </c>
      <c r="J103" s="24" t="s">
        <v>145</v>
      </c>
      <c r="K103" s="28">
        <v>0</v>
      </c>
      <c r="L103" s="23">
        <v>0</v>
      </c>
      <c r="M103" s="23">
        <v>0</v>
      </c>
      <c r="N103" s="23">
        <v>0</v>
      </c>
      <c r="O103" s="23">
        <v>0</v>
      </c>
      <c r="P103" s="23">
        <v>0</v>
      </c>
      <c r="Q103" s="23">
        <v>0</v>
      </c>
      <c r="R103" s="23">
        <v>0</v>
      </c>
      <c r="S103" s="23">
        <v>0</v>
      </c>
      <c r="T103" s="3"/>
      <c r="U103" s="3"/>
      <c r="V103" s="3"/>
      <c r="W103" s="3"/>
      <c r="X103" s="3"/>
      <c r="Y103" s="3"/>
      <c r="Z103" s="3"/>
      <c r="AA103" s="3"/>
      <c r="AB103" s="19"/>
      <c r="AC103" s="3"/>
      <c r="AD103" s="3"/>
      <c r="AE103" s="3"/>
    </row>
    <row r="104" ht="17" customHeight="1" spans="1:31">
      <c r="A104" s="23">
        <v>104</v>
      </c>
      <c r="B104" s="27"/>
      <c r="C104" s="25" t="s">
        <v>91</v>
      </c>
      <c r="D104" s="25" t="s">
        <v>105</v>
      </c>
      <c r="E104" s="25" t="s">
        <v>113</v>
      </c>
      <c r="F104" s="25" t="s">
        <v>109</v>
      </c>
      <c r="G104" s="25" t="s">
        <v>112</v>
      </c>
      <c r="H104" s="26"/>
      <c r="I104" s="26"/>
      <c r="J104" s="24" t="s">
        <v>145</v>
      </c>
      <c r="K104" s="25" t="s">
        <v>79</v>
      </c>
      <c r="L104" s="24" t="s">
        <v>114</v>
      </c>
      <c r="M104" s="23">
        <v>0</v>
      </c>
      <c r="N104" s="23">
        <v>0</v>
      </c>
      <c r="O104" s="23">
        <v>0</v>
      </c>
      <c r="P104" s="23">
        <v>0</v>
      </c>
      <c r="Q104" s="24" t="s">
        <v>117</v>
      </c>
      <c r="R104" s="24" t="s">
        <v>72</v>
      </c>
      <c r="S104" s="24" t="s">
        <v>125</v>
      </c>
      <c r="T104" s="3"/>
      <c r="U104" s="3"/>
      <c r="V104" s="3"/>
      <c r="W104" s="3"/>
      <c r="X104" s="3"/>
      <c r="Y104" s="3"/>
      <c r="Z104" s="3"/>
      <c r="AA104" s="3"/>
      <c r="AB104" s="19"/>
      <c r="AC104" s="3"/>
      <c r="AD104" s="3"/>
      <c r="AE104" s="3"/>
    </row>
    <row r="105" ht="17" customHeight="1" spans="1:31">
      <c r="A105" s="23">
        <v>105</v>
      </c>
      <c r="B105" s="24" t="s">
        <v>70</v>
      </c>
      <c r="C105" s="25" t="s">
        <v>113</v>
      </c>
      <c r="D105" s="25" t="s">
        <v>67</v>
      </c>
      <c r="E105" s="25" t="s">
        <v>125</v>
      </c>
      <c r="F105" s="25" t="s">
        <v>1295</v>
      </c>
      <c r="G105" s="25" t="s">
        <v>92</v>
      </c>
      <c r="H105" s="25" t="s">
        <v>104</v>
      </c>
      <c r="I105" s="25" t="s">
        <v>109</v>
      </c>
      <c r="J105" s="24" t="s">
        <v>145</v>
      </c>
      <c r="K105" s="28">
        <v>0</v>
      </c>
      <c r="L105" s="23">
        <v>0</v>
      </c>
      <c r="M105" s="23">
        <v>0</v>
      </c>
      <c r="N105" s="23">
        <v>0</v>
      </c>
      <c r="O105" s="23">
        <v>0</v>
      </c>
      <c r="P105" s="23">
        <v>0</v>
      </c>
      <c r="Q105" s="23">
        <v>0</v>
      </c>
      <c r="R105" s="23">
        <v>0</v>
      </c>
      <c r="S105" s="23">
        <v>0</v>
      </c>
      <c r="T105" s="3"/>
      <c r="U105" s="3"/>
      <c r="V105" s="3"/>
      <c r="W105" s="3"/>
      <c r="X105" s="3"/>
      <c r="Y105" s="3"/>
      <c r="Z105" s="3"/>
      <c r="AA105" s="3"/>
      <c r="AB105" s="19"/>
      <c r="AC105" s="3"/>
      <c r="AD105" s="3"/>
      <c r="AE105" s="3"/>
    </row>
    <row r="106" ht="17" customHeight="1" spans="1:31">
      <c r="A106" s="23">
        <v>106</v>
      </c>
      <c r="B106" s="27"/>
      <c r="C106" s="25" t="s">
        <v>65</v>
      </c>
      <c r="D106" s="25" t="s">
        <v>67</v>
      </c>
      <c r="E106" s="25" t="s">
        <v>1292</v>
      </c>
      <c r="F106" s="25" t="s">
        <v>1292</v>
      </c>
      <c r="G106" s="25" t="s">
        <v>1292</v>
      </c>
      <c r="H106" s="25" t="s">
        <v>1292</v>
      </c>
      <c r="I106" s="25" t="s">
        <v>1292</v>
      </c>
      <c r="J106" s="24" t="s">
        <v>145</v>
      </c>
      <c r="K106" s="25" t="s">
        <v>130</v>
      </c>
      <c r="L106" s="24" t="s">
        <v>125</v>
      </c>
      <c r="M106" s="23">
        <v>0</v>
      </c>
      <c r="N106" s="23">
        <v>0</v>
      </c>
      <c r="O106" s="23">
        <v>0</v>
      </c>
      <c r="P106" s="23">
        <v>0</v>
      </c>
      <c r="Q106" s="23">
        <v>0</v>
      </c>
      <c r="R106" s="23">
        <v>0</v>
      </c>
      <c r="S106" s="23">
        <v>0</v>
      </c>
      <c r="T106" s="3"/>
      <c r="U106" s="3"/>
      <c r="V106" s="3"/>
      <c r="W106" s="3"/>
      <c r="X106" s="3"/>
      <c r="Y106" s="3"/>
      <c r="Z106" s="3"/>
      <c r="AA106" s="3"/>
      <c r="AB106" s="19"/>
      <c r="AC106" s="3"/>
      <c r="AD106" s="3"/>
      <c r="AE106" s="3"/>
    </row>
    <row r="107" ht="17" customHeight="1" spans="1:31">
      <c r="A107" s="23">
        <v>107</v>
      </c>
      <c r="B107" s="24" t="s">
        <v>79</v>
      </c>
      <c r="C107" s="25" t="s">
        <v>91</v>
      </c>
      <c r="D107" s="26"/>
      <c r="E107" s="25" t="s">
        <v>105</v>
      </c>
      <c r="F107" s="25" t="s">
        <v>117</v>
      </c>
      <c r="G107" s="25" t="s">
        <v>123</v>
      </c>
      <c r="H107" s="25" t="s">
        <v>114</v>
      </c>
      <c r="I107" s="26"/>
      <c r="J107" s="25" t="s">
        <v>94</v>
      </c>
      <c r="K107" s="25" t="s">
        <v>95</v>
      </c>
      <c r="L107" s="24" t="s">
        <v>72</v>
      </c>
      <c r="M107" s="23">
        <v>0</v>
      </c>
      <c r="N107" s="23">
        <v>0</v>
      </c>
      <c r="O107" s="23">
        <v>0</v>
      </c>
      <c r="P107" s="23">
        <v>0</v>
      </c>
      <c r="Q107" s="25" t="s">
        <v>118</v>
      </c>
      <c r="R107" s="24" t="s">
        <v>93</v>
      </c>
      <c r="S107" s="24" t="s">
        <v>88</v>
      </c>
      <c r="T107" s="3"/>
      <c r="U107" s="3"/>
      <c r="V107" s="3"/>
      <c r="W107" s="3"/>
      <c r="X107" s="3"/>
      <c r="Y107" s="3"/>
      <c r="Z107" s="3"/>
      <c r="AA107" s="3"/>
      <c r="AB107" s="19"/>
      <c r="AC107" s="3"/>
      <c r="AD107" s="3"/>
      <c r="AE107" s="3"/>
    </row>
    <row r="108" ht="17" customHeight="1" spans="1:31">
      <c r="A108" s="23">
        <v>108</v>
      </c>
      <c r="B108" s="25" t="s">
        <v>79</v>
      </c>
      <c r="C108" s="27"/>
      <c r="D108" s="25" t="s">
        <v>67</v>
      </c>
      <c r="E108" s="25" t="s">
        <v>76</v>
      </c>
      <c r="F108" s="25" t="s">
        <v>80</v>
      </c>
      <c r="G108" s="25" t="s">
        <v>107</v>
      </c>
      <c r="H108" s="25" t="s">
        <v>114</v>
      </c>
      <c r="I108" s="25" t="s">
        <v>112</v>
      </c>
      <c r="J108" s="24" t="s">
        <v>145</v>
      </c>
      <c r="K108" s="25" t="s">
        <v>105</v>
      </c>
      <c r="L108" s="24" t="s">
        <v>131</v>
      </c>
      <c r="M108" s="23">
        <v>0</v>
      </c>
      <c r="N108" s="23">
        <v>0</v>
      </c>
      <c r="O108" s="23">
        <v>0</v>
      </c>
      <c r="P108" s="23">
        <v>0</v>
      </c>
      <c r="Q108" s="23">
        <v>0</v>
      </c>
      <c r="R108" s="23">
        <v>0</v>
      </c>
      <c r="S108" s="23">
        <v>0</v>
      </c>
      <c r="T108" s="3"/>
      <c r="U108" s="3"/>
      <c r="V108" s="3"/>
      <c r="W108" s="3"/>
      <c r="X108" s="3"/>
      <c r="Y108" s="3"/>
      <c r="Z108" s="3"/>
      <c r="AA108" s="3"/>
      <c r="AB108" s="19"/>
      <c r="AC108" s="3"/>
      <c r="AD108" s="3"/>
      <c r="AE108" s="3"/>
    </row>
    <row r="109" ht="17" customHeight="1" spans="1:31">
      <c r="A109" s="23">
        <v>109</v>
      </c>
      <c r="B109" s="24" t="s">
        <v>62</v>
      </c>
      <c r="C109" s="25" t="s">
        <v>93</v>
      </c>
      <c r="D109" s="25" t="s">
        <v>1295</v>
      </c>
      <c r="E109" s="25" t="s">
        <v>119</v>
      </c>
      <c r="F109" s="25" t="s">
        <v>80</v>
      </c>
      <c r="G109" s="25" t="s">
        <v>92</v>
      </c>
      <c r="H109" s="25" t="s">
        <v>96</v>
      </c>
      <c r="I109" s="25" t="s">
        <v>99</v>
      </c>
      <c r="J109" s="24" t="s">
        <v>145</v>
      </c>
      <c r="K109" s="28">
        <v>0</v>
      </c>
      <c r="L109" s="23">
        <v>0</v>
      </c>
      <c r="M109" s="23">
        <v>0</v>
      </c>
      <c r="N109" s="23">
        <v>0</v>
      </c>
      <c r="O109" s="23">
        <v>0</v>
      </c>
      <c r="P109" s="23">
        <v>0</v>
      </c>
      <c r="Q109" s="23">
        <v>0</v>
      </c>
      <c r="R109" s="23">
        <v>0</v>
      </c>
      <c r="S109" s="23">
        <v>0</v>
      </c>
      <c r="T109" s="3"/>
      <c r="U109" s="3"/>
      <c r="V109" s="3"/>
      <c r="W109" s="3"/>
      <c r="X109" s="3"/>
      <c r="Y109" s="3"/>
      <c r="Z109" s="3"/>
      <c r="AA109" s="3"/>
      <c r="AB109" s="19"/>
      <c r="AC109" s="3"/>
      <c r="AD109" s="3"/>
      <c r="AE109" s="3"/>
    </row>
    <row r="110" ht="17" customHeight="1" spans="1:31">
      <c r="A110" s="23">
        <v>110</v>
      </c>
      <c r="B110" s="25" t="s">
        <v>62</v>
      </c>
      <c r="C110" s="25" t="s">
        <v>1295</v>
      </c>
      <c r="D110" s="25" t="s">
        <v>103</v>
      </c>
      <c r="E110" s="25" t="s">
        <v>63</v>
      </c>
      <c r="F110" s="25" t="s">
        <v>67</v>
      </c>
      <c r="G110" s="25" t="s">
        <v>82</v>
      </c>
      <c r="H110" s="25" t="s">
        <v>92</v>
      </c>
      <c r="I110" s="25" t="s">
        <v>1295</v>
      </c>
      <c r="J110" s="24" t="s">
        <v>145</v>
      </c>
      <c r="K110" s="28">
        <v>0</v>
      </c>
      <c r="L110" s="23">
        <v>0</v>
      </c>
      <c r="M110" s="23">
        <v>0</v>
      </c>
      <c r="N110" s="23">
        <v>0</v>
      </c>
      <c r="O110" s="23">
        <v>0</v>
      </c>
      <c r="P110" s="23">
        <v>0</v>
      </c>
      <c r="Q110" s="23">
        <v>0</v>
      </c>
      <c r="R110" s="23">
        <v>0</v>
      </c>
      <c r="S110" s="23">
        <v>0</v>
      </c>
      <c r="T110" s="3"/>
      <c r="U110" s="3"/>
      <c r="V110" s="3"/>
      <c r="W110" s="3"/>
      <c r="X110" s="3"/>
      <c r="Y110" s="3"/>
      <c r="Z110" s="3"/>
      <c r="AA110" s="3"/>
      <c r="AB110" s="19"/>
      <c r="AC110" s="3"/>
      <c r="AD110" s="3"/>
      <c r="AE110" s="3"/>
    </row>
    <row r="111" ht="17" customHeight="1" spans="1:31">
      <c r="A111" s="23">
        <v>111</v>
      </c>
      <c r="B111" s="24" t="s">
        <v>62</v>
      </c>
      <c r="C111" s="25" t="s">
        <v>70</v>
      </c>
      <c r="D111" s="25" t="s">
        <v>91</v>
      </c>
      <c r="E111" s="25" t="s">
        <v>67</v>
      </c>
      <c r="F111" s="25" t="s">
        <v>1295</v>
      </c>
      <c r="G111" s="25" t="s">
        <v>92</v>
      </c>
      <c r="H111" s="25" t="s">
        <v>1292</v>
      </c>
      <c r="I111" s="25" t="s">
        <v>1295</v>
      </c>
      <c r="J111" s="24" t="s">
        <v>145</v>
      </c>
      <c r="K111" s="28">
        <v>0</v>
      </c>
      <c r="L111" s="23">
        <v>0</v>
      </c>
      <c r="M111" s="23">
        <v>0</v>
      </c>
      <c r="N111" s="23">
        <v>0</v>
      </c>
      <c r="O111" s="23">
        <v>0</v>
      </c>
      <c r="P111" s="23">
        <v>0</v>
      </c>
      <c r="Q111" s="23">
        <v>0</v>
      </c>
      <c r="R111" s="23">
        <v>0</v>
      </c>
      <c r="S111" s="23">
        <v>0</v>
      </c>
      <c r="T111" s="3"/>
      <c r="U111" s="3"/>
      <c r="V111" s="3"/>
      <c r="W111" s="3"/>
      <c r="X111" s="3"/>
      <c r="Y111" s="3"/>
      <c r="Z111" s="3"/>
      <c r="AA111" s="3"/>
      <c r="AB111" s="19"/>
      <c r="AC111" s="3"/>
      <c r="AD111" s="3"/>
      <c r="AE111" s="3"/>
    </row>
    <row r="112" ht="17" customHeight="1" spans="1:31">
      <c r="A112" s="23">
        <v>112</v>
      </c>
      <c r="B112" s="25" t="s">
        <v>62</v>
      </c>
      <c r="C112" s="25" t="s">
        <v>1300</v>
      </c>
      <c r="D112" s="25" t="s">
        <v>63</v>
      </c>
      <c r="E112" s="27"/>
      <c r="F112" s="25" t="s">
        <v>67</v>
      </c>
      <c r="G112" s="25" t="s">
        <v>1295</v>
      </c>
      <c r="H112" s="25" t="s">
        <v>1292</v>
      </c>
      <c r="I112" s="25" t="s">
        <v>1292</v>
      </c>
      <c r="J112" s="24" t="s">
        <v>145</v>
      </c>
      <c r="K112" s="25" t="s">
        <v>65</v>
      </c>
      <c r="L112" s="24" t="s">
        <v>81</v>
      </c>
      <c r="M112" s="23">
        <v>0</v>
      </c>
      <c r="N112" s="23">
        <v>0</v>
      </c>
      <c r="O112" s="23">
        <v>0</v>
      </c>
      <c r="P112" s="23">
        <v>0</v>
      </c>
      <c r="Q112" s="23">
        <v>0</v>
      </c>
      <c r="R112" s="23">
        <v>0</v>
      </c>
      <c r="S112" s="23">
        <v>0</v>
      </c>
      <c r="T112" s="3"/>
      <c r="U112" s="3"/>
      <c r="V112" s="3"/>
      <c r="W112" s="3"/>
      <c r="X112" s="3"/>
      <c r="Y112" s="3"/>
      <c r="Z112" s="3"/>
      <c r="AA112" s="3"/>
      <c r="AB112" s="19"/>
      <c r="AC112" s="3"/>
      <c r="AD112" s="3"/>
      <c r="AE112" s="3"/>
    </row>
    <row r="113" ht="17" customHeight="1" spans="1:31">
      <c r="A113" s="23">
        <v>113</v>
      </c>
      <c r="B113" s="24" t="s">
        <v>62</v>
      </c>
      <c r="C113" s="25" t="s">
        <v>125</v>
      </c>
      <c r="D113" s="25" t="s">
        <v>63</v>
      </c>
      <c r="E113" s="25" t="s">
        <v>1295</v>
      </c>
      <c r="F113" s="25" t="s">
        <v>92</v>
      </c>
      <c r="G113" s="25" t="s">
        <v>1292</v>
      </c>
      <c r="H113" s="25" t="s">
        <v>1292</v>
      </c>
      <c r="I113" s="25" t="s">
        <v>1295</v>
      </c>
      <c r="J113" s="24" t="s">
        <v>145</v>
      </c>
      <c r="K113" s="28">
        <v>0</v>
      </c>
      <c r="L113" s="23">
        <v>0</v>
      </c>
      <c r="M113" s="23">
        <v>0</v>
      </c>
      <c r="N113" s="23">
        <v>0</v>
      </c>
      <c r="O113" s="23">
        <v>0</v>
      </c>
      <c r="P113" s="23">
        <v>0</v>
      </c>
      <c r="Q113" s="23">
        <v>0</v>
      </c>
      <c r="R113" s="23">
        <v>0</v>
      </c>
      <c r="S113" s="23">
        <v>0</v>
      </c>
      <c r="T113" s="3"/>
      <c r="U113" s="3"/>
      <c r="V113" s="3"/>
      <c r="W113" s="3"/>
      <c r="X113" s="3"/>
      <c r="Y113" s="3"/>
      <c r="Z113" s="3"/>
      <c r="AA113" s="3"/>
      <c r="AB113" s="19"/>
      <c r="AC113" s="3"/>
      <c r="AD113" s="3"/>
      <c r="AE113" s="3"/>
    </row>
    <row r="114" ht="17" customHeight="1" spans="1:31">
      <c r="A114" s="23">
        <v>114</v>
      </c>
      <c r="B114" s="25" t="s">
        <v>119</v>
      </c>
      <c r="C114" s="25" t="s">
        <v>1295</v>
      </c>
      <c r="D114" s="25" t="s">
        <v>92</v>
      </c>
      <c r="E114" s="25" t="s">
        <v>109</v>
      </c>
      <c r="F114" s="25" t="s">
        <v>1292</v>
      </c>
      <c r="G114" s="25" t="s">
        <v>1295</v>
      </c>
      <c r="H114" s="25" t="s">
        <v>1292</v>
      </c>
      <c r="I114" s="25" t="s">
        <v>1292</v>
      </c>
      <c r="J114" s="24" t="s">
        <v>145</v>
      </c>
      <c r="K114" s="28">
        <v>0</v>
      </c>
      <c r="L114" s="23">
        <v>0</v>
      </c>
      <c r="M114" s="23">
        <v>0</v>
      </c>
      <c r="N114" s="23">
        <v>0</v>
      </c>
      <c r="O114" s="23">
        <v>0</v>
      </c>
      <c r="P114" s="23">
        <v>0</v>
      </c>
      <c r="Q114" s="23">
        <v>0</v>
      </c>
      <c r="R114" s="23">
        <v>0</v>
      </c>
      <c r="S114" s="23">
        <v>0</v>
      </c>
      <c r="T114" s="3"/>
      <c r="U114" s="3"/>
      <c r="V114" s="3"/>
      <c r="W114" s="3"/>
      <c r="X114" s="3"/>
      <c r="Y114" s="3"/>
      <c r="Z114" s="3"/>
      <c r="AA114" s="3"/>
      <c r="AB114" s="19"/>
      <c r="AC114" s="3"/>
      <c r="AD114" s="3"/>
      <c r="AE114" s="3"/>
    </row>
    <row r="115" ht="17" customHeight="1" spans="1:31">
      <c r="A115" s="23">
        <v>115</v>
      </c>
      <c r="B115" s="25" t="s">
        <v>62</v>
      </c>
      <c r="C115" s="25" t="s">
        <v>91</v>
      </c>
      <c r="D115" s="25" t="s">
        <v>117</v>
      </c>
      <c r="E115" s="25" t="s">
        <v>76</v>
      </c>
      <c r="F115" s="25" t="s">
        <v>74</v>
      </c>
      <c r="G115" s="25" t="s">
        <v>96</v>
      </c>
      <c r="H115" s="25" t="s">
        <v>99</v>
      </c>
      <c r="I115" s="24" t="s">
        <v>116</v>
      </c>
      <c r="J115" s="26"/>
      <c r="K115" s="23">
        <v>0</v>
      </c>
      <c r="L115" s="23">
        <v>0</v>
      </c>
      <c r="M115" s="23">
        <v>0</v>
      </c>
      <c r="N115" s="23">
        <v>0</v>
      </c>
      <c r="O115" s="23">
        <v>0</v>
      </c>
      <c r="P115" s="23">
        <v>0</v>
      </c>
      <c r="Q115" s="23">
        <v>0</v>
      </c>
      <c r="R115" s="23">
        <v>0</v>
      </c>
      <c r="S115" s="23">
        <v>0</v>
      </c>
      <c r="T115" s="3"/>
      <c r="U115" s="3"/>
      <c r="V115" s="3"/>
      <c r="W115" s="3"/>
      <c r="X115" s="3"/>
      <c r="Y115" s="3"/>
      <c r="Z115" s="3"/>
      <c r="AA115" s="3"/>
      <c r="AB115" s="19"/>
      <c r="AC115" s="3"/>
      <c r="AD115" s="3"/>
      <c r="AE115" s="3"/>
    </row>
    <row r="116" customHeight="1" spans="1:3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19"/>
      <c r="AC116" s="3"/>
      <c r="AD116" s="3"/>
      <c r="AE116" s="3"/>
    </row>
    <row r="117" customHeight="1" spans="1:3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19"/>
      <c r="AC117" s="3"/>
      <c r="AD117" s="3"/>
      <c r="AE117" s="3"/>
    </row>
    <row r="118" customHeight="1" spans="1:3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19"/>
      <c r="AC118" s="3"/>
      <c r="AD118" s="3"/>
      <c r="AE118" s="3"/>
    </row>
    <row r="119" customHeight="1" spans="1:3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19"/>
      <c r="AC119" s="3"/>
      <c r="AD119" s="3"/>
      <c r="AE119" s="3"/>
    </row>
    <row r="120" customHeight="1" spans="1:3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19"/>
      <c r="AC120" s="3"/>
      <c r="AD120" s="3"/>
      <c r="AE120" s="3"/>
    </row>
    <row r="121" customHeight="1" spans="1:3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19"/>
      <c r="AC121" s="3"/>
      <c r="AD121" s="3"/>
      <c r="AE121" s="3"/>
    </row>
    <row r="122" customHeight="1" spans="1:3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19"/>
      <c r="AC122" s="3"/>
      <c r="AD122" s="3"/>
      <c r="AE122" s="3"/>
    </row>
  </sheetData>
  <mergeCells count="3">
    <mergeCell ref="Y4:Z4"/>
    <mergeCell ref="Y6:Z6"/>
    <mergeCell ref="Y8:AA8"/>
  </mergeCells>
  <pageMargins left="0.699305555555556" right="0.699305555555556" top="0.75" bottom="0.75" header="0.3" footer="0.3"/>
  <pageSetup paperSize="1" orientation="portrait" useFirstPageNumber="1"/>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9"/>
  <sheetViews>
    <sheetView showGridLines="0" workbookViewId="0">
      <selection activeCell="A1" sqref="A1"/>
    </sheetView>
  </sheetViews>
  <sheetFormatPr defaultColWidth="9" defaultRowHeight="13.5" customHeight="1"/>
  <cols>
    <col min="1" max="1" width="12.675" style="1" customWidth="1"/>
    <col min="2" max="5" width="8.85" style="1" customWidth="1"/>
    <col min="6" max="6" width="51.85" style="1" customWidth="1"/>
    <col min="7" max="7" width="16.5" style="1" customWidth="1"/>
    <col min="8" max="9" width="8.85" style="1" customWidth="1"/>
    <col min="10" max="10" width="9" style="1" customWidth="1"/>
    <col min="11" max="256" width="8.85" style="1" customWidth="1"/>
  </cols>
  <sheetData>
    <row r="1" ht="35" customHeight="1" spans="1:13">
      <c r="A1" s="2" t="s">
        <v>20</v>
      </c>
      <c r="B1" s="2" t="str">
        <f>IF(人物卡!C3=0,"",人物卡!C3)</f>
        <v>花月院正一</v>
      </c>
      <c r="C1" s="3"/>
      <c r="D1" s="3"/>
      <c r="E1" s="3"/>
      <c r="F1" s="17" t="str">
        <f>F14</f>
        <v>.st力量85 敏捷75 意志40 体质35 外貌40 教育80 体型60 智力40 理智40 幸运20                                        </v>
      </c>
      <c r="G1" s="18"/>
      <c r="H1" s="3"/>
      <c r="I1" s="3"/>
      <c r="J1" s="19"/>
      <c r="K1" s="3"/>
      <c r="L1" s="3"/>
      <c r="M1" s="3"/>
    </row>
    <row r="2" customHeight="1" spans="1:13">
      <c r="A2" s="2" t="s">
        <v>25</v>
      </c>
      <c r="B2" s="2" t="str">
        <f>IF(人物卡!C4=0,"",人物卡!C4)</f>
        <v>隔夜</v>
      </c>
      <c r="C2" s="3"/>
      <c r="D2" s="3"/>
      <c r="E2" s="3"/>
      <c r="F2" s="3"/>
      <c r="G2" s="3"/>
      <c r="H2" s="3"/>
      <c r="I2" s="3"/>
      <c r="J2" s="20" t="str">
        <f>人物卡!D15</f>
        <v>会计</v>
      </c>
      <c r="K2" s="4">
        <f>IF(SUM(人物卡!G15:I15)=0,0,1)</f>
        <v>0</v>
      </c>
      <c r="L2" s="21">
        <f>人物卡!J15</f>
        <v>5</v>
      </c>
      <c r="M2" s="4">
        <f t="shared" ref="M2:M65" si="0">K2</f>
        <v>0</v>
      </c>
    </row>
    <row r="3" customHeight="1" spans="1:13">
      <c r="A3" s="2" t="str">
        <f>IF(B3="","","力量")</f>
        <v>力量</v>
      </c>
      <c r="B3" s="4">
        <f>IF(人物卡!$J$3=0,"",人物卡!$J$3)</f>
        <v>85</v>
      </c>
      <c r="C3" s="3"/>
      <c r="D3" s="3"/>
      <c r="E3" s="3"/>
      <c r="F3" s="3"/>
      <c r="G3" s="3"/>
      <c r="H3" s="3"/>
      <c r="I3" s="3"/>
      <c r="J3" s="20" t="str">
        <f>人物卡!D16</f>
        <v>人类学</v>
      </c>
      <c r="K3" s="4">
        <f>IF(SUM(人物卡!G16:I16)=0,0,1)</f>
        <v>0</v>
      </c>
      <c r="L3" s="21">
        <f>人物卡!J16</f>
        <v>1</v>
      </c>
      <c r="M3" s="4">
        <f t="shared" si="0"/>
        <v>0</v>
      </c>
    </row>
    <row r="4" customHeight="1" spans="1:13">
      <c r="A4" s="2" t="str">
        <f>IF(B4="","","敏捷")</f>
        <v>敏捷</v>
      </c>
      <c r="B4" s="4">
        <f>IF(人物卡!$M$3=0,"",人物卡!$M$3)</f>
        <v>75</v>
      </c>
      <c r="C4" s="3"/>
      <c r="D4" s="3"/>
      <c r="E4" s="3"/>
      <c r="F4" s="3"/>
      <c r="G4" s="3"/>
      <c r="H4" s="3"/>
      <c r="I4" s="3"/>
      <c r="J4" s="20" t="str">
        <f>人物卡!D17</f>
        <v>估价</v>
      </c>
      <c r="K4" s="4">
        <f>IF(SUM(人物卡!G17:I17)=0,0,1)</f>
        <v>0</v>
      </c>
      <c r="L4" s="21">
        <f>人物卡!J17</f>
        <v>5</v>
      </c>
      <c r="M4" s="4">
        <f t="shared" si="0"/>
        <v>0</v>
      </c>
    </row>
    <row r="5" customHeight="1" spans="1:13">
      <c r="A5" s="2" t="str">
        <f>IF(B5="","","意志")</f>
        <v>意志</v>
      </c>
      <c r="B5" s="4">
        <f>IF(人物卡!$P$3=0,"",人物卡!$P$3)</f>
        <v>40</v>
      </c>
      <c r="C5" s="3"/>
      <c r="D5" s="3"/>
      <c r="E5" s="3"/>
      <c r="F5" s="3"/>
      <c r="G5" s="3"/>
      <c r="H5" s="3"/>
      <c r="I5" s="3"/>
      <c r="J5" s="20" t="str">
        <f>人物卡!D18</f>
        <v>考古学</v>
      </c>
      <c r="K5" s="4">
        <f>IF(SUM(人物卡!G18:I18)=0,0,1)</f>
        <v>0</v>
      </c>
      <c r="L5" s="21">
        <f>人物卡!J18</f>
        <v>1</v>
      </c>
      <c r="M5" s="4">
        <f t="shared" si="0"/>
        <v>0</v>
      </c>
    </row>
    <row r="6" customHeight="1" spans="1:13">
      <c r="A6" s="2" t="str">
        <f>IF(B6="","","体质")</f>
        <v>体质</v>
      </c>
      <c r="B6" s="4">
        <f>IF(人物卡!$J$5=0,"",人物卡!$J$5)</f>
        <v>35</v>
      </c>
      <c r="C6" s="3"/>
      <c r="D6" s="3"/>
      <c r="E6" s="3"/>
      <c r="F6" s="3"/>
      <c r="G6" s="3"/>
      <c r="H6" s="3"/>
      <c r="I6" s="3"/>
      <c r="J6" s="20" t="str">
        <f>人物卡!E19</f>
        <v>表演</v>
      </c>
      <c r="K6" s="4">
        <f>IF(SUM(人物卡!G19:I19)=0,0,1)</f>
        <v>1</v>
      </c>
      <c r="L6" s="21">
        <f>人物卡!J19</f>
        <v>65</v>
      </c>
      <c r="M6" s="4">
        <f t="shared" si="0"/>
        <v>1</v>
      </c>
    </row>
    <row r="7" customHeight="1" spans="1:13">
      <c r="A7" s="2" t="str">
        <f>IF(B7="","","外貌")</f>
        <v>外貌</v>
      </c>
      <c r="B7" s="4">
        <f>IF(人物卡!$M$5=0,"",人物卡!$M$5)</f>
        <v>40</v>
      </c>
      <c r="C7" s="3"/>
      <c r="D7" s="3"/>
      <c r="E7" s="3"/>
      <c r="F7" s="3"/>
      <c r="G7" s="3"/>
      <c r="H7" s="3"/>
      <c r="I7" s="3"/>
      <c r="J7" s="22">
        <f>人物卡!E20</f>
        <v>0</v>
      </c>
      <c r="K7" s="4">
        <f>IF(SUM(人物卡!G20:I20)=0,0,1)</f>
        <v>0</v>
      </c>
      <c r="L7" s="21">
        <f>人物卡!J20</f>
        <v>5</v>
      </c>
      <c r="M7" s="4">
        <f t="shared" si="0"/>
        <v>0</v>
      </c>
    </row>
    <row r="8" customHeight="1" spans="1:13">
      <c r="A8" s="2" t="str">
        <f>IF(B8="","","教育")</f>
        <v>教育</v>
      </c>
      <c r="B8" s="4">
        <f>IF(人物卡!$P$5=0,"",人物卡!$P$5)</f>
        <v>80</v>
      </c>
      <c r="C8" s="3"/>
      <c r="D8" s="3"/>
      <c r="E8" s="3"/>
      <c r="F8" s="3"/>
      <c r="G8" s="3"/>
      <c r="H8" s="3"/>
      <c r="I8" s="3"/>
      <c r="J8" s="20">
        <f>人物卡!E21</f>
        <v>0</v>
      </c>
      <c r="K8" s="4">
        <f>IF(SUM(人物卡!G21:I21)=0,0,1)</f>
        <v>0</v>
      </c>
      <c r="L8" s="21">
        <f>人物卡!J21</f>
        <v>5</v>
      </c>
      <c r="M8" s="4">
        <f t="shared" si="0"/>
        <v>0</v>
      </c>
    </row>
    <row r="9" customHeight="1" spans="1:13">
      <c r="A9" s="2" t="str">
        <f>IF(B9="","","体型")</f>
        <v>体型</v>
      </c>
      <c r="B9" s="4">
        <f>IF(人物卡!$J$7=0,"",人物卡!$J$7)</f>
        <v>60</v>
      </c>
      <c r="C9" s="3"/>
      <c r="D9" s="3"/>
      <c r="E9" s="3"/>
      <c r="F9" s="3"/>
      <c r="G9" s="3"/>
      <c r="H9" s="3"/>
      <c r="I9" s="3"/>
      <c r="J9" s="20" t="str">
        <f>人物卡!D22</f>
        <v>魅惑</v>
      </c>
      <c r="K9" s="4">
        <f>IF(SUM(人物卡!G22:I22)=0,0,1)</f>
        <v>0</v>
      </c>
      <c r="L9" s="21">
        <f>人物卡!J22</f>
        <v>15</v>
      </c>
      <c r="M9" s="4">
        <f t="shared" si="0"/>
        <v>0</v>
      </c>
    </row>
    <row r="10" customHeight="1" spans="1:13">
      <c r="A10" s="2" t="str">
        <f>IF(B10="","","智力")</f>
        <v>智力</v>
      </c>
      <c r="B10" s="4">
        <f>IF(人物卡!$M$7=0,"",人物卡!$M$7)</f>
        <v>40</v>
      </c>
      <c r="C10" s="3"/>
      <c r="D10" s="3"/>
      <c r="E10" s="3"/>
      <c r="F10" s="3"/>
      <c r="G10" s="3"/>
      <c r="H10" s="3"/>
      <c r="I10" s="3"/>
      <c r="J10" s="20" t="str">
        <f>人物卡!D23</f>
        <v>攀爬</v>
      </c>
      <c r="K10" s="4">
        <f>IF(SUM(人物卡!G23:I23)=0,0,1)</f>
        <v>0</v>
      </c>
      <c r="L10" s="21">
        <f>人物卡!J23</f>
        <v>20</v>
      </c>
      <c r="M10" s="4">
        <f t="shared" si="0"/>
        <v>0</v>
      </c>
    </row>
    <row r="11" customHeight="1" spans="1:13">
      <c r="A11" s="2" t="s">
        <v>1301</v>
      </c>
      <c r="B11" s="4">
        <f>人物卡!$P$7</f>
        <v>9</v>
      </c>
      <c r="C11" s="3"/>
      <c r="D11" s="3"/>
      <c r="E11" s="3"/>
      <c r="F11" s="3"/>
      <c r="G11" s="3"/>
      <c r="H11" s="3"/>
      <c r="I11" s="3"/>
      <c r="J11" s="20" t="str">
        <f>人物卡!D24</f>
        <v>计算机使用 Ω</v>
      </c>
      <c r="K11" s="4">
        <f>IF(SUM(人物卡!G24:I24)=0,0,1)</f>
        <v>0</v>
      </c>
      <c r="L11" s="21">
        <f>人物卡!J24</f>
        <v>5</v>
      </c>
      <c r="M11" s="4">
        <f t="shared" si="0"/>
        <v>0</v>
      </c>
    </row>
    <row r="12" customHeight="1" spans="1:13">
      <c r="A12" s="2" t="s">
        <v>1302</v>
      </c>
      <c r="B12" s="5">
        <f>人物卡!D10</f>
        <v>9</v>
      </c>
      <c r="C12" s="6">
        <f>人物卡!E10</f>
        <v>9</v>
      </c>
      <c r="D12" s="3"/>
      <c r="E12" s="3"/>
      <c r="F12" s="3"/>
      <c r="G12" s="3"/>
      <c r="H12" s="3"/>
      <c r="I12" s="3"/>
      <c r="J12" s="20" t="str">
        <f>人物卡!D25</f>
        <v>信用评级</v>
      </c>
      <c r="K12" s="4">
        <f>IF(SUM(人物卡!G25:I25)=0,0,1)</f>
        <v>1</v>
      </c>
      <c r="L12" s="21">
        <f>人物卡!J25</f>
        <v>30</v>
      </c>
      <c r="M12" s="4">
        <f t="shared" si="0"/>
        <v>1</v>
      </c>
    </row>
    <row r="13" customHeight="1" spans="1:13">
      <c r="A13" s="2" t="str">
        <f>IF(B13="","","理智")</f>
        <v>理智</v>
      </c>
      <c r="B13" s="4">
        <f>IF(人物卡!H10=0,"",人物卡!H10)</f>
        <v>40</v>
      </c>
      <c r="C13" s="6">
        <f>人物卡!$I$10</f>
        <v>99</v>
      </c>
      <c r="D13" s="3"/>
      <c r="E13" s="3"/>
      <c r="F13" s="3"/>
      <c r="G13" s="3"/>
      <c r="H13" s="3"/>
      <c r="I13" s="3"/>
      <c r="J13" s="20" t="str">
        <f>人物卡!D26</f>
        <v>克苏鲁神话</v>
      </c>
      <c r="K13" s="4">
        <f>IF(SUM(人物卡!G26:I26)=0,0,1)</f>
        <v>0</v>
      </c>
      <c r="L13" s="21">
        <f>人物卡!J26</f>
        <v>0</v>
      </c>
      <c r="M13" s="4">
        <f t="shared" si="0"/>
        <v>0</v>
      </c>
    </row>
    <row r="14" ht="35" customHeight="1" spans="1:13">
      <c r="A14" s="2" t="str">
        <f>IF(B14="","","幸运")</f>
        <v>幸运</v>
      </c>
      <c r="B14" s="4">
        <f>IF(人物卡!$M$10=0,"",人物卡!$M$10)</f>
        <v>20</v>
      </c>
      <c r="C14" s="6">
        <f>人物卡!N10</f>
        <v>99</v>
      </c>
      <c r="D14" s="3"/>
      <c r="E14" s="3"/>
      <c r="F14" s="17" t="str">
        <f>".st"&amp;A3&amp;B3&amp;" "&amp;A4&amp;B4&amp;" "&amp;A5&amp;B5&amp;" "&amp;A6&amp;B6&amp;" "&amp;A7&amp;B7&amp;" "&amp;A8&amp;B8&amp;" "&amp;A9&amp;B9&amp;" "&amp;A10&amp;B10&amp;" "&amp;A13&amp;B13&amp;" "&amp;A14&amp;B14&amp;" "&amp;IF(B17&lt;&gt;"",A17&amp;B17," ")&amp;" "&amp;IF(B18&lt;&gt;"",A18&amp;B18," ")&amp;" "&amp;IF(B19&lt;&gt;"",A19&amp;B19," ")&amp;" "&amp;IF(B20&lt;&gt;"",A20&amp;B20," ")&amp;" "&amp;IF(B21&lt;&gt;"",A21&amp;B21," ")&amp;" "&amp;IF(B22&lt;&gt;"",A22&amp;B22," ")&amp;" "&amp;IF(B23&lt;&gt;"",A23&amp;B23," ")&amp;" "&amp;IF(B24&lt;&gt;"",A24&amp;B24," ")&amp;" "&amp;IF(B25&lt;&gt;"",A25&amp;B25," ")&amp;" "&amp;IF(B26&lt;&gt;"",A26&amp;B26," ")&amp;" "&amp;IF(B27&lt;&gt;"",A27&amp;B27," ")&amp;" "&amp;IF(B28&lt;&gt;"",A28&amp;B28," ")&amp;" "&amp;IF(B29&lt;&gt;"",A29&amp;B29," ")&amp;" "&amp;IF(B30&lt;&gt;"",A30&amp;B30," ")&amp;" "&amp;IF(B31&lt;&gt;"",A31&amp;B31," ")&amp;" "&amp;IF(B32&lt;&gt;"",A32&amp;B32," ")&amp;" "&amp;IF(B33&lt;&gt;"",A33&amp;B33," ")&amp;" "&amp;IF(B34&lt;&gt;"",A34&amp;B34," ")&amp;" "&amp;IF(B35&lt;&gt;"",A35&amp;B35," ")&amp;" "&amp;IF(B36&lt;&gt;"",A36&amp;B36," ")</f>
        <v>.st力量85 敏捷75 意志40 体质35 外貌40 教育80 体型60 智力40 理智40 幸运20                                        </v>
      </c>
      <c r="G14" s="3"/>
      <c r="H14" s="3"/>
      <c r="I14" s="3"/>
      <c r="J14" s="20" t="str">
        <f>人物卡!D27</f>
        <v>乔装</v>
      </c>
      <c r="K14" s="4">
        <f>IF(SUM(人物卡!G27:I27)=0,0,1)</f>
        <v>0</v>
      </c>
      <c r="L14" s="21">
        <f>人物卡!J27</f>
        <v>5</v>
      </c>
      <c r="M14" s="4">
        <f t="shared" si="0"/>
        <v>0</v>
      </c>
    </row>
    <row r="15" customHeight="1" spans="1:13">
      <c r="A15" s="7" t="s">
        <v>1303</v>
      </c>
      <c r="B15" s="8">
        <f>人物卡!Q10</f>
        <v>8</v>
      </c>
      <c r="C15" s="6">
        <f>人物卡!$R$10</f>
        <v>8</v>
      </c>
      <c r="D15" s="3"/>
      <c r="E15" s="3"/>
      <c r="F15" s="3"/>
      <c r="G15" s="3"/>
      <c r="H15" s="3"/>
      <c r="I15" s="3"/>
      <c r="J15" s="20" t="str">
        <f>人物卡!D28</f>
        <v>闪避</v>
      </c>
      <c r="K15" s="4">
        <f>IF(SUM(人物卡!G28:I28)=0,0,1)</f>
        <v>0</v>
      </c>
      <c r="L15" s="21">
        <f>人物卡!J28</f>
        <v>37</v>
      </c>
      <c r="M15" s="4">
        <f t="shared" si="0"/>
        <v>0</v>
      </c>
    </row>
    <row r="16" customHeight="1" spans="1:13">
      <c r="A16" s="9" t="s">
        <v>1304</v>
      </c>
      <c r="B16" s="10"/>
      <c r="C16" s="11"/>
      <c r="D16" s="3"/>
      <c r="E16" s="3"/>
      <c r="F16" s="3"/>
      <c r="G16" s="3"/>
      <c r="H16" s="3"/>
      <c r="I16" s="3"/>
      <c r="J16" s="20" t="str">
        <f>人物卡!D29</f>
        <v>汽车驾驶</v>
      </c>
      <c r="K16" s="4">
        <f>IF(SUM(人物卡!G29:I29)=0,0,1)</f>
        <v>0</v>
      </c>
      <c r="L16" s="21">
        <f>人物卡!J29</f>
        <v>20</v>
      </c>
      <c r="M16" s="4">
        <f t="shared" si="0"/>
        <v>0</v>
      </c>
    </row>
    <row r="17" customHeight="1" spans="1:13">
      <c r="A17" s="12"/>
      <c r="B17" s="12"/>
      <c r="C17" s="3"/>
      <c r="D17" s="3"/>
      <c r="E17" s="3"/>
      <c r="F17" s="3"/>
      <c r="G17" s="3"/>
      <c r="H17" s="3"/>
      <c r="I17" s="3"/>
      <c r="J17" s="20" t="str">
        <f>人物卡!D30</f>
        <v>电气维修</v>
      </c>
      <c r="K17" s="4">
        <f>IF(SUM(人物卡!G30:I30)=0,0,1)</f>
        <v>0</v>
      </c>
      <c r="L17" s="21">
        <f>人物卡!J30</f>
        <v>10</v>
      </c>
      <c r="M17" s="4">
        <f t="shared" si="0"/>
        <v>0</v>
      </c>
    </row>
    <row r="18" customHeight="1" spans="1:13">
      <c r="A18" s="3"/>
      <c r="B18" s="3"/>
      <c r="C18" s="3"/>
      <c r="D18" s="3"/>
      <c r="E18" s="3"/>
      <c r="F18" s="3"/>
      <c r="G18" s="3"/>
      <c r="H18" s="3"/>
      <c r="I18" s="3"/>
      <c r="J18" s="20" t="str">
        <f>人物卡!D31</f>
        <v>电子学 Ω</v>
      </c>
      <c r="K18" s="4">
        <f>IF(SUM(人物卡!G31:I31)=0,0,1)</f>
        <v>0</v>
      </c>
      <c r="L18" s="21">
        <f>人物卡!J31</f>
        <v>1</v>
      </c>
      <c r="M18" s="4">
        <f t="shared" si="0"/>
        <v>0</v>
      </c>
    </row>
    <row r="19" customHeight="1" spans="1:13">
      <c r="A19" s="3"/>
      <c r="B19" s="3"/>
      <c r="C19" s="3"/>
      <c r="D19" s="3"/>
      <c r="E19" s="3"/>
      <c r="F19" s="3"/>
      <c r="G19" s="3"/>
      <c r="H19" s="3"/>
      <c r="I19" s="3"/>
      <c r="J19" s="20" t="str">
        <f>人物卡!D32</f>
        <v>话术</v>
      </c>
      <c r="K19" s="4">
        <f>IF(SUM(人物卡!G32:I32)=0,0,1)</f>
        <v>1</v>
      </c>
      <c r="L19" s="21">
        <f>人物卡!J32</f>
        <v>75</v>
      </c>
      <c r="M19" s="4">
        <f t="shared" si="0"/>
        <v>1</v>
      </c>
    </row>
    <row r="20" customHeight="1" spans="1:13">
      <c r="A20" s="3"/>
      <c r="B20" s="3"/>
      <c r="C20" s="3"/>
      <c r="D20" s="3"/>
      <c r="E20" s="3"/>
      <c r="F20" s="3"/>
      <c r="G20" s="3"/>
      <c r="H20" s="3"/>
      <c r="I20" s="3"/>
      <c r="J20" s="20" t="str">
        <f>人物卡!E33</f>
        <v>斗殴</v>
      </c>
      <c r="K20" s="4">
        <f>IF(SUM(人物卡!G33:I33)=0,0,1)</f>
        <v>1</v>
      </c>
      <c r="L20" s="21">
        <f>人物卡!J33</f>
        <v>65</v>
      </c>
      <c r="M20" s="4">
        <f t="shared" si="0"/>
        <v>1</v>
      </c>
    </row>
    <row r="21" customHeight="1" spans="1:13">
      <c r="A21" s="3"/>
      <c r="B21" s="3"/>
      <c r="C21" s="3"/>
      <c r="D21" s="3"/>
      <c r="E21" s="3"/>
      <c r="F21" s="3"/>
      <c r="G21" s="3"/>
      <c r="H21" s="3"/>
      <c r="I21" s="3"/>
      <c r="J21" s="22">
        <f>人物卡!E34</f>
        <v>0</v>
      </c>
      <c r="K21" s="4">
        <f>IF(SUM(人物卡!G34:I34)=0,0,1)</f>
        <v>0</v>
      </c>
      <c r="L21" s="21">
        <f>人物卡!J34</f>
        <v>0</v>
      </c>
      <c r="M21" s="4">
        <f t="shared" si="0"/>
        <v>0</v>
      </c>
    </row>
    <row r="22" customHeight="1" spans="1:13">
      <c r="A22" s="3"/>
      <c r="B22" s="3"/>
      <c r="C22" s="3"/>
      <c r="D22" s="3"/>
      <c r="E22" s="3"/>
      <c r="F22" s="3"/>
      <c r="G22" s="3"/>
      <c r="H22" s="3"/>
      <c r="I22" s="3"/>
      <c r="J22" s="22">
        <f>人物卡!E35</f>
        <v>0</v>
      </c>
      <c r="K22" s="4">
        <f>IF(SUM(人物卡!G35:I35)=0,0,1)</f>
        <v>0</v>
      </c>
      <c r="L22" s="21">
        <f>人物卡!J35</f>
        <v>0</v>
      </c>
      <c r="M22" s="4">
        <f t="shared" si="0"/>
        <v>0</v>
      </c>
    </row>
    <row r="23" customHeight="1" spans="1:13">
      <c r="A23" s="3"/>
      <c r="B23" s="3"/>
      <c r="C23" s="3"/>
      <c r="D23" s="3"/>
      <c r="E23" s="3"/>
      <c r="F23" s="3"/>
      <c r="G23" s="3"/>
      <c r="H23" s="3"/>
      <c r="I23" s="3"/>
      <c r="J23" s="20" t="str">
        <f>人物卡!E36</f>
        <v>手枪</v>
      </c>
      <c r="K23" s="4">
        <f>IF(SUM(人物卡!G36:I36)=0,0,1)</f>
        <v>0</v>
      </c>
      <c r="L23" s="21">
        <f>人物卡!J36</f>
        <v>20</v>
      </c>
      <c r="M23" s="4">
        <f t="shared" si="0"/>
        <v>0</v>
      </c>
    </row>
    <row r="24" customHeight="1" spans="1:13">
      <c r="A24" s="3"/>
      <c r="B24" s="3"/>
      <c r="C24" s="3"/>
      <c r="D24" s="3"/>
      <c r="E24" s="3"/>
      <c r="F24" s="3"/>
      <c r="G24" s="3"/>
      <c r="H24" s="3"/>
      <c r="I24" s="3"/>
      <c r="J24" s="22">
        <f>人物卡!E37</f>
        <v>0</v>
      </c>
      <c r="K24" s="4">
        <f>IF(SUM(人物卡!G37:I37)=0,0,1)</f>
        <v>0</v>
      </c>
      <c r="L24" s="21">
        <f>人物卡!J37</f>
        <v>0</v>
      </c>
      <c r="M24" s="4">
        <f t="shared" si="0"/>
        <v>0</v>
      </c>
    </row>
    <row r="25" customHeight="1" spans="1:13">
      <c r="A25" s="3"/>
      <c r="B25" s="3"/>
      <c r="C25" s="3"/>
      <c r="D25" s="3"/>
      <c r="E25" s="3"/>
      <c r="F25" s="3"/>
      <c r="G25" s="3"/>
      <c r="H25" s="3"/>
      <c r="I25" s="3"/>
      <c r="J25" s="22">
        <f>人物卡!E38</f>
        <v>0</v>
      </c>
      <c r="K25" s="4">
        <f>IF(SUM(人物卡!G38:I38)=0,0,1)</f>
        <v>0</v>
      </c>
      <c r="L25" s="21">
        <f>人物卡!J38</f>
        <v>0</v>
      </c>
      <c r="M25" s="4">
        <f t="shared" si="0"/>
        <v>0</v>
      </c>
    </row>
    <row r="26" customHeight="1" spans="1:13">
      <c r="A26" s="3"/>
      <c r="B26" s="3"/>
      <c r="C26" s="3"/>
      <c r="D26" s="3"/>
      <c r="E26" s="3"/>
      <c r="F26" s="3"/>
      <c r="G26" s="3"/>
      <c r="H26" s="3"/>
      <c r="I26" s="3"/>
      <c r="J26" s="20" t="str">
        <f>人物卡!D39</f>
        <v>急救</v>
      </c>
      <c r="K26" s="4">
        <f>IF(SUM(人物卡!G39:I39)=0,0,1)</f>
        <v>0</v>
      </c>
      <c r="L26" s="21">
        <f>人物卡!J39</f>
        <v>30</v>
      </c>
      <c r="M26" s="4">
        <f t="shared" si="0"/>
        <v>0</v>
      </c>
    </row>
    <row r="27" customHeight="1" spans="1:13">
      <c r="A27" s="3"/>
      <c r="B27" s="3"/>
      <c r="C27" s="3"/>
      <c r="D27" s="3"/>
      <c r="E27" s="3"/>
      <c r="F27" s="3"/>
      <c r="G27" s="3"/>
      <c r="H27" s="3"/>
      <c r="I27" s="3"/>
      <c r="J27" s="20" t="str">
        <f>人物卡!D40</f>
        <v>历史</v>
      </c>
      <c r="K27" s="4">
        <f>IF(SUM(人物卡!G40:I40)=0,0,1)</f>
        <v>0</v>
      </c>
      <c r="L27" s="21">
        <f>人物卡!J40</f>
        <v>5</v>
      </c>
      <c r="M27" s="4">
        <f t="shared" si="0"/>
        <v>0</v>
      </c>
    </row>
    <row r="28" customHeight="1" spans="1:13">
      <c r="A28" s="3"/>
      <c r="B28" s="3"/>
      <c r="C28" s="3"/>
      <c r="D28" s="3"/>
      <c r="E28" s="3"/>
      <c r="F28" s="3"/>
      <c r="G28" s="3"/>
      <c r="H28" s="3"/>
      <c r="I28" s="3"/>
      <c r="J28" s="20" t="str">
        <f>人物卡!D41</f>
        <v>恐吓</v>
      </c>
      <c r="K28" s="4">
        <f>IF(SUM(人物卡!G41:I41)=0,0,1)</f>
        <v>0</v>
      </c>
      <c r="L28" s="21">
        <f>人物卡!J41</f>
        <v>15</v>
      </c>
      <c r="M28" s="4">
        <f t="shared" si="0"/>
        <v>0</v>
      </c>
    </row>
    <row r="29" customHeight="1" spans="1:13">
      <c r="A29" s="3"/>
      <c r="B29" s="3"/>
      <c r="C29" s="3"/>
      <c r="D29" s="3"/>
      <c r="E29" s="3"/>
      <c r="F29" s="3"/>
      <c r="G29" s="3"/>
      <c r="H29" s="3"/>
      <c r="I29" s="3"/>
      <c r="J29" s="20" t="str">
        <f>人物卡!D42</f>
        <v>跳跃</v>
      </c>
      <c r="K29" s="4">
        <f>IF(SUM(人物卡!G42:I42)=0,0,1)</f>
        <v>0</v>
      </c>
      <c r="L29" s="21">
        <f>人物卡!J42</f>
        <v>20</v>
      </c>
      <c r="M29" s="4">
        <f t="shared" si="0"/>
        <v>0</v>
      </c>
    </row>
    <row r="30" customHeight="1" spans="1:13">
      <c r="A30" s="3"/>
      <c r="B30" s="3"/>
      <c r="C30" s="3"/>
      <c r="D30" s="3"/>
      <c r="E30" s="3"/>
      <c r="F30" s="3"/>
      <c r="G30" s="3"/>
      <c r="H30" s="3"/>
      <c r="I30" s="3"/>
      <c r="J30" s="20">
        <f>人物卡!E43</f>
        <v>0</v>
      </c>
      <c r="K30" s="4">
        <f>IF(SUM(人物卡!G43:I43)=0,0,1)</f>
        <v>0</v>
      </c>
      <c r="L30" s="21">
        <f>人物卡!J43</f>
        <v>1</v>
      </c>
      <c r="M30" s="4">
        <f t="shared" si="0"/>
        <v>0</v>
      </c>
    </row>
    <row r="31" customHeight="1" spans="1:13">
      <c r="A31" s="3"/>
      <c r="B31" s="3"/>
      <c r="C31" s="3"/>
      <c r="D31" s="3"/>
      <c r="E31" s="3"/>
      <c r="F31" s="3"/>
      <c r="G31" s="3"/>
      <c r="H31" s="3"/>
      <c r="I31" s="3"/>
      <c r="J31" s="20">
        <f>人物卡!E44</f>
        <v>0</v>
      </c>
      <c r="K31" s="4">
        <f>IF(SUM(人物卡!G44:I44)=0,0,1)</f>
        <v>0</v>
      </c>
      <c r="L31" s="21">
        <f>人物卡!J44</f>
        <v>1</v>
      </c>
      <c r="M31" s="4">
        <f t="shared" si="0"/>
        <v>0</v>
      </c>
    </row>
    <row r="32" customHeight="1" spans="1:13">
      <c r="A32" s="3"/>
      <c r="B32" s="3"/>
      <c r="C32" s="3"/>
      <c r="D32" s="3"/>
      <c r="E32" s="3"/>
      <c r="F32" s="3"/>
      <c r="G32" s="3"/>
      <c r="H32" s="3"/>
      <c r="I32" s="3"/>
      <c r="J32" s="20">
        <f>人物卡!E45</f>
        <v>0</v>
      </c>
      <c r="K32" s="4">
        <f>IF(SUM(人物卡!G45:I45)=0,0,1)</f>
        <v>0</v>
      </c>
      <c r="L32" s="21">
        <f>人物卡!J45</f>
        <v>1</v>
      </c>
      <c r="M32" s="4">
        <f t="shared" si="0"/>
        <v>0</v>
      </c>
    </row>
    <row r="33" customHeight="1" spans="1:13">
      <c r="A33" s="3"/>
      <c r="B33" s="3"/>
      <c r="C33" s="3"/>
      <c r="D33" s="3"/>
      <c r="E33" s="3"/>
      <c r="F33" s="3"/>
      <c r="G33" s="3"/>
      <c r="H33" s="3"/>
      <c r="I33" s="3"/>
      <c r="J33" s="20" t="str">
        <f>人物卡!D46</f>
        <v>母语</v>
      </c>
      <c r="K33" s="4">
        <f>IF(SUM(人物卡!G46:I46)=0,0,1)</f>
        <v>0</v>
      </c>
      <c r="L33" s="21">
        <f>人物卡!J46</f>
        <v>80</v>
      </c>
      <c r="M33" s="4">
        <f t="shared" si="0"/>
        <v>0</v>
      </c>
    </row>
    <row r="34" customHeight="1" spans="1:13">
      <c r="A34" s="3"/>
      <c r="B34" s="3"/>
      <c r="C34" s="3"/>
      <c r="D34" s="3"/>
      <c r="E34" s="3"/>
      <c r="F34" s="3"/>
      <c r="G34" s="3"/>
      <c r="H34" s="3"/>
      <c r="I34" s="3"/>
      <c r="J34" s="20" t="str">
        <f>人物卡!D47</f>
        <v>投掷</v>
      </c>
      <c r="K34" s="4">
        <f>IF(SUM(人物卡!G47:I47)=0,0,1)</f>
        <v>0</v>
      </c>
      <c r="L34" s="21">
        <f>人物卡!J47</f>
        <v>20</v>
      </c>
      <c r="M34" s="4">
        <f t="shared" si="0"/>
        <v>0</v>
      </c>
    </row>
    <row r="35" customHeight="1" spans="1:13">
      <c r="A35" s="3"/>
      <c r="B35" s="3"/>
      <c r="C35" s="3"/>
      <c r="D35" s="3"/>
      <c r="E35" s="3"/>
      <c r="F35" s="3"/>
      <c r="G35" s="3"/>
      <c r="H35" s="3"/>
      <c r="I35" s="3"/>
      <c r="J35" s="20" t="str">
        <f>人物卡!D48</f>
        <v>追踪</v>
      </c>
      <c r="K35" s="4">
        <f>IF(SUM(人物卡!G48:I48)=0,0,1)</f>
        <v>0</v>
      </c>
      <c r="L35" s="21">
        <f>人物卡!J48</f>
        <v>10</v>
      </c>
      <c r="M35" s="4">
        <f t="shared" si="0"/>
        <v>0</v>
      </c>
    </row>
    <row r="36" customHeight="1" spans="1:13">
      <c r="A36" s="13"/>
      <c r="B36" s="13"/>
      <c r="C36" s="3"/>
      <c r="D36" s="3"/>
      <c r="E36" s="3"/>
      <c r="F36" s="3"/>
      <c r="G36" s="3"/>
      <c r="H36" s="3"/>
      <c r="I36" s="3"/>
      <c r="J36" s="20" t="str">
        <f>人物卡!O15</f>
        <v>法律</v>
      </c>
      <c r="K36" s="4">
        <f>IF(SUM(人物卡!R15:T15)=0,0,1)</f>
        <v>0</v>
      </c>
      <c r="L36" s="21">
        <f>人物卡!U15</f>
        <v>5</v>
      </c>
      <c r="M36" s="4">
        <f t="shared" si="0"/>
        <v>0</v>
      </c>
    </row>
    <row r="37" customHeight="1" spans="1:13">
      <c r="A37" s="9" t="s">
        <v>1305</v>
      </c>
      <c r="B37" s="10"/>
      <c r="C37" s="11"/>
      <c r="D37" s="3"/>
      <c r="E37" s="3"/>
      <c r="F37" s="3"/>
      <c r="G37" s="3"/>
      <c r="H37" s="3"/>
      <c r="I37" s="3"/>
      <c r="J37" s="20" t="str">
        <f>人物卡!O16</f>
        <v>图书馆使用</v>
      </c>
      <c r="K37" s="4">
        <f>IF(SUM(人物卡!R16:T16)=0,0,1)</f>
        <v>1</v>
      </c>
      <c r="L37" s="21">
        <f>人物卡!U16</f>
        <v>60</v>
      </c>
      <c r="M37" s="4">
        <f t="shared" si="0"/>
        <v>1</v>
      </c>
    </row>
    <row r="38" customHeight="1" spans="1:13">
      <c r="A38" s="14" t="str">
        <f>IF(人物卡!B68=0,"",人物卡!B68)</f>
        <v>黄铜指虎</v>
      </c>
      <c r="B38" s="12"/>
      <c r="C38" s="3"/>
      <c r="D38" s="3"/>
      <c r="E38" s="3"/>
      <c r="F38" s="3"/>
      <c r="G38" s="3"/>
      <c r="H38" s="3"/>
      <c r="I38" s="3"/>
      <c r="J38" s="20" t="str">
        <f>人物卡!O17</f>
        <v>聆听</v>
      </c>
      <c r="K38" s="4">
        <f>IF(SUM(人物卡!R17:T17)=0,0,1)</f>
        <v>0</v>
      </c>
      <c r="L38" s="21">
        <f>人物卡!U17</f>
        <v>20</v>
      </c>
      <c r="M38" s="4">
        <f t="shared" si="0"/>
        <v>0</v>
      </c>
    </row>
    <row r="39" customHeight="1" spans="1:13">
      <c r="A39" s="2" t="str">
        <f>IF(人物卡!B69=0,"",人物卡!B69)</f>
        <v>相机</v>
      </c>
      <c r="B39" s="3"/>
      <c r="C39" s="3"/>
      <c r="D39" s="3"/>
      <c r="E39" s="3"/>
      <c r="F39" s="3"/>
      <c r="G39" s="3"/>
      <c r="H39" s="3"/>
      <c r="I39" s="3"/>
      <c r="J39" s="20" t="str">
        <f>人物卡!O18</f>
        <v>锁匠</v>
      </c>
      <c r="K39" s="4">
        <f>IF(SUM(人物卡!R18:T18)=0,0,1)</f>
        <v>0</v>
      </c>
      <c r="L39" s="21">
        <f>人物卡!U18</f>
        <v>1</v>
      </c>
      <c r="M39" s="4">
        <f t="shared" si="0"/>
        <v>0</v>
      </c>
    </row>
    <row r="40" customHeight="1" spans="1:13">
      <c r="A40" s="2" t="str">
        <f>IF(人物卡!B70=0,"",人物卡!B70)</f>
        <v>窃听器</v>
      </c>
      <c r="B40" s="3"/>
      <c r="C40" s="3"/>
      <c r="D40" s="3"/>
      <c r="E40" s="3"/>
      <c r="F40" s="3"/>
      <c r="G40" s="3"/>
      <c r="H40" s="3"/>
      <c r="I40" s="3"/>
      <c r="J40" s="20" t="str">
        <f>人物卡!O19</f>
        <v>机械维修</v>
      </c>
      <c r="K40" s="4">
        <f>IF(SUM(人物卡!R19:T19)=0,0,1)</f>
        <v>0</v>
      </c>
      <c r="L40" s="21">
        <f>人物卡!U19</f>
        <v>10</v>
      </c>
      <c r="M40" s="4">
        <f t="shared" si="0"/>
        <v>0</v>
      </c>
    </row>
    <row r="41" customHeight="1" spans="1:13">
      <c r="A41" s="2" t="str">
        <f>IF(人物卡!B71=0,"",人物卡!B71)</f>
        <v/>
      </c>
      <c r="B41" s="3"/>
      <c r="C41" s="3"/>
      <c r="D41" s="3"/>
      <c r="E41" s="3"/>
      <c r="F41" s="3"/>
      <c r="G41" s="3"/>
      <c r="H41" s="3"/>
      <c r="I41" s="3"/>
      <c r="J41" s="20" t="str">
        <f>人物卡!O20</f>
        <v>医学</v>
      </c>
      <c r="K41" s="4">
        <f>IF(SUM(人物卡!R20:T20)=0,0,1)</f>
        <v>0</v>
      </c>
      <c r="L41" s="21">
        <f>人物卡!U20</f>
        <v>1</v>
      </c>
      <c r="M41" s="4">
        <f t="shared" si="0"/>
        <v>0</v>
      </c>
    </row>
    <row r="42" customHeight="1" spans="1:13">
      <c r="A42" s="2" t="str">
        <f>IF(人物卡!B72=0,"",人物卡!B72)</f>
        <v/>
      </c>
      <c r="B42" s="3"/>
      <c r="C42" s="3"/>
      <c r="D42" s="3"/>
      <c r="E42" s="3"/>
      <c r="F42" s="3"/>
      <c r="G42" s="3"/>
      <c r="H42" s="3"/>
      <c r="I42" s="3"/>
      <c r="J42" s="20" t="str">
        <f>人物卡!O21</f>
        <v>自然学</v>
      </c>
      <c r="K42" s="4">
        <f>IF(SUM(人物卡!R21:T21)=0,0,1)</f>
        <v>0</v>
      </c>
      <c r="L42" s="21">
        <f>人物卡!U21</f>
        <v>10</v>
      </c>
      <c r="M42" s="4">
        <f t="shared" si="0"/>
        <v>0</v>
      </c>
    </row>
    <row r="43" customHeight="1" spans="1:13">
      <c r="A43" s="2" t="str">
        <f>IF(人物卡!B73=0,"",人物卡!B73)</f>
        <v/>
      </c>
      <c r="B43" s="3"/>
      <c r="C43" s="3"/>
      <c r="D43" s="3"/>
      <c r="E43" s="3"/>
      <c r="F43" s="3"/>
      <c r="G43" s="3"/>
      <c r="H43" s="3"/>
      <c r="I43" s="3"/>
      <c r="J43" s="20" t="str">
        <f>人物卡!O22</f>
        <v>导航</v>
      </c>
      <c r="K43" s="4">
        <f>IF(SUM(人物卡!R22:T22)=0,0,1)</f>
        <v>0</v>
      </c>
      <c r="L43" s="21">
        <f>人物卡!U22</f>
        <v>10</v>
      </c>
      <c r="M43" s="4">
        <f t="shared" si="0"/>
        <v>0</v>
      </c>
    </row>
    <row r="44" customHeight="1" spans="1:13">
      <c r="A44" s="2" t="str">
        <f>IF(人物卡!B74=0,"",人物卡!B74)</f>
        <v/>
      </c>
      <c r="B44" s="3"/>
      <c r="C44" s="3"/>
      <c r="D44" s="3"/>
      <c r="E44" s="3"/>
      <c r="F44" s="3"/>
      <c r="G44" s="3"/>
      <c r="H44" s="3"/>
      <c r="I44" s="3"/>
      <c r="J44" s="20" t="str">
        <f>人物卡!O23</f>
        <v>神秘学</v>
      </c>
      <c r="K44" s="4">
        <f>IF(SUM(人物卡!R23:T23)=0,0,1)</f>
        <v>0</v>
      </c>
      <c r="L44" s="21">
        <f>人物卡!U23</f>
        <v>5</v>
      </c>
      <c r="M44" s="4">
        <f t="shared" si="0"/>
        <v>0</v>
      </c>
    </row>
    <row r="45" customHeight="1" spans="1:13">
      <c r="A45" s="2" t="str">
        <f>IF(人物卡!B75=0,"",人物卡!B75)</f>
        <v/>
      </c>
      <c r="B45" s="3"/>
      <c r="C45" s="3"/>
      <c r="D45" s="3"/>
      <c r="E45" s="3"/>
      <c r="F45" s="3"/>
      <c r="G45" s="3"/>
      <c r="H45" s="3"/>
      <c r="I45" s="3"/>
      <c r="J45" s="20" t="str">
        <f>人物卡!O24</f>
        <v>操作重型机械</v>
      </c>
      <c r="K45" s="4">
        <f>IF(SUM(人物卡!R24:T24)=0,0,1)</f>
        <v>0</v>
      </c>
      <c r="L45" s="21">
        <f>人物卡!U24</f>
        <v>1</v>
      </c>
      <c r="M45" s="4">
        <f t="shared" si="0"/>
        <v>0</v>
      </c>
    </row>
    <row r="46" customHeight="1" spans="1:13">
      <c r="A46" s="7" t="str">
        <f>IF(人物卡!B76=0,"",人物卡!B76)</f>
        <v/>
      </c>
      <c r="B46" s="13"/>
      <c r="C46" s="13"/>
      <c r="D46" s="13"/>
      <c r="E46" s="3"/>
      <c r="F46" s="3"/>
      <c r="G46" s="3"/>
      <c r="H46" s="3"/>
      <c r="I46" s="3"/>
      <c r="J46" s="20" t="str">
        <f>人物卡!O25</f>
        <v>说服</v>
      </c>
      <c r="K46" s="4">
        <f>IF(SUM(人物卡!R25:T25)=0,0,1)</f>
        <v>0</v>
      </c>
      <c r="L46" s="21">
        <f>人物卡!U25</f>
        <v>10</v>
      </c>
      <c r="M46" s="4">
        <f t="shared" si="0"/>
        <v>0</v>
      </c>
    </row>
    <row r="47" customHeight="1" spans="1:13">
      <c r="A47" s="9" t="s">
        <v>133</v>
      </c>
      <c r="B47" s="15" t="s">
        <v>138</v>
      </c>
      <c r="C47" s="15" t="s">
        <v>1306</v>
      </c>
      <c r="D47" s="15" t="s">
        <v>1307</v>
      </c>
      <c r="E47" s="11"/>
      <c r="F47" s="3"/>
      <c r="G47" s="3"/>
      <c r="H47" s="3"/>
      <c r="I47" s="3"/>
      <c r="J47" s="20" t="str">
        <f>人物卡!O26&amp;人物卡!P26</f>
        <v>驾驶：</v>
      </c>
      <c r="K47" s="4">
        <f>IF(SUM(人物卡!R26:T26)=0,0,1)</f>
        <v>0</v>
      </c>
      <c r="L47" s="21">
        <f>人物卡!U26</f>
        <v>1</v>
      </c>
      <c r="M47" s="4">
        <f t="shared" si="0"/>
        <v>0</v>
      </c>
    </row>
    <row r="48" customHeight="1" spans="1:13">
      <c r="A48" s="14" t="str">
        <f>IF(人物卡!B52=0,"",人物卡!B52)</f>
        <v>无</v>
      </c>
      <c r="B48" s="14" t="str">
        <f>人物卡!I52</f>
        <v>1D3+DB</v>
      </c>
      <c r="C48" s="14" t="str">
        <f>IF(人物卡!M52=武器列表!F7,"穿","钝")</f>
        <v>钝</v>
      </c>
      <c r="D48" s="14" t="str">
        <f>IF(人物卡!R52&lt;&gt;武器列表!I30,人物卡!R52,"无")</f>
        <v>无</v>
      </c>
      <c r="E48" s="3"/>
      <c r="F48" s="3"/>
      <c r="G48" s="3"/>
      <c r="H48" s="3"/>
      <c r="I48" s="3"/>
      <c r="J48" s="20" t="str">
        <f>人物卡!O27</f>
        <v>精神分析</v>
      </c>
      <c r="K48" s="4">
        <f>IF(SUM(人物卡!R27:T27)=0,0,1)</f>
        <v>0</v>
      </c>
      <c r="L48" s="21">
        <f>人物卡!U27</f>
        <v>1</v>
      </c>
      <c r="M48" s="4">
        <f t="shared" si="0"/>
        <v>0</v>
      </c>
    </row>
    <row r="49" customHeight="1" spans="1:13">
      <c r="A49" s="2" t="str">
        <f>IF(人物卡!B53=0,"",人物卡!B53)</f>
        <v/>
      </c>
      <c r="B49" s="2" t="str">
        <f>人物卡!I53</f>
        <v/>
      </c>
      <c r="C49" s="2" t="str">
        <f>IF(人物卡!M53=武器列表!F8,"穿",IF(人物卡!M53="",人物卡!M53,"钝"))</f>
        <v/>
      </c>
      <c r="D49" s="2" t="str">
        <f>IF(人物卡!R53&lt;&gt;武器列表!I31,人物卡!R53,"无")</f>
        <v/>
      </c>
      <c r="E49" s="3"/>
      <c r="F49" s="3"/>
      <c r="G49" s="3"/>
      <c r="H49" s="3"/>
      <c r="I49" s="3"/>
      <c r="J49" s="20" t="str">
        <f>人物卡!O28</f>
        <v>心理学</v>
      </c>
      <c r="K49" s="4">
        <f>IF(SUM(人物卡!R28:T28)=0,0,1)</f>
        <v>1</v>
      </c>
      <c r="L49" s="21">
        <f>人物卡!U28</f>
        <v>65</v>
      </c>
      <c r="M49" s="4">
        <f t="shared" si="0"/>
        <v>1</v>
      </c>
    </row>
    <row r="50" customHeight="1" spans="1:13">
      <c r="A50" s="2" t="str">
        <f>IF(人物卡!B54=0,"",人物卡!B54)</f>
        <v/>
      </c>
      <c r="B50" s="2" t="str">
        <f>人物卡!I54</f>
        <v/>
      </c>
      <c r="C50" s="2" t="str">
        <f>IF(人物卡!M54=武器列表!F9,"穿",IF(人物卡!M54="",人物卡!M54,"钝"))</f>
        <v/>
      </c>
      <c r="D50" s="2" t="str">
        <f>IF(人物卡!R54&lt;&gt;武器列表!I32,人物卡!R54,"无")</f>
        <v/>
      </c>
      <c r="E50" s="3"/>
      <c r="F50" s="3"/>
      <c r="G50" s="3"/>
      <c r="H50" s="3"/>
      <c r="I50" s="3"/>
      <c r="J50" s="20" t="str">
        <f>人物卡!O29</f>
        <v>骑乘</v>
      </c>
      <c r="K50" s="4">
        <f>IF(SUM(人物卡!R29:T29)=0,0,1)</f>
        <v>0</v>
      </c>
      <c r="L50" s="21">
        <f>人物卡!U29</f>
        <v>5</v>
      </c>
      <c r="M50" s="4">
        <f t="shared" si="0"/>
        <v>0</v>
      </c>
    </row>
    <row r="51" customHeight="1" spans="1:13">
      <c r="A51" s="2" t="str">
        <f>IF(人物卡!B55=0,"",人物卡!B55)</f>
        <v/>
      </c>
      <c r="B51" s="2" t="str">
        <f>人物卡!I55</f>
        <v/>
      </c>
      <c r="C51" s="2" t="str">
        <f>IF(人物卡!M55=武器列表!F10,"穿",IF(人物卡!M55="",人物卡!M55,"钝"))</f>
        <v/>
      </c>
      <c r="D51" s="2" t="str">
        <f>IF(人物卡!R55&lt;&gt;武器列表!I33,人物卡!R55,"无")</f>
        <v/>
      </c>
      <c r="E51" s="3"/>
      <c r="F51" s="3"/>
      <c r="G51" s="3"/>
      <c r="H51" s="3"/>
      <c r="I51" s="3"/>
      <c r="J51" s="20" t="str">
        <f>人物卡!P30</f>
        <v>生物学</v>
      </c>
      <c r="K51" s="4">
        <f>IF(SUM(人物卡!R30:T30)=0,0,1)</f>
        <v>0</v>
      </c>
      <c r="L51" s="21">
        <f>人物卡!U30</f>
        <v>1</v>
      </c>
      <c r="M51" s="4">
        <f t="shared" si="0"/>
        <v>0</v>
      </c>
    </row>
    <row r="52" customHeight="1" spans="1:13">
      <c r="A52" s="2" t="str">
        <f>IF(人物卡!B56=0,"",人物卡!B56)</f>
        <v/>
      </c>
      <c r="B52" s="2" t="str">
        <f>IF(人物卡!I56=0,"",人物卡!I56)</f>
        <v/>
      </c>
      <c r="C52" s="3" t="str">
        <f>IF(人物卡!J56=0,"",人物卡!J56)</f>
        <v/>
      </c>
      <c r="D52" s="2" t="str">
        <f>IF(人物卡!K56=0,"",人物卡!K56)</f>
        <v/>
      </c>
      <c r="E52" s="3"/>
      <c r="F52" s="3"/>
      <c r="G52" s="3"/>
      <c r="H52" s="3"/>
      <c r="I52" s="3"/>
      <c r="J52" s="22">
        <f>人物卡!P31</f>
        <v>0</v>
      </c>
      <c r="K52" s="4">
        <f>IF(SUM(人物卡!R31:T31)=0,0,1)</f>
        <v>0</v>
      </c>
      <c r="L52" s="21">
        <f>人物卡!U31</f>
        <v>1</v>
      </c>
      <c r="M52" s="4">
        <f t="shared" si="0"/>
        <v>0</v>
      </c>
    </row>
    <row r="53" customHeight="1" spans="1:13">
      <c r="A53" s="7" t="str">
        <f>IF(人物卡!B57=0,"",人物卡!B57)</f>
        <v/>
      </c>
      <c r="B53" s="7" t="str">
        <f>IF(人物卡!I57=0,"",人物卡!I57)</f>
        <v/>
      </c>
      <c r="C53" s="3" t="str">
        <f>IF(人物卡!J57=0,"",人物卡!J57)</f>
        <v/>
      </c>
      <c r="D53" s="2" t="str">
        <f>IF(人物卡!K57=0,"",人物卡!K57)</f>
        <v/>
      </c>
      <c r="E53" s="3"/>
      <c r="F53" s="3"/>
      <c r="G53" s="3"/>
      <c r="H53" s="3"/>
      <c r="I53" s="3"/>
      <c r="J53" s="22">
        <f>人物卡!P32</f>
        <v>0</v>
      </c>
      <c r="K53" s="4">
        <f>IF(SUM(人物卡!R32:T32)=0,0,1)</f>
        <v>0</v>
      </c>
      <c r="L53" s="21">
        <f>人物卡!U32</f>
        <v>1</v>
      </c>
      <c r="M53" s="4">
        <f t="shared" si="0"/>
        <v>0</v>
      </c>
    </row>
    <row r="54" customHeight="1" spans="1:13">
      <c r="A54" s="9" t="s">
        <v>154</v>
      </c>
      <c r="B54" s="10"/>
      <c r="C54" s="11"/>
      <c r="D54" s="3"/>
      <c r="E54" s="3"/>
      <c r="F54" s="3"/>
      <c r="G54" s="3"/>
      <c r="H54" s="3"/>
      <c r="I54" s="3"/>
      <c r="J54" s="20" t="str">
        <f>人物卡!O33</f>
        <v>妙手</v>
      </c>
      <c r="K54" s="4">
        <f>IF(SUM(人物卡!R33:T33)=0,0,1)</f>
        <v>0</v>
      </c>
      <c r="L54" s="21">
        <f>人物卡!U33</f>
        <v>10</v>
      </c>
      <c r="M54" s="4">
        <f t="shared" si="0"/>
        <v>0</v>
      </c>
    </row>
    <row r="55" customHeight="1" spans="1:13">
      <c r="A55" s="16" t="str">
        <f>人物卡!L76</f>
        <v>记者的使命，去见证、去揭露、去改变。
我生长在大阪的乡间，被祖母抚养长大。和姐姐一样，我们都是祖母领养的孩子。祖母主持着一所神社，这里原本供乡人们祭祀祈福，可是随着人们一个接一个地离开乡下，去往城里，神社逐渐变得冷清。
在我大约十岁时，一家公司想要买下神社和附近的土地，建造工厂，祖母始终不愿同意。不知为何，在那段时间里，总有一些贼头鼠脑的男人游荡在神社附近。直到一天，有一个救下险些被掳走的我和姐姐。
祖母说，他是来调查这家公司的记者。
我想成为一个伟大的记者，原因正是曾经有这样一个男人，保护了我和姐姐，我不知道他的名字，但我想成为他那样的人。
这个世界在灰色的笼罩之中，我早已明白，但我想成为英雄，至少打开一两扇天窗。</v>
      </c>
      <c r="B55" s="12"/>
      <c r="C55" s="3"/>
      <c r="D55" s="3"/>
      <c r="E55" s="3"/>
      <c r="F55" s="3"/>
      <c r="G55" s="3"/>
      <c r="H55" s="3"/>
      <c r="I55" s="3"/>
      <c r="J55" s="20" t="str">
        <f>人物卡!O34</f>
        <v>侦查</v>
      </c>
      <c r="K55" s="4">
        <f>IF(SUM(人物卡!R34:T34)=0,0,1)</f>
        <v>1</v>
      </c>
      <c r="L55" s="21">
        <f>人物卡!U34</f>
        <v>80</v>
      </c>
      <c r="M55" s="4">
        <f t="shared" si="0"/>
        <v>1</v>
      </c>
    </row>
    <row r="56" customHeight="1" spans="1:13">
      <c r="A56" s="3"/>
      <c r="B56" s="3"/>
      <c r="C56" s="3"/>
      <c r="D56" s="3"/>
      <c r="E56" s="3"/>
      <c r="F56" s="3"/>
      <c r="G56" s="3"/>
      <c r="H56" s="3"/>
      <c r="I56" s="3"/>
      <c r="J56" s="20" t="str">
        <f>人物卡!O35</f>
        <v>潜行</v>
      </c>
      <c r="K56" s="4">
        <f>IF(SUM(人物卡!R35:T35)=0,0,1)</f>
        <v>1</v>
      </c>
      <c r="L56" s="21">
        <f>人物卡!U35</f>
        <v>70</v>
      </c>
      <c r="M56" s="4">
        <f t="shared" si="0"/>
        <v>1</v>
      </c>
    </row>
    <row r="57" customHeight="1" spans="1:13">
      <c r="A57" s="3"/>
      <c r="B57" s="3"/>
      <c r="C57" s="3"/>
      <c r="D57" s="3"/>
      <c r="E57" s="3"/>
      <c r="F57" s="3"/>
      <c r="G57" s="3"/>
      <c r="H57" s="3"/>
      <c r="I57" s="3"/>
      <c r="J57" s="20" t="str">
        <f>人物卡!O36&amp;人物卡!P36</f>
        <v>生存：</v>
      </c>
      <c r="K57" s="4">
        <f>IF(SUM(人物卡!R36:T36)=0,0,1)</f>
        <v>0</v>
      </c>
      <c r="L57" s="21">
        <f>人物卡!U36</f>
        <v>10</v>
      </c>
      <c r="M57" s="4">
        <f t="shared" si="0"/>
        <v>0</v>
      </c>
    </row>
    <row r="58" customHeight="1" spans="1:13">
      <c r="A58" s="3"/>
      <c r="B58" s="3"/>
      <c r="C58" s="3"/>
      <c r="D58" s="3"/>
      <c r="E58" s="3"/>
      <c r="F58" s="3"/>
      <c r="G58" s="3"/>
      <c r="H58" s="3"/>
      <c r="I58" s="3"/>
      <c r="J58" s="20" t="str">
        <f>人物卡!O37</f>
        <v>游泳</v>
      </c>
      <c r="K58" s="4">
        <f>IF(SUM(人物卡!R37:T37)=0,0,1)</f>
        <v>0</v>
      </c>
      <c r="L58" s="21">
        <f>人物卡!U37</f>
        <v>20</v>
      </c>
      <c r="M58" s="4">
        <f t="shared" si="0"/>
        <v>0</v>
      </c>
    </row>
    <row r="59" customHeight="1" spans="1:13">
      <c r="A59" s="3"/>
      <c r="B59" s="3"/>
      <c r="C59" s="3"/>
      <c r="D59" s="3"/>
      <c r="E59" s="3"/>
      <c r="F59" s="3"/>
      <c r="G59" s="3"/>
      <c r="H59" s="3"/>
      <c r="I59" s="3"/>
      <c r="J59" s="20" t="str">
        <f>人物卡!O38</f>
        <v>驯兽</v>
      </c>
      <c r="K59" s="4">
        <f>IF(SUM(人物卡!R38:T38)=0,0,1)</f>
        <v>0</v>
      </c>
      <c r="L59" s="21">
        <f>人物卡!U38</f>
        <v>5</v>
      </c>
      <c r="M59" s="4">
        <f t="shared" si="0"/>
        <v>0</v>
      </c>
    </row>
    <row r="60" customHeight="1" spans="1:13">
      <c r="A60" s="3"/>
      <c r="B60" s="3"/>
      <c r="C60" s="3"/>
      <c r="D60" s="3"/>
      <c r="E60" s="3"/>
      <c r="F60" s="3"/>
      <c r="G60" s="3"/>
      <c r="H60" s="3"/>
      <c r="I60" s="3"/>
      <c r="J60" s="20" t="str">
        <f>人物卡!O39</f>
        <v>潜水</v>
      </c>
      <c r="K60" s="4">
        <f>IF(SUM(人物卡!R39:T39)=0,0,1)</f>
        <v>0</v>
      </c>
      <c r="L60" s="21">
        <f>人物卡!U39</f>
        <v>1</v>
      </c>
      <c r="M60" s="4">
        <f t="shared" si="0"/>
        <v>0</v>
      </c>
    </row>
    <row r="61" customHeight="1" spans="1:13">
      <c r="A61" s="3"/>
      <c r="B61" s="3"/>
      <c r="C61" s="3"/>
      <c r="D61" s="3"/>
      <c r="E61" s="3"/>
      <c r="F61" s="3"/>
      <c r="G61" s="3"/>
      <c r="H61" s="3"/>
      <c r="I61" s="3"/>
      <c r="J61" s="20" t="str">
        <f>人物卡!O40</f>
        <v>爆破</v>
      </c>
      <c r="K61" s="4">
        <f>IF(SUM(人物卡!R40:T40)=0,0,1)</f>
        <v>0</v>
      </c>
      <c r="L61" s="21">
        <f>人物卡!U40</f>
        <v>1</v>
      </c>
      <c r="M61" s="4">
        <f t="shared" si="0"/>
        <v>0</v>
      </c>
    </row>
    <row r="62" customHeight="1" spans="1:13">
      <c r="A62" s="3"/>
      <c r="B62" s="3"/>
      <c r="C62" s="3"/>
      <c r="D62" s="3"/>
      <c r="E62" s="3"/>
      <c r="F62" s="3"/>
      <c r="G62" s="3"/>
      <c r="H62" s="3"/>
      <c r="I62" s="3"/>
      <c r="J62" s="20" t="str">
        <f>人物卡!O41</f>
        <v>读唇</v>
      </c>
      <c r="K62" s="4">
        <f>IF(SUM(人物卡!R41:T41)=0,0,1)</f>
        <v>0</v>
      </c>
      <c r="L62" s="21">
        <f>人物卡!U41</f>
        <v>1</v>
      </c>
      <c r="M62" s="4">
        <f t="shared" si="0"/>
        <v>0</v>
      </c>
    </row>
    <row r="63" customHeight="1" spans="1:13">
      <c r="A63" s="3"/>
      <c r="B63" s="3"/>
      <c r="C63" s="3"/>
      <c r="D63" s="3"/>
      <c r="E63" s="3"/>
      <c r="F63" s="3"/>
      <c r="G63" s="3"/>
      <c r="H63" s="3"/>
      <c r="I63" s="3"/>
      <c r="J63" s="20" t="str">
        <f>人物卡!O42</f>
        <v>催眠</v>
      </c>
      <c r="K63" s="4">
        <f>IF(SUM(人物卡!R42:T42)=0,0,1)</f>
        <v>0</v>
      </c>
      <c r="L63" s="21">
        <f>人物卡!U42</f>
        <v>1</v>
      </c>
      <c r="M63" s="4">
        <f t="shared" si="0"/>
        <v>0</v>
      </c>
    </row>
    <row r="64" customHeight="1" spans="1:13">
      <c r="A64" s="3"/>
      <c r="B64" s="3"/>
      <c r="C64" s="3"/>
      <c r="D64" s="3"/>
      <c r="E64" s="3"/>
      <c r="F64" s="3"/>
      <c r="G64" s="3"/>
      <c r="H64" s="3"/>
      <c r="I64" s="3"/>
      <c r="J64" s="20" t="str">
        <f>人物卡!O43</f>
        <v>炮术</v>
      </c>
      <c r="K64" s="4">
        <f>IF(SUM(人物卡!R43:T43)=0,0,1)</f>
        <v>0</v>
      </c>
      <c r="L64" s="21">
        <f>人物卡!U43</f>
        <v>1</v>
      </c>
      <c r="M64" s="4">
        <f t="shared" si="0"/>
        <v>0</v>
      </c>
    </row>
    <row r="65" customHeight="1" spans="1:13">
      <c r="A65" s="3"/>
      <c r="B65" s="3"/>
      <c r="C65" s="3"/>
      <c r="D65" s="3"/>
      <c r="E65" s="3"/>
      <c r="F65" s="3"/>
      <c r="G65" s="3"/>
      <c r="H65" s="3"/>
      <c r="I65" s="3"/>
      <c r="J65" s="20" t="str">
        <f>人物卡!O44</f>
        <v>学问：</v>
      </c>
      <c r="K65" s="4">
        <f>IF(SUM(人物卡!R44:T44)=0,0,1)</f>
        <v>0</v>
      </c>
      <c r="L65" s="21">
        <f>人物卡!U44</f>
        <v>1</v>
      </c>
      <c r="M65" s="4">
        <f t="shared" si="0"/>
        <v>0</v>
      </c>
    </row>
    <row r="66" customHeight="1" spans="1:13">
      <c r="A66" s="3"/>
      <c r="B66" s="3"/>
      <c r="C66" s="3"/>
      <c r="D66" s="3"/>
      <c r="E66" s="3"/>
      <c r="F66" s="3"/>
      <c r="G66" s="3"/>
      <c r="H66" s="3"/>
      <c r="I66" s="3"/>
      <c r="J66" s="20" t="str">
        <f>人物卡!O45</f>
        <v>可自设</v>
      </c>
      <c r="K66" s="4">
        <f>IF(SUM(人物卡!R45:T45)=0,0,1)</f>
        <v>0</v>
      </c>
      <c r="L66" s="2" t="str">
        <f>人物卡!U45</f>
        <v/>
      </c>
      <c r="M66" s="4">
        <f t="shared" ref="M66:M69" si="1">K66</f>
        <v>0</v>
      </c>
    </row>
    <row r="67" customHeight="1" spans="1:13">
      <c r="A67" s="3"/>
      <c r="B67" s="3"/>
      <c r="C67" s="3"/>
      <c r="D67" s="3"/>
      <c r="E67" s="3"/>
      <c r="F67" s="3"/>
      <c r="G67" s="3"/>
      <c r="H67" s="3"/>
      <c r="I67" s="3"/>
      <c r="J67" s="20" t="str">
        <f>人物卡!O46</f>
        <v/>
      </c>
      <c r="K67" s="4">
        <f>IF(SUM(人物卡!R46:T46)=0,0,1)</f>
        <v>0</v>
      </c>
      <c r="L67" s="2" t="str">
        <f>人物卡!U46</f>
        <v/>
      </c>
      <c r="M67" s="4">
        <f t="shared" si="1"/>
        <v>0</v>
      </c>
    </row>
    <row r="68" customHeight="1" spans="1:13">
      <c r="A68" s="3"/>
      <c r="B68" s="3"/>
      <c r="C68" s="3"/>
      <c r="D68" s="3"/>
      <c r="E68" s="3"/>
      <c r="F68" s="3"/>
      <c r="G68" s="3"/>
      <c r="H68" s="3"/>
      <c r="I68" s="3"/>
      <c r="J68" s="20" t="str">
        <f>人物卡!O47</f>
        <v/>
      </c>
      <c r="K68" s="4">
        <f>IF(SUM(人物卡!R47:T47)=0,0,1)</f>
        <v>0</v>
      </c>
      <c r="L68" s="2" t="str">
        <f>人物卡!U47</f>
        <v/>
      </c>
      <c r="M68" s="4">
        <f t="shared" si="1"/>
        <v>0</v>
      </c>
    </row>
    <row r="69" customHeight="1" spans="1:13">
      <c r="A69" s="3"/>
      <c r="B69" s="3"/>
      <c r="C69" s="3"/>
      <c r="D69" s="3"/>
      <c r="E69" s="3"/>
      <c r="F69" s="3"/>
      <c r="G69" s="3"/>
      <c r="H69" s="3"/>
      <c r="I69" s="3"/>
      <c r="J69" s="20" t="str">
        <f>人物卡!O48</f>
        <v/>
      </c>
      <c r="K69" s="4">
        <f>IF(SUM(人物卡!R48:T48)=0,0,1)</f>
        <v>0</v>
      </c>
      <c r="L69" s="2" t="str">
        <f>人物卡!U48</f>
        <v/>
      </c>
      <c r="M69" s="4">
        <f t="shared" si="1"/>
        <v>0</v>
      </c>
    </row>
  </sheetData>
  <pageMargins left="0.699305555555556" right="0.699305555555556" top="0.75" bottom="0.75" header="0.3" footer="0.3"/>
  <pageSetup paperSize="1" orientation="portrait" useFirstPageNumber="1"/>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W105"/>
  <sheetViews>
    <sheetView showGridLines="0" tabSelected="1" workbookViewId="0">
      <selection activeCell="A1" sqref="A1"/>
    </sheetView>
  </sheetViews>
  <sheetFormatPr defaultColWidth="9" defaultRowHeight="16.5" customHeight="1"/>
  <cols>
    <col min="1" max="1" width="5.85" style="1" customWidth="1"/>
    <col min="2" max="3" width="5.5" style="1" customWidth="1"/>
    <col min="4" max="4" width="7" style="1" customWidth="1"/>
    <col min="5" max="5" width="8.35" style="1" customWidth="1"/>
    <col min="6" max="12" width="5.35" style="1" customWidth="1"/>
    <col min="13" max="13" width="6.35" style="1" customWidth="1"/>
    <col min="14" max="14" width="5.35" style="1" customWidth="1"/>
    <col min="15" max="15" width="6.35" style="1" customWidth="1"/>
    <col min="16" max="16" width="6.175" style="1" customWidth="1"/>
    <col min="17" max="23" width="5.175" style="1" customWidth="1"/>
    <col min="24" max="25" width="3.35" style="1" customWidth="1"/>
    <col min="26" max="26" width="11" style="1" customWidth="1"/>
    <col min="27" max="27" width="8.175" style="1" customWidth="1"/>
    <col min="28" max="28" width="2.35" style="1" customWidth="1"/>
    <col min="29" max="29" width="19.35" style="1" customWidth="1"/>
    <col min="30" max="30" width="7.85" style="1" customWidth="1"/>
    <col min="31" max="46" width="6.675" style="1" customWidth="1"/>
    <col min="47" max="256" width="3.35" style="1" customWidth="1"/>
  </cols>
  <sheetData>
    <row r="1" ht="17.25" customHeight="1" spans="1:49">
      <c r="A1" s="285"/>
      <c r="B1" s="436" t="s">
        <v>17</v>
      </c>
      <c r="C1" s="437"/>
      <c r="D1" s="437"/>
      <c r="E1" s="437"/>
      <c r="F1" s="437"/>
      <c r="G1" s="437"/>
      <c r="H1" s="499"/>
      <c r="I1" s="437"/>
      <c r="J1" s="437"/>
      <c r="K1" s="437"/>
      <c r="L1" s="437"/>
      <c r="M1" s="437"/>
      <c r="N1" s="437"/>
      <c r="O1" s="437"/>
      <c r="P1" s="437"/>
      <c r="Q1" s="437"/>
      <c r="R1" s="499"/>
      <c r="S1" s="437"/>
      <c r="T1" s="437"/>
      <c r="U1" s="437"/>
      <c r="V1" s="437"/>
      <c r="W1" s="437"/>
      <c r="X1" s="166"/>
      <c r="Y1" s="166"/>
      <c r="Z1" s="166"/>
      <c r="AA1" s="691"/>
      <c r="AB1" s="691"/>
      <c r="AC1" s="700"/>
      <c r="AD1" s="701"/>
      <c r="AE1" s="701"/>
      <c r="AF1" s="701"/>
      <c r="AG1" s="701"/>
      <c r="AH1" s="701"/>
      <c r="AI1" s="701"/>
      <c r="AJ1" s="701"/>
      <c r="AK1" s="701"/>
      <c r="AL1" s="701"/>
      <c r="AM1" s="701"/>
      <c r="AN1" s="701"/>
      <c r="AO1" s="166"/>
      <c r="AP1" s="166"/>
      <c r="AQ1" s="166"/>
      <c r="AR1" s="166"/>
      <c r="AS1" s="166"/>
      <c r="AT1" s="166"/>
      <c r="AU1" s="166"/>
      <c r="AV1" s="166"/>
      <c r="AW1" s="176"/>
    </row>
    <row r="2" ht="17.1" customHeight="1" spans="1:49">
      <c r="A2" s="288"/>
      <c r="B2" s="438" t="s">
        <v>18</v>
      </c>
      <c r="C2" s="439"/>
      <c r="D2" s="439"/>
      <c r="E2" s="439"/>
      <c r="F2" s="439"/>
      <c r="G2" s="500"/>
      <c r="H2" s="501"/>
      <c r="I2" s="438" t="str">
        <f>"属性（合计："&amp;J3+J5+J7+$M$3+$M$5+$M$7+P3+P5&amp;"）[含幸运："&amp;J3+J5+J7+$M$3+$M$5+$M$7+P3+P5+$M$10&amp;"]"</f>
        <v>属性（合计：455）[含幸运：475]</v>
      </c>
      <c r="J2" s="439"/>
      <c r="K2" s="439"/>
      <c r="L2" s="439"/>
      <c r="M2" s="439"/>
      <c r="N2" s="439"/>
      <c r="O2" s="439"/>
      <c r="P2" s="439"/>
      <c r="Q2" s="500"/>
      <c r="R2" s="124"/>
      <c r="S2" s="620" t="s">
        <v>19</v>
      </c>
      <c r="T2" s="621"/>
      <c r="U2" s="621"/>
      <c r="V2" s="621"/>
      <c r="W2" s="652"/>
      <c r="X2" s="128"/>
      <c r="Y2" s="692" t="str">
        <f>IF(Z3="","","任意特长可在下方选择本职技能")</f>
        <v/>
      </c>
      <c r="Z2" s="693"/>
      <c r="AA2" s="693"/>
      <c r="AB2" s="693"/>
      <c r="AC2" s="702"/>
      <c r="AD2" s="434"/>
      <c r="AE2" s="433" t="str">
        <f>职业!V3</f>
        <v>技艺①</v>
      </c>
      <c r="AF2" s="703">
        <f t="shared" ref="AF2:AF10" si="0">IF(AE2="任意特长",1,0)</f>
        <v>0</v>
      </c>
      <c r="AG2" s="434"/>
      <c r="AH2" s="706"/>
      <c r="AI2" s="434"/>
      <c r="AJ2" s="703">
        <f t="shared" ref="AJ2:AJ6" si="1">IF(Z3="本职技能为：",1,0)</f>
        <v>0</v>
      </c>
      <c r="AK2" s="703">
        <f t="shared" ref="AK2:AK6" si="2">IF(AA3="",1,0)</f>
        <v>1</v>
      </c>
      <c r="AL2" s="434"/>
      <c r="AM2" s="434"/>
      <c r="AN2" s="434"/>
      <c r="AO2" s="136"/>
      <c r="AP2" s="136"/>
      <c r="AQ2" s="136"/>
      <c r="AR2" s="136"/>
      <c r="AS2" s="136"/>
      <c r="AT2" s="136"/>
      <c r="AU2" s="136"/>
      <c r="AV2" s="136"/>
      <c r="AW2" s="177"/>
    </row>
    <row r="3" ht="17.1" customHeight="1" spans="1:49">
      <c r="A3" s="288"/>
      <c r="B3" s="170" t="s">
        <v>20</v>
      </c>
      <c r="C3" s="440" t="s">
        <v>21</v>
      </c>
      <c r="D3" s="441"/>
      <c r="E3" s="441"/>
      <c r="F3" s="441"/>
      <c r="G3" s="502"/>
      <c r="H3" s="503"/>
      <c r="I3" s="549" t="s">
        <v>22</v>
      </c>
      <c r="J3" s="550">
        <v>85</v>
      </c>
      <c r="K3" s="328">
        <f t="shared" ref="K3:K7" si="3">INT(J3/2)</f>
        <v>42</v>
      </c>
      <c r="L3" s="329" t="s">
        <v>23</v>
      </c>
      <c r="M3" s="552">
        <v>75</v>
      </c>
      <c r="N3" s="330">
        <f t="shared" ref="N3:N7" si="4">INT(M3/2)</f>
        <v>37</v>
      </c>
      <c r="O3" s="331" t="s">
        <v>24</v>
      </c>
      <c r="P3" s="550">
        <v>40</v>
      </c>
      <c r="Q3" s="341">
        <f>INT(P3/2)</f>
        <v>20</v>
      </c>
      <c r="R3" s="124"/>
      <c r="S3" s="622"/>
      <c r="T3" s="623"/>
      <c r="U3" s="623"/>
      <c r="V3" s="623"/>
      <c r="W3" s="653"/>
      <c r="X3" s="128"/>
      <c r="Y3" s="694" t="str">
        <f>IF(Z3="","",1)</f>
        <v/>
      </c>
      <c r="Z3" s="694" t="str">
        <f t="shared" ref="Z3:Z7" si="5">IF(AH2="任意特长","本职技能为：","")</f>
        <v/>
      </c>
      <c r="AA3" s="695"/>
      <c r="AB3" s="696" t="str">
        <f t="shared" ref="AB3:AB7" si="6">IF(Z3="","","←")&amp;IF(AND(AJ2=0,AK2=0),"←","")</f>
        <v/>
      </c>
      <c r="AC3" s="704" t="str">
        <f t="shared" ref="AC3:AC7" si="7">IF(AND(AJ2=0,AK2=0),"请清除左侧选择框内容","")</f>
        <v/>
      </c>
      <c r="AD3" s="434"/>
      <c r="AE3" s="433" t="str">
        <f>职业!V4</f>
        <v>历史</v>
      </c>
      <c r="AF3" s="703">
        <f t="shared" si="0"/>
        <v>0</v>
      </c>
      <c r="AG3" s="434"/>
      <c r="AH3" s="706"/>
      <c r="AI3" s="434"/>
      <c r="AJ3" s="703">
        <f t="shared" si="1"/>
        <v>0</v>
      </c>
      <c r="AK3" s="703">
        <f t="shared" si="2"/>
        <v>1</v>
      </c>
      <c r="AL3" s="434"/>
      <c r="AM3" s="434"/>
      <c r="AN3" s="434"/>
      <c r="AO3" s="136"/>
      <c r="AP3" s="136"/>
      <c r="AQ3" s="136"/>
      <c r="AR3" s="136"/>
      <c r="AS3" s="136"/>
      <c r="AT3" s="136"/>
      <c r="AU3" s="136"/>
      <c r="AV3" s="136"/>
      <c r="AW3" s="177"/>
    </row>
    <row r="4" ht="17.1" customHeight="1" spans="1:49">
      <c r="A4" s="288"/>
      <c r="B4" s="169" t="s">
        <v>25</v>
      </c>
      <c r="C4" s="122" t="s">
        <v>26</v>
      </c>
      <c r="D4" s="315"/>
      <c r="E4" s="122" t="s">
        <v>27</v>
      </c>
      <c r="F4" s="122" t="s">
        <v>28</v>
      </c>
      <c r="G4" s="504"/>
      <c r="H4" s="503"/>
      <c r="I4" s="551"/>
      <c r="J4" s="312"/>
      <c r="K4" s="313">
        <f t="shared" ref="K4:K8" si="8">INT(J3/5)</f>
        <v>17</v>
      </c>
      <c r="L4" s="270"/>
      <c r="M4" s="270"/>
      <c r="N4" s="330">
        <f t="shared" ref="N4:N8" si="9">INT(M3/5)</f>
        <v>15</v>
      </c>
      <c r="O4" s="312"/>
      <c r="P4" s="312"/>
      <c r="Q4" s="341">
        <f>INT(P3/5)</f>
        <v>8</v>
      </c>
      <c r="R4" s="124"/>
      <c r="S4" s="622"/>
      <c r="T4" s="623"/>
      <c r="U4" s="623"/>
      <c r="V4" s="623"/>
      <c r="W4" s="653"/>
      <c r="X4" s="128"/>
      <c r="Y4" s="694" t="str">
        <f>IF(Z4="","",2)</f>
        <v/>
      </c>
      <c r="Z4" s="694" t="str">
        <f t="shared" si="5"/>
        <v/>
      </c>
      <c r="AA4" s="695"/>
      <c r="AB4" s="696" t="str">
        <f t="shared" si="6"/>
        <v/>
      </c>
      <c r="AC4" s="704" t="str">
        <f t="shared" si="7"/>
        <v/>
      </c>
      <c r="AD4" s="434"/>
      <c r="AE4" s="433" t="str">
        <f>职业!V5</f>
        <v>聆听</v>
      </c>
      <c r="AF4" s="703">
        <f t="shared" si="0"/>
        <v>0</v>
      </c>
      <c r="AG4" s="434"/>
      <c r="AH4" s="706"/>
      <c r="AI4" s="434"/>
      <c r="AJ4" s="703">
        <f t="shared" si="1"/>
        <v>0</v>
      </c>
      <c r="AK4" s="703">
        <f t="shared" si="2"/>
        <v>1</v>
      </c>
      <c r="AL4" s="434"/>
      <c r="AM4" s="434"/>
      <c r="AN4" s="434"/>
      <c r="AO4" s="136"/>
      <c r="AP4" s="136"/>
      <c r="AQ4" s="136"/>
      <c r="AR4" s="136"/>
      <c r="AS4" s="136"/>
      <c r="AT4" s="136"/>
      <c r="AU4" s="136"/>
      <c r="AV4" s="136"/>
      <c r="AW4" s="177"/>
    </row>
    <row r="5" ht="17.1" customHeight="1" spans="1:49">
      <c r="A5" s="288"/>
      <c r="B5" s="170" t="s">
        <v>15</v>
      </c>
      <c r="C5" s="129" t="s">
        <v>29</v>
      </c>
      <c r="D5" s="269"/>
      <c r="E5" s="129" t="s">
        <v>30</v>
      </c>
      <c r="F5" s="126">
        <v>66</v>
      </c>
      <c r="G5" s="354"/>
      <c r="H5" s="503"/>
      <c r="I5" s="138" t="s">
        <v>31</v>
      </c>
      <c r="J5" s="552">
        <v>35</v>
      </c>
      <c r="K5" s="330">
        <f t="shared" si="3"/>
        <v>17</v>
      </c>
      <c r="L5" s="331" t="s">
        <v>32</v>
      </c>
      <c r="M5" s="550">
        <v>40</v>
      </c>
      <c r="N5" s="328">
        <f t="shared" si="4"/>
        <v>20</v>
      </c>
      <c r="O5" s="329" t="s">
        <v>33</v>
      </c>
      <c r="P5" s="552">
        <v>80</v>
      </c>
      <c r="Q5" s="342">
        <f>INT(P5/2)</f>
        <v>40</v>
      </c>
      <c r="R5" s="124"/>
      <c r="S5" s="622"/>
      <c r="T5" s="623"/>
      <c r="U5" s="623"/>
      <c r="V5" s="623"/>
      <c r="W5" s="653"/>
      <c r="X5" s="128"/>
      <c r="Y5" s="694" t="str">
        <f>IF(Z5="","",3)</f>
        <v/>
      </c>
      <c r="Z5" s="694" t="str">
        <f t="shared" si="5"/>
        <v/>
      </c>
      <c r="AA5" s="695"/>
      <c r="AB5" s="696" t="str">
        <f t="shared" si="6"/>
        <v/>
      </c>
      <c r="AC5" s="705" t="str">
        <f t="shared" si="7"/>
        <v/>
      </c>
      <c r="AD5" s="434"/>
      <c r="AE5" s="433" t="str">
        <f>职业!V6</f>
        <v>母语</v>
      </c>
      <c r="AF5" s="703">
        <f t="shared" si="0"/>
        <v>0</v>
      </c>
      <c r="AG5" s="434"/>
      <c r="AH5" s="706"/>
      <c r="AI5" s="434"/>
      <c r="AJ5" s="703">
        <f t="shared" si="1"/>
        <v>0</v>
      </c>
      <c r="AK5" s="703">
        <f t="shared" si="2"/>
        <v>1</v>
      </c>
      <c r="AL5" s="434"/>
      <c r="AM5" s="434"/>
      <c r="AN5" s="434"/>
      <c r="AO5" s="136"/>
      <c r="AP5" s="136"/>
      <c r="AQ5" s="136"/>
      <c r="AR5" s="136"/>
      <c r="AS5" s="136"/>
      <c r="AT5" s="136"/>
      <c r="AU5" s="136"/>
      <c r="AV5" s="136"/>
      <c r="AW5" s="177"/>
    </row>
    <row r="6" ht="17.1" customHeight="1" spans="1:49">
      <c r="A6" s="288"/>
      <c r="B6" s="169" t="s">
        <v>34</v>
      </c>
      <c r="C6" s="442">
        <v>24</v>
      </c>
      <c r="D6" s="443"/>
      <c r="E6" s="122" t="s">
        <v>35</v>
      </c>
      <c r="F6" s="122" t="s">
        <v>36</v>
      </c>
      <c r="G6" s="504"/>
      <c r="H6" s="503"/>
      <c r="I6" s="316"/>
      <c r="J6" s="270"/>
      <c r="K6" s="126">
        <f t="shared" si="8"/>
        <v>7</v>
      </c>
      <c r="L6" s="312"/>
      <c r="M6" s="312"/>
      <c r="N6" s="328">
        <f t="shared" si="9"/>
        <v>8</v>
      </c>
      <c r="O6" s="270"/>
      <c r="P6" s="270"/>
      <c r="Q6" s="342">
        <f>INT(P5/5)</f>
        <v>16</v>
      </c>
      <c r="R6" s="124"/>
      <c r="S6" s="622"/>
      <c r="T6" s="623"/>
      <c r="U6" s="623"/>
      <c r="V6" s="623"/>
      <c r="W6" s="653"/>
      <c r="X6" s="128"/>
      <c r="Y6" s="694" t="str">
        <f>IF(Z6="","",4)</f>
        <v/>
      </c>
      <c r="Z6" s="694" t="str">
        <f t="shared" si="5"/>
        <v/>
      </c>
      <c r="AA6" s="695"/>
      <c r="AB6" s="696" t="str">
        <f t="shared" si="6"/>
        <v/>
      </c>
      <c r="AC6" s="704" t="str">
        <f t="shared" si="7"/>
        <v/>
      </c>
      <c r="AD6" s="434"/>
      <c r="AE6" s="433" t="str">
        <f>职业!V7</f>
        <v>社交技能</v>
      </c>
      <c r="AF6" s="703">
        <f t="shared" si="0"/>
        <v>0</v>
      </c>
      <c r="AG6" s="434"/>
      <c r="AH6" s="706"/>
      <c r="AI6" s="434"/>
      <c r="AJ6" s="703">
        <f t="shared" si="1"/>
        <v>0</v>
      </c>
      <c r="AK6" s="703">
        <f t="shared" si="2"/>
        <v>1</v>
      </c>
      <c r="AL6" s="434"/>
      <c r="AM6" s="434"/>
      <c r="AN6" s="434"/>
      <c r="AO6" s="136"/>
      <c r="AP6" s="136"/>
      <c r="AQ6" s="136"/>
      <c r="AR6" s="136"/>
      <c r="AS6" s="136"/>
      <c r="AT6" s="136"/>
      <c r="AU6" s="136"/>
      <c r="AV6" s="136"/>
      <c r="AW6" s="177"/>
    </row>
    <row r="7" ht="17.1" customHeight="1" spans="1:49">
      <c r="A7" s="288"/>
      <c r="B7" s="170" t="s">
        <v>37</v>
      </c>
      <c r="C7" s="129" t="s">
        <v>38</v>
      </c>
      <c r="D7" s="269"/>
      <c r="E7" s="269"/>
      <c r="F7" s="269"/>
      <c r="G7" s="354"/>
      <c r="H7" s="503"/>
      <c r="I7" s="137" t="s">
        <v>39</v>
      </c>
      <c r="J7" s="550">
        <v>60</v>
      </c>
      <c r="K7" s="328">
        <f t="shared" si="3"/>
        <v>30</v>
      </c>
      <c r="L7" s="329" t="s">
        <v>40</v>
      </c>
      <c r="M7" s="552">
        <v>40</v>
      </c>
      <c r="N7" s="330">
        <f t="shared" si="4"/>
        <v>20</v>
      </c>
      <c r="O7" s="331" t="s">
        <v>41</v>
      </c>
      <c r="P7" s="550">
        <f>附表!F28</f>
        <v>9</v>
      </c>
      <c r="Q7" s="624" t="s">
        <v>42</v>
      </c>
      <c r="R7" s="124"/>
      <c r="S7" s="622"/>
      <c r="T7" s="623"/>
      <c r="U7" s="623"/>
      <c r="V7" s="623"/>
      <c r="W7" s="653"/>
      <c r="X7" s="128"/>
      <c r="Y7" s="694" t="str">
        <f>IF(Z7="","",5)</f>
        <v/>
      </c>
      <c r="Z7" s="694" t="str">
        <f t="shared" si="5"/>
        <v/>
      </c>
      <c r="AA7" s="695"/>
      <c r="AB7" s="696" t="str">
        <f t="shared" si="6"/>
        <v/>
      </c>
      <c r="AC7" s="704" t="str">
        <f t="shared" si="7"/>
        <v/>
      </c>
      <c r="AD7" s="434"/>
      <c r="AE7" s="433" t="str">
        <f>职业!V8</f>
        <v>心理学</v>
      </c>
      <c r="AF7" s="703">
        <f t="shared" si="0"/>
        <v>0</v>
      </c>
      <c r="AG7" s="434"/>
      <c r="AH7" s="434"/>
      <c r="AI7" s="434"/>
      <c r="AJ7" s="434"/>
      <c r="AK7" s="434"/>
      <c r="AL7" s="434"/>
      <c r="AM7" s="434"/>
      <c r="AN7" s="434"/>
      <c r="AO7" s="136"/>
      <c r="AP7" s="136"/>
      <c r="AQ7" s="136"/>
      <c r="AR7" s="136"/>
      <c r="AS7" s="136"/>
      <c r="AT7" s="136"/>
      <c r="AU7" s="136"/>
      <c r="AV7" s="136"/>
      <c r="AW7" s="177"/>
    </row>
    <row r="8" ht="17.1" customHeight="1" spans="1:49">
      <c r="A8" s="288"/>
      <c r="B8" s="444" t="s">
        <v>43</v>
      </c>
      <c r="C8" s="131" t="s">
        <v>44</v>
      </c>
      <c r="D8" s="319"/>
      <c r="E8" s="319"/>
      <c r="F8" s="319"/>
      <c r="G8" s="505"/>
      <c r="H8" s="503"/>
      <c r="I8" s="317"/>
      <c r="J8" s="318"/>
      <c r="K8" s="332">
        <f t="shared" si="8"/>
        <v>12</v>
      </c>
      <c r="L8" s="333"/>
      <c r="M8" s="333"/>
      <c r="N8" s="335">
        <f t="shared" si="9"/>
        <v>8</v>
      </c>
      <c r="O8" s="318"/>
      <c r="P8" s="318"/>
      <c r="Q8" s="625">
        <f>附表!F27-8</f>
        <v>1</v>
      </c>
      <c r="R8" s="124"/>
      <c r="S8" s="626"/>
      <c r="T8" s="237"/>
      <c r="U8" s="237"/>
      <c r="V8" s="237"/>
      <c r="W8" s="654"/>
      <c r="X8" s="128"/>
      <c r="Y8" s="695"/>
      <c r="Z8" s="697"/>
      <c r="AA8" s="697"/>
      <c r="AB8" s="698"/>
      <c r="AC8" s="702"/>
      <c r="AD8" s="434"/>
      <c r="AE8" s="433" t="str">
        <f>职业!V9</f>
        <v>潜行</v>
      </c>
      <c r="AF8" s="703">
        <f t="shared" si="0"/>
        <v>0</v>
      </c>
      <c r="AG8" s="434"/>
      <c r="AH8" s="434"/>
      <c r="AI8" s="434"/>
      <c r="AJ8" s="434"/>
      <c r="AK8" s="434"/>
      <c r="AL8" s="434"/>
      <c r="AM8" s="434"/>
      <c r="AN8" s="434"/>
      <c r="AO8" s="136"/>
      <c r="AP8" s="136"/>
      <c r="AQ8" s="136"/>
      <c r="AR8" s="136"/>
      <c r="AS8" s="136"/>
      <c r="AT8" s="136"/>
      <c r="AU8" s="136"/>
      <c r="AV8" s="136"/>
      <c r="AW8" s="177"/>
    </row>
    <row r="9" ht="17.25" customHeight="1" spans="1:49">
      <c r="A9" s="199"/>
      <c r="B9" s="445" t="str">
        <f>IF(D9=" "," ","任意特长")</f>
        <v> </v>
      </c>
      <c r="C9" s="446"/>
      <c r="D9" s="447" t="str">
        <f>IF(SUMIF(职业!V3:V11,"任意特长",职业!W3:W11)=0," ",SUMIF(职业!V3:V11,"任意特长",职业!W3:W11))</f>
        <v> </v>
      </c>
      <c r="E9" s="506" t="str">
        <f>IF(K9=" ","","社交技能（☯）：4选")</f>
        <v>社交技能（☯）：4选</v>
      </c>
      <c r="F9" s="507"/>
      <c r="G9" s="507"/>
      <c r="H9" s="508"/>
      <c r="I9" s="507"/>
      <c r="J9" s="507"/>
      <c r="K9" s="553">
        <f>IF(SUMIF(职业!V3:V11,"社交技能",职业!W3:W11)=0," ",SUMIF(职业!V3:V11,"社交技能",职业!W3:W11))</f>
        <v>1</v>
      </c>
      <c r="L9" s="134"/>
      <c r="M9" s="585" t="str">
        <f>IF(F5="","",IF(职业!$Y$3=0," ","二选一：☆"))</f>
        <v> </v>
      </c>
      <c r="N9" s="586"/>
      <c r="O9" s="134"/>
      <c r="P9" s="585" t="str">
        <f>IF(F5="","",IF(职业!Y5=0,"","二选一②:⊙"))</f>
        <v/>
      </c>
      <c r="Q9" s="586"/>
      <c r="R9" s="143"/>
      <c r="S9" s="585" t="str">
        <f>IF(F5="","",IF(职业!Y7=0,"","二选一②:※"))</f>
        <v/>
      </c>
      <c r="T9" s="586"/>
      <c r="U9" s="655"/>
      <c r="V9" s="585" t="str">
        <f>IF(F5="","",IF(职业!Y9=0," ","三选X:X"))</f>
        <v> </v>
      </c>
      <c r="W9" s="586"/>
      <c r="X9" s="136"/>
      <c r="Y9" s="136"/>
      <c r="Z9" s="698"/>
      <c r="AA9" s="698"/>
      <c r="AB9" s="698"/>
      <c r="AC9" s="702"/>
      <c r="AD9" s="434"/>
      <c r="AE9" s="433" t="str">
        <f>职业!V10</f>
        <v>侦查</v>
      </c>
      <c r="AF9" s="703">
        <f t="shared" si="0"/>
        <v>0</v>
      </c>
      <c r="AG9" s="434"/>
      <c r="AH9" s="434"/>
      <c r="AI9" s="434"/>
      <c r="AJ9" s="434"/>
      <c r="AK9" s="434"/>
      <c r="AL9" s="434"/>
      <c r="AM9" s="434"/>
      <c r="AN9" s="434"/>
      <c r="AO9" s="136"/>
      <c r="AP9" s="136"/>
      <c r="AQ9" s="136"/>
      <c r="AR9" s="136"/>
      <c r="AS9" s="136"/>
      <c r="AT9" s="136"/>
      <c r="AU9" s="136"/>
      <c r="AV9" s="136"/>
      <c r="AW9" s="177"/>
    </row>
    <row r="10" customHeight="1" spans="1:49">
      <c r="A10" s="288"/>
      <c r="B10" s="448" t="s">
        <v>45</v>
      </c>
      <c r="C10" s="449"/>
      <c r="D10" s="450">
        <f>E10</f>
        <v>9</v>
      </c>
      <c r="E10" s="509">
        <f>INT((J5+J7)/10)</f>
        <v>9</v>
      </c>
      <c r="F10" s="510" t="s">
        <v>46</v>
      </c>
      <c r="G10" s="511"/>
      <c r="H10" s="512">
        <f>$P$3</f>
        <v>40</v>
      </c>
      <c r="I10" s="554">
        <f>IF(ISBLANK(H10),MIN(J26,99-J26),INT(99-J26))</f>
        <v>99</v>
      </c>
      <c r="J10" s="555"/>
      <c r="K10" s="556" t="s">
        <v>47</v>
      </c>
      <c r="L10" s="449"/>
      <c r="M10" s="587">
        <v>20</v>
      </c>
      <c r="N10" s="588">
        <v>99</v>
      </c>
      <c r="O10" s="510" t="s">
        <v>48</v>
      </c>
      <c r="P10" s="511"/>
      <c r="Q10" s="627">
        <f>$R$10</f>
        <v>8</v>
      </c>
      <c r="R10" s="628">
        <f>P3/5</f>
        <v>8</v>
      </c>
      <c r="S10" s="629"/>
      <c r="T10" s="630" t="s">
        <v>49</v>
      </c>
      <c r="U10" s="656"/>
      <c r="V10" s="657" t="s">
        <v>50</v>
      </c>
      <c r="W10" s="658"/>
      <c r="X10" s="128"/>
      <c r="Y10" s="136"/>
      <c r="Z10" s="698"/>
      <c r="AA10" s="698"/>
      <c r="AB10" s="698"/>
      <c r="AC10" s="702"/>
      <c r="AD10" s="434"/>
      <c r="AE10" s="433" t="str">
        <f>职业!V11</f>
        <v>无</v>
      </c>
      <c r="AF10" s="703">
        <f t="shared" si="0"/>
        <v>0</v>
      </c>
      <c r="AG10" s="434"/>
      <c r="AH10" s="434"/>
      <c r="AI10" s="434"/>
      <c r="AJ10" s="434"/>
      <c r="AK10" s="434"/>
      <c r="AL10" s="434"/>
      <c r="AM10" s="434"/>
      <c r="AN10" s="434"/>
      <c r="AO10" s="136"/>
      <c r="AP10" s="136"/>
      <c r="AQ10" s="136"/>
      <c r="AR10" s="136"/>
      <c r="AS10" s="136"/>
      <c r="AT10" s="136"/>
      <c r="AU10" s="136"/>
      <c r="AV10" s="136"/>
      <c r="AW10" s="177"/>
    </row>
    <row r="11" ht="17.25" customHeight="1" spans="1:49">
      <c r="A11" s="288"/>
      <c r="B11" s="451"/>
      <c r="C11" s="339"/>
      <c r="D11" s="452"/>
      <c r="E11" s="513"/>
      <c r="F11" s="514"/>
      <c r="G11" s="515"/>
      <c r="H11" s="516"/>
      <c r="I11" s="557"/>
      <c r="J11" s="558"/>
      <c r="K11" s="559"/>
      <c r="L11" s="339"/>
      <c r="M11" s="589"/>
      <c r="N11" s="590"/>
      <c r="O11" s="514"/>
      <c r="P11" s="515"/>
      <c r="Q11" s="631"/>
      <c r="R11" s="632"/>
      <c r="S11" s="633"/>
      <c r="T11" s="634" t="s">
        <v>51</v>
      </c>
      <c r="U11" s="659"/>
      <c r="V11" s="470" t="s">
        <v>52</v>
      </c>
      <c r="W11" s="660"/>
      <c r="X11" s="128"/>
      <c r="Y11" s="136"/>
      <c r="Z11" s="698"/>
      <c r="AA11" s="698"/>
      <c r="AB11" s="698"/>
      <c r="AC11" s="702"/>
      <c r="AD11" s="434"/>
      <c r="AE11" s="434"/>
      <c r="AF11" s="434"/>
      <c r="AG11" s="434"/>
      <c r="AH11" s="434"/>
      <c r="AI11" s="434"/>
      <c r="AJ11" s="434"/>
      <c r="AK11" s="434"/>
      <c r="AL11" s="434"/>
      <c r="AM11" s="434"/>
      <c r="AN11" s="434"/>
      <c r="AO11" s="136"/>
      <c r="AP11" s="136"/>
      <c r="AQ11" s="136"/>
      <c r="AR11" s="136"/>
      <c r="AS11" s="136"/>
      <c r="AT11" s="136"/>
      <c r="AU11" s="136"/>
      <c r="AV11" s="136"/>
      <c r="AW11" s="177"/>
    </row>
    <row r="12" ht="17.25" customHeight="1" spans="1:49">
      <c r="A12" s="199"/>
      <c r="B12" s="453" t="str">
        <f>IF(F5=0," ","["&amp;LOOKUP(F5,职业列表!A2:A117,职业列表!B2:B117)&amp;"]的本职技能："&amp;LOOKUP(F5,职业列表!A2:A117,职业列表!G2:G117))</f>
        <v>[记者(原作向)-通讯记者]的本职技能：技艺（表演），历史，聆听，母语，一项社交技能（魅惑、话术、恐吓、说服），心理学，潜行，侦查。</v>
      </c>
      <c r="C12" s="454"/>
      <c r="D12" s="454"/>
      <c r="E12" s="454"/>
      <c r="F12" s="454"/>
      <c r="G12" s="454"/>
      <c r="H12" s="454"/>
      <c r="I12" s="454"/>
      <c r="J12" s="454"/>
      <c r="K12" s="454"/>
      <c r="L12" s="454"/>
      <c r="M12" s="454"/>
      <c r="N12" s="454"/>
      <c r="O12" s="454"/>
      <c r="P12" s="454"/>
      <c r="Q12" s="454"/>
      <c r="R12" s="454"/>
      <c r="S12" s="454"/>
      <c r="T12" s="454"/>
      <c r="U12" s="454"/>
      <c r="V12" s="454"/>
      <c r="W12" s="454"/>
      <c r="X12" s="136"/>
      <c r="Y12" s="136"/>
      <c r="Z12" s="698"/>
      <c r="AA12" s="698"/>
      <c r="AB12" s="698"/>
      <c r="AC12" s="702"/>
      <c r="AD12" s="434"/>
      <c r="AE12" s="434"/>
      <c r="AF12" s="434"/>
      <c r="AG12" s="434"/>
      <c r="AH12" s="434"/>
      <c r="AI12" s="434"/>
      <c r="AJ12" s="434"/>
      <c r="AK12" s="434"/>
      <c r="AL12" s="434"/>
      <c r="AM12" s="434"/>
      <c r="AN12" s="434"/>
      <c r="AO12" s="136"/>
      <c r="AP12" s="136"/>
      <c r="AQ12" s="136"/>
      <c r="AR12" s="136"/>
      <c r="AS12" s="136"/>
      <c r="AT12" s="136"/>
      <c r="AU12" s="136"/>
      <c r="AV12" s="136"/>
      <c r="AW12" s="177"/>
    </row>
    <row r="13" customHeight="1" spans="1:49">
      <c r="A13" s="288"/>
      <c r="B13" s="438" t="s">
        <v>53</v>
      </c>
      <c r="C13" s="439"/>
      <c r="D13" s="439"/>
      <c r="E13" s="439"/>
      <c r="F13" s="439"/>
      <c r="G13" s="439"/>
      <c r="H13" s="439"/>
      <c r="I13" s="439"/>
      <c r="J13" s="439"/>
      <c r="K13" s="439"/>
      <c r="L13" s="439"/>
      <c r="M13" s="439"/>
      <c r="N13" s="439"/>
      <c r="O13" s="439"/>
      <c r="P13" s="439"/>
      <c r="Q13" s="439"/>
      <c r="R13" s="439"/>
      <c r="S13" s="439"/>
      <c r="T13" s="439"/>
      <c r="U13" s="439"/>
      <c r="V13" s="439"/>
      <c r="W13" s="500"/>
      <c r="X13" s="128"/>
      <c r="Y13" s="136"/>
      <c r="Z13" s="698"/>
      <c r="AA13" s="698"/>
      <c r="AB13" s="136"/>
      <c r="AC13" s="702"/>
      <c r="AD13" s="434"/>
      <c r="AE13" s="434"/>
      <c r="AF13" s="434"/>
      <c r="AG13" s="434"/>
      <c r="AH13" s="434"/>
      <c r="AI13" s="434"/>
      <c r="AJ13" s="434"/>
      <c r="AK13" s="434"/>
      <c r="AL13" s="434"/>
      <c r="AM13" s="434"/>
      <c r="AN13" s="434"/>
      <c r="AO13" s="136"/>
      <c r="AP13" s="136"/>
      <c r="AQ13" s="136"/>
      <c r="AR13" s="136"/>
      <c r="AS13" s="136"/>
      <c r="AT13" s="136"/>
      <c r="AU13" s="136"/>
      <c r="AV13" s="136"/>
      <c r="AW13" s="177"/>
    </row>
    <row r="14" customHeight="1" spans="1:49">
      <c r="A14" s="288"/>
      <c r="B14" s="455" t="s">
        <v>54</v>
      </c>
      <c r="C14" s="456" t="s">
        <v>55</v>
      </c>
      <c r="D14" s="457" t="s">
        <v>56</v>
      </c>
      <c r="E14" s="517"/>
      <c r="F14" s="518" t="s">
        <v>57</v>
      </c>
      <c r="G14" s="518" t="s">
        <v>58</v>
      </c>
      <c r="H14" s="518" t="s">
        <v>15</v>
      </c>
      <c r="I14" s="518" t="s">
        <v>59</v>
      </c>
      <c r="J14" s="457" t="s">
        <v>60</v>
      </c>
      <c r="K14" s="560"/>
      <c r="L14" s="561"/>
      <c r="M14" s="591" t="s">
        <v>54</v>
      </c>
      <c r="N14" s="518" t="s">
        <v>55</v>
      </c>
      <c r="O14" s="457" t="s">
        <v>56</v>
      </c>
      <c r="P14" s="517"/>
      <c r="Q14" s="518" t="s">
        <v>57</v>
      </c>
      <c r="R14" s="518" t="s">
        <v>58</v>
      </c>
      <c r="S14" s="518" t="s">
        <v>15</v>
      </c>
      <c r="T14" s="518" t="s">
        <v>59</v>
      </c>
      <c r="U14" s="457" t="s">
        <v>60</v>
      </c>
      <c r="V14" s="560"/>
      <c r="W14" s="661"/>
      <c r="X14" s="128"/>
      <c r="Y14" s="136"/>
      <c r="Z14" s="698"/>
      <c r="AA14" s="698"/>
      <c r="AB14" s="698"/>
      <c r="AC14" s="702"/>
      <c r="AD14" s="702"/>
      <c r="AE14" s="702"/>
      <c r="AF14" s="702"/>
      <c r="AG14" s="702"/>
      <c r="AH14" s="702"/>
      <c r="AI14" s="702"/>
      <c r="AJ14" s="702"/>
      <c r="AK14" s="702"/>
      <c r="AL14" s="702"/>
      <c r="AM14" s="136"/>
      <c r="AN14" s="136"/>
      <c r="AO14" s="136"/>
      <c r="AP14" s="136"/>
      <c r="AQ14" s="136"/>
      <c r="AR14" s="136"/>
      <c r="AS14" s="136"/>
      <c r="AT14" s="136"/>
      <c r="AU14" s="136"/>
      <c r="AV14" s="136"/>
      <c r="AW14" s="177"/>
    </row>
    <row r="15" customHeight="1" spans="1:49">
      <c r="A15" s="288"/>
      <c r="B15" s="170" t="s">
        <v>61</v>
      </c>
      <c r="C15" s="458" t="str">
        <f>IFERROR(IF(OR(COUNTIF(职业!$V$3:$V$11,$D15)=1,COUNTIF($AA$3:$AA$7,$D15)=1),"★",IF(COUNTIF(职业!$Y$3:$Z$3,$D15),"☆",IF(COUNTIF(职业!$Y$5:$Z$5,$D15),"⊙",IF(COUNTIF(职业!$Y$7:$Z$7,$D15),"※",IF(COUNTIF(职业!$Y$9:$AA$9,$D15),"×"," ")))))," ")</f>
        <v> </v>
      </c>
      <c r="D15" s="440" t="s">
        <v>62</v>
      </c>
      <c r="E15" s="519"/>
      <c r="F15" s="154">
        <v>5</v>
      </c>
      <c r="G15" s="154"/>
      <c r="H15" s="154"/>
      <c r="I15" s="154"/>
      <c r="J15" s="154">
        <f t="shared" ref="J15:J48" si="10">SUM(F15:I15)</f>
        <v>5</v>
      </c>
      <c r="K15" s="154">
        <f t="shared" ref="K15:K48" si="11">INT(J15/2)</f>
        <v>2</v>
      </c>
      <c r="L15" s="183">
        <f t="shared" ref="L15:L48" si="12">INT(J15/5)</f>
        <v>1</v>
      </c>
      <c r="M15" s="592" t="s">
        <v>61</v>
      </c>
      <c r="N15" s="458" t="str">
        <f>IFERROR(IF(OR(COUNTIF(职业!$V$3:$V$11,$O15)=1,COUNTIF($AA$3:$AA$7,$O15)=1),"★",IF(COUNTIF(职业!$Y$3:$Z$3,$O15),"☆",IF(COUNTIF(职业!$Y$5:$Z$5,$O15),"⊙",IF(COUNTIF(职业!$Y$7:$Z$7,$O15),"※",IF(COUNTIF(职业!$Y$9:$AA$9,$O15),"×"," ")))))," ")</f>
        <v> </v>
      </c>
      <c r="O15" s="440" t="s">
        <v>63</v>
      </c>
      <c r="P15" s="519"/>
      <c r="Q15" s="154">
        <v>5</v>
      </c>
      <c r="R15" s="154"/>
      <c r="S15" s="154"/>
      <c r="T15" s="154"/>
      <c r="U15" s="154">
        <f t="shared" ref="U15:U43" si="13">SUM(Q15:T15)</f>
        <v>5</v>
      </c>
      <c r="V15" s="154">
        <f t="shared" ref="V15:V43" si="14">INT(U15/2)</f>
        <v>2</v>
      </c>
      <c r="W15" s="662">
        <f t="shared" ref="W15:W43" si="15">INT(U15/5)</f>
        <v>1</v>
      </c>
      <c r="X15" s="128"/>
      <c r="Y15" s="136"/>
      <c r="Z15" s="698"/>
      <c r="AA15" s="698"/>
      <c r="AB15" s="698"/>
      <c r="AC15" s="702"/>
      <c r="AD15" s="702"/>
      <c r="AE15" s="702"/>
      <c r="AF15" s="702"/>
      <c r="AG15" s="702"/>
      <c r="AH15" s="702"/>
      <c r="AI15" s="702"/>
      <c r="AJ15" s="702"/>
      <c r="AK15" s="702"/>
      <c r="AL15" s="702"/>
      <c r="AM15" s="136"/>
      <c r="AN15" s="136"/>
      <c r="AO15" s="136"/>
      <c r="AP15" s="136"/>
      <c r="AQ15" s="136"/>
      <c r="AR15" s="136"/>
      <c r="AS15" s="136"/>
      <c r="AT15" s="136"/>
      <c r="AU15" s="136"/>
      <c r="AV15" s="136"/>
      <c r="AW15" s="177"/>
    </row>
    <row r="16" customHeight="1" spans="1:49">
      <c r="A16" s="288"/>
      <c r="B16" s="169" t="s">
        <v>61</v>
      </c>
      <c r="C16" s="459" t="str">
        <f>IFERROR(IF(OR(COUNTIF(职业!$V$3:$V$11,$D16)=1,COUNTIF($AA$3:$AA$7,$D16)=1),"★",IF(COUNTIF(职业!$Y$3:$Z$3,$D16),"☆",IF(COUNTIF(职业!$Y$5:$Z$5,$D16),"⊙",IF(COUNTIF(职业!$Y$7:$Z$7,$D16),"※",IF(COUNTIF(职业!$Y$9:$AA$9,$D16),"×"," ")))))," ")</f>
        <v> </v>
      </c>
      <c r="D16" s="460" t="s">
        <v>64</v>
      </c>
      <c r="E16" s="520"/>
      <c r="F16" s="158">
        <v>1</v>
      </c>
      <c r="G16" s="158"/>
      <c r="H16" s="158"/>
      <c r="I16" s="158"/>
      <c r="J16" s="158">
        <f t="shared" si="10"/>
        <v>1</v>
      </c>
      <c r="K16" s="158">
        <f t="shared" si="11"/>
        <v>0</v>
      </c>
      <c r="L16" s="562">
        <f t="shared" si="12"/>
        <v>0</v>
      </c>
      <c r="M16" s="593" t="s">
        <v>61</v>
      </c>
      <c r="N16" s="459" t="str">
        <f>IFERROR(IF(OR(COUNTIF(职业!$V$3:$V$11,$O16)=1,COUNTIF($AA$3:$AA$7,$O16)=1),"★",IF(COUNTIF(职业!$Y$3:$Z$3,$O16),"☆",IF(COUNTIF(职业!$Y$5:$Z$5,$O16),"⊙",IF(COUNTIF(职业!$Y$7:$Z$7,$O16),"※",IF(COUNTIF(职业!$Y$9:$AA$9,$O16),"×"," ")))))," ")</f>
        <v> </v>
      </c>
      <c r="O16" s="460" t="s">
        <v>65</v>
      </c>
      <c r="P16" s="520"/>
      <c r="Q16" s="158">
        <v>20</v>
      </c>
      <c r="R16" s="158"/>
      <c r="S16" s="158"/>
      <c r="T16" s="158">
        <v>40</v>
      </c>
      <c r="U16" s="158">
        <f t="shared" si="13"/>
        <v>60</v>
      </c>
      <c r="V16" s="158">
        <f t="shared" si="14"/>
        <v>30</v>
      </c>
      <c r="W16" s="663">
        <f t="shared" si="15"/>
        <v>12</v>
      </c>
      <c r="X16" s="128"/>
      <c r="Y16" s="136"/>
      <c r="Z16" s="698"/>
      <c r="AA16" s="698"/>
      <c r="AB16" s="698"/>
      <c r="AC16" s="136"/>
      <c r="AD16" s="136"/>
      <c r="AE16" s="136"/>
      <c r="AF16" s="136"/>
      <c r="AG16" s="136"/>
      <c r="AH16" s="136"/>
      <c r="AI16" s="136"/>
      <c r="AJ16" s="136"/>
      <c r="AK16" s="136"/>
      <c r="AL16" s="136"/>
      <c r="AM16" s="136"/>
      <c r="AN16" s="136"/>
      <c r="AO16" s="136"/>
      <c r="AP16" s="136"/>
      <c r="AQ16" s="136"/>
      <c r="AR16" s="136"/>
      <c r="AS16" s="136"/>
      <c r="AT16" s="136"/>
      <c r="AU16" s="136"/>
      <c r="AV16" s="136"/>
      <c r="AW16" s="177"/>
    </row>
    <row r="17" customHeight="1" spans="1:49">
      <c r="A17" s="288"/>
      <c r="B17" s="170" t="s">
        <v>61</v>
      </c>
      <c r="C17" s="458" t="str">
        <f>IFERROR(IF(OR(COUNTIF(职业!$V$3:$V$11,$D17)=1,COUNTIF($AA$3:$AA$7,$D17)=1),"★",IF(COUNTIF(职业!$Y$3:$Z$3,$D17),"☆",IF(COUNTIF(职业!$Y$5:$Z$5,$D17),"⊙",IF(COUNTIF(职业!$Y$7:$Z$7,$D17),"※",IF(COUNTIF(职业!$Y$9:$AA$9,$D17),"×"," ")))))," ")</f>
        <v> </v>
      </c>
      <c r="D17" s="440" t="s">
        <v>66</v>
      </c>
      <c r="E17" s="519"/>
      <c r="F17" s="154">
        <v>5</v>
      </c>
      <c r="G17" s="154"/>
      <c r="H17" s="154"/>
      <c r="I17" s="154"/>
      <c r="J17" s="154">
        <f t="shared" si="10"/>
        <v>5</v>
      </c>
      <c r="K17" s="154">
        <f t="shared" si="11"/>
        <v>2</v>
      </c>
      <c r="L17" s="183">
        <f t="shared" si="12"/>
        <v>1</v>
      </c>
      <c r="M17" s="592" t="s">
        <v>61</v>
      </c>
      <c r="N17" s="458" t="str">
        <f>IFERROR(IF(OR(COUNTIF(职业!$V$3:$V$11,$O17)=1,COUNTIF($AA$3:$AA$7,$O17)=1),"★",IF(COUNTIF(职业!$Y$3:$Z$3,$O17),"☆",IF(COUNTIF(职业!$Y$5:$Z$5,$O17),"⊙",IF(COUNTIF(职业!$Y$7:$Z$7,$O17),"※",IF(COUNTIF(职业!$Y$9:$AA$9,$O17),"×"," ")))))," ")</f>
        <v>★</v>
      </c>
      <c r="O17" s="440" t="s">
        <v>67</v>
      </c>
      <c r="P17" s="519"/>
      <c r="Q17" s="154">
        <v>20</v>
      </c>
      <c r="R17" s="154"/>
      <c r="S17" s="154"/>
      <c r="T17" s="154"/>
      <c r="U17" s="154">
        <f t="shared" si="13"/>
        <v>20</v>
      </c>
      <c r="V17" s="154">
        <f t="shared" si="14"/>
        <v>10</v>
      </c>
      <c r="W17" s="662">
        <f t="shared" si="15"/>
        <v>4</v>
      </c>
      <c r="X17" s="128"/>
      <c r="Y17" s="136"/>
      <c r="Z17" s="698"/>
      <c r="AA17" s="698"/>
      <c r="AB17" s="698"/>
      <c r="AC17" s="136"/>
      <c r="AD17" s="136"/>
      <c r="AE17" s="136"/>
      <c r="AF17" s="136"/>
      <c r="AG17" s="136"/>
      <c r="AH17" s="136"/>
      <c r="AI17" s="136"/>
      <c r="AJ17" s="136"/>
      <c r="AK17" s="136"/>
      <c r="AL17" s="136"/>
      <c r="AM17" s="136"/>
      <c r="AN17" s="136"/>
      <c r="AO17" s="136"/>
      <c r="AP17" s="136"/>
      <c r="AQ17" s="136"/>
      <c r="AR17" s="136"/>
      <c r="AS17" s="136"/>
      <c r="AT17" s="136"/>
      <c r="AU17" s="136"/>
      <c r="AV17" s="136"/>
      <c r="AW17" s="177"/>
    </row>
    <row r="18" customHeight="1" spans="1:49">
      <c r="A18" s="288"/>
      <c r="B18" s="169" t="s">
        <v>61</v>
      </c>
      <c r="C18" s="459" t="str">
        <f>IFERROR(IF(OR(COUNTIF(职业!$V$3:$V$11,$D18)=1,COUNTIF($AA$3:$AA$7,$D18)=1),"★",IF(COUNTIF(职业!$Y$3:$Z$3,$D18),"☆",IF(COUNTIF(职业!$Y$5:$Z$5,$D18),"⊙",IF(COUNTIF(职业!$Y$7:$Z$7,$D18),"※",IF(COUNTIF(职业!$Y$9:$AA$9,$D18),"×"," ")))))," ")</f>
        <v> </v>
      </c>
      <c r="D18" s="460" t="s">
        <v>68</v>
      </c>
      <c r="E18" s="520"/>
      <c r="F18" s="158">
        <v>1</v>
      </c>
      <c r="G18" s="158"/>
      <c r="H18" s="158"/>
      <c r="I18" s="158"/>
      <c r="J18" s="158">
        <f t="shared" si="10"/>
        <v>1</v>
      </c>
      <c r="K18" s="158">
        <f t="shared" si="11"/>
        <v>0</v>
      </c>
      <c r="L18" s="562">
        <f t="shared" si="12"/>
        <v>0</v>
      </c>
      <c r="M18" s="593" t="s">
        <v>61</v>
      </c>
      <c r="N18" s="459" t="str">
        <f>IFERROR(IF(OR(COUNTIF(职业!$V$3:$V$11,$O18)=1,COUNTIF($AA$3:$AA$7,$O18)=1),"★",IF(COUNTIF(职业!$Y$3:$Z$3,$O18),"☆",IF(COUNTIF(职业!$Y$5:$Z$5,$O18),"⊙",IF(COUNTIF(职业!$Y$7:$Z$7,$O18),"※",IF(COUNTIF(职业!$Y$9:$AA$9,$O18),"×"," ")))))," ")</f>
        <v> </v>
      </c>
      <c r="O18" s="460" t="s">
        <v>69</v>
      </c>
      <c r="P18" s="520"/>
      <c r="Q18" s="158">
        <v>1</v>
      </c>
      <c r="R18" s="158"/>
      <c r="S18" s="158"/>
      <c r="T18" s="158"/>
      <c r="U18" s="158">
        <f t="shared" si="13"/>
        <v>1</v>
      </c>
      <c r="V18" s="158">
        <f t="shared" si="14"/>
        <v>0</v>
      </c>
      <c r="W18" s="663">
        <f t="shared" si="15"/>
        <v>0</v>
      </c>
      <c r="X18" s="128"/>
      <c r="Y18" s="136"/>
      <c r="Z18" s="698"/>
      <c r="AA18" s="698"/>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77"/>
    </row>
    <row r="19" customHeight="1" spans="1:49">
      <c r="A19" s="288"/>
      <c r="B19" s="170" t="s">
        <v>61</v>
      </c>
      <c r="C19" s="458" t="str">
        <f>IFERROR(IF(OR(COUNTIF(职业!$V$3:$V$11,$D19)=1,COUNTIF($AA$3:$AA$7,$D19)=1),"★",IF(COUNTIF(职业!$Y$3:$Z$3,$D19),"☆",IF(COUNTIF(职业!$Y$5:$Z$5,$D19),"⊙",IF(COUNTIF(职业!$Y$7:$Z$7,$D19),"※",IF(COUNTIF(职业!$Y$9:$AA$9,$D19),"×"," ")))))," ")</f>
        <v>★</v>
      </c>
      <c r="D19" s="461" t="s">
        <v>70</v>
      </c>
      <c r="E19" s="521" t="s">
        <v>71</v>
      </c>
      <c r="F19" s="154">
        <v>5</v>
      </c>
      <c r="G19" s="154"/>
      <c r="H19" s="154">
        <v>60</v>
      </c>
      <c r="I19" s="154"/>
      <c r="J19" s="154">
        <f t="shared" si="10"/>
        <v>65</v>
      </c>
      <c r="K19" s="154">
        <f t="shared" si="11"/>
        <v>32</v>
      </c>
      <c r="L19" s="183">
        <f t="shared" si="12"/>
        <v>13</v>
      </c>
      <c r="M19" s="592" t="s">
        <v>61</v>
      </c>
      <c r="N19" s="458" t="str">
        <f>IFERROR(IF(OR(COUNTIF(职业!$V$3:$V$11,$O19)=1,COUNTIF($AA$3:$AA$7,$O19)=1),"★",IF(COUNTIF(职业!$Y$3:$Z$3,$O19),"☆",IF(COUNTIF(职业!$Y$5:$Z$5,$O19),"⊙",IF(COUNTIF(职业!$Y$7:$Z$7,$O19),"※",IF(COUNTIF(职业!$Y$9:$AA$9,$O19),"×"," ")))))," ")</f>
        <v> </v>
      </c>
      <c r="O19" s="440" t="s">
        <v>72</v>
      </c>
      <c r="P19" s="519"/>
      <c r="Q19" s="154">
        <v>10</v>
      </c>
      <c r="R19" s="154"/>
      <c r="S19" s="154"/>
      <c r="T19" s="154"/>
      <c r="U19" s="154">
        <f t="shared" si="13"/>
        <v>10</v>
      </c>
      <c r="V19" s="154">
        <f t="shared" si="14"/>
        <v>5</v>
      </c>
      <c r="W19" s="662">
        <f t="shared" si="15"/>
        <v>2</v>
      </c>
      <c r="X19" s="128"/>
      <c r="Y19" s="136"/>
      <c r="Z19" s="698"/>
      <c r="AA19" s="698"/>
      <c r="AB19" s="698"/>
      <c r="AC19" s="136"/>
      <c r="AD19" s="136"/>
      <c r="AE19" s="136"/>
      <c r="AF19" s="136"/>
      <c r="AG19" s="136"/>
      <c r="AH19" s="136"/>
      <c r="AI19" s="136"/>
      <c r="AJ19" s="136"/>
      <c r="AK19" s="136"/>
      <c r="AL19" s="136"/>
      <c r="AM19" s="136"/>
      <c r="AN19" s="136"/>
      <c r="AO19" s="136"/>
      <c r="AP19" s="136"/>
      <c r="AQ19" s="136"/>
      <c r="AR19" s="136"/>
      <c r="AS19" s="136"/>
      <c r="AT19" s="136"/>
      <c r="AU19" s="136"/>
      <c r="AV19" s="136"/>
      <c r="AW19" s="177"/>
    </row>
    <row r="20" customHeight="1" spans="1:49">
      <c r="A20" s="288"/>
      <c r="B20" s="169" t="s">
        <v>61</v>
      </c>
      <c r="C20" s="459" t="str">
        <f>IFERROR(IF(OR(COUNTIF(职业!$V$3:$V$11,$D20)=1,COUNTIF($AA$3:$AA$7,$D20)=1),"★",IF(COUNTIF(职业!$Y$3:$Z$3,$D20),"☆",IF(COUNTIF(职业!$Y$5:$Z$5,$D20),"⊙",IF(COUNTIF(职业!$Y$7:$Z$7,$D20),"※",IF(COUNTIF(职业!$Y$9:$AA$9,$D20),"×"," ")))))," ")</f>
        <v> </v>
      </c>
      <c r="D20" s="462" t="s">
        <v>73</v>
      </c>
      <c r="E20" s="522"/>
      <c r="F20" s="158">
        <v>5</v>
      </c>
      <c r="G20" s="158"/>
      <c r="H20" s="158"/>
      <c r="I20" s="158"/>
      <c r="J20" s="158">
        <f t="shared" si="10"/>
        <v>5</v>
      </c>
      <c r="K20" s="158">
        <f t="shared" si="11"/>
        <v>2</v>
      </c>
      <c r="L20" s="562">
        <f t="shared" si="12"/>
        <v>1</v>
      </c>
      <c r="M20" s="593" t="s">
        <v>61</v>
      </c>
      <c r="N20" s="459" t="str">
        <f>IFERROR(IF(OR(COUNTIF(职业!$V$3:$V$11,$O20)=1,COUNTIF($AA$3:$AA$7,$O20)=1),"★",IF(COUNTIF(职业!$Y$3:$Z$3,$O20),"☆",IF(COUNTIF(职业!$Y$5:$Z$5,$O20),"⊙",IF(COUNTIF(职业!$Y$7:$Z$7,$O20),"※",IF(COUNTIF(职业!$Y$9:$AA$9,$O20),"×"," ")))))," ")</f>
        <v> </v>
      </c>
      <c r="O20" s="460" t="s">
        <v>74</v>
      </c>
      <c r="P20" s="520"/>
      <c r="Q20" s="158">
        <v>1</v>
      </c>
      <c r="R20" s="158"/>
      <c r="S20" s="158"/>
      <c r="T20" s="158"/>
      <c r="U20" s="158">
        <f t="shared" si="13"/>
        <v>1</v>
      </c>
      <c r="V20" s="158">
        <f t="shared" si="14"/>
        <v>0</v>
      </c>
      <c r="W20" s="663">
        <f t="shared" si="15"/>
        <v>0</v>
      </c>
      <c r="X20" s="128"/>
      <c r="Y20" s="136"/>
      <c r="Z20" s="698"/>
      <c r="AA20" s="698"/>
      <c r="AB20" s="698"/>
      <c r="AC20" s="136"/>
      <c r="AD20" s="136"/>
      <c r="AE20" s="136"/>
      <c r="AF20" s="136"/>
      <c r="AG20" s="136"/>
      <c r="AH20" s="136"/>
      <c r="AI20" s="136"/>
      <c r="AJ20" s="136"/>
      <c r="AK20" s="136"/>
      <c r="AL20" s="136"/>
      <c r="AM20" s="136"/>
      <c r="AN20" s="136"/>
      <c r="AO20" s="136"/>
      <c r="AP20" s="136"/>
      <c r="AQ20" s="136"/>
      <c r="AR20" s="136"/>
      <c r="AS20" s="136"/>
      <c r="AT20" s="136"/>
      <c r="AU20" s="136"/>
      <c r="AV20" s="136"/>
      <c r="AW20" s="177"/>
    </row>
    <row r="21" customHeight="1" spans="1:49">
      <c r="A21" s="288"/>
      <c r="B21" s="170" t="s">
        <v>61</v>
      </c>
      <c r="C21" s="458" t="str">
        <f>IFERROR(IF(OR(COUNTIF(职业!$V$3:$V$11,$D21)=1,COUNTIF($AA$3:$AA$7,$D21)=1),"★",IF(COUNTIF(职业!$Y$3:$Z$3,$D21),"☆",IF(COUNTIF(职业!$Y$5:$Z$5,$D21),"⊙",IF(COUNTIF(职业!$Y$7:$Z$7,$D21),"※",IF(COUNTIF(职业!$Y$9:$AA$9,$D21),"×"," ")))))," ")</f>
        <v> </v>
      </c>
      <c r="D21" s="461" t="s">
        <v>75</v>
      </c>
      <c r="E21" s="521"/>
      <c r="F21" s="154">
        <v>5</v>
      </c>
      <c r="G21" s="154"/>
      <c r="H21" s="154"/>
      <c r="I21" s="154"/>
      <c r="J21" s="154">
        <f t="shared" si="10"/>
        <v>5</v>
      </c>
      <c r="K21" s="154">
        <f t="shared" si="11"/>
        <v>2</v>
      </c>
      <c r="L21" s="183">
        <f t="shared" si="12"/>
        <v>1</v>
      </c>
      <c r="M21" s="592" t="s">
        <v>61</v>
      </c>
      <c r="N21" s="458" t="str">
        <f>IFERROR(IF(OR(COUNTIF(职业!$V$3:$V$11,$O21)=1,COUNTIF($AA$3:$AA$7,$O21)=1),"★",IF(COUNTIF(职业!$Y$3:$Z$3,$O21),"☆",IF(COUNTIF(职业!$Y$5:$Z$5,$O21),"⊙",IF(COUNTIF(职业!$Y$7:$Z$7,$O21),"※",IF(COUNTIF(职业!$Y$9:$AA$9,$O21),"×"," ")))))," ")</f>
        <v> </v>
      </c>
      <c r="O21" s="440" t="s">
        <v>76</v>
      </c>
      <c r="P21" s="519"/>
      <c r="Q21" s="154">
        <v>10</v>
      </c>
      <c r="R21" s="154"/>
      <c r="S21" s="154"/>
      <c r="T21" s="154"/>
      <c r="U21" s="154">
        <f t="shared" si="13"/>
        <v>10</v>
      </c>
      <c r="V21" s="154">
        <f t="shared" si="14"/>
        <v>5</v>
      </c>
      <c r="W21" s="662">
        <f t="shared" si="15"/>
        <v>2</v>
      </c>
      <c r="X21" s="128"/>
      <c r="Y21" s="136"/>
      <c r="Z21" s="698"/>
      <c r="AA21" s="698"/>
      <c r="AB21" s="698"/>
      <c r="AC21" s="136"/>
      <c r="AD21" s="136"/>
      <c r="AE21" s="136"/>
      <c r="AF21" s="136"/>
      <c r="AG21" s="136"/>
      <c r="AH21" s="136"/>
      <c r="AI21" s="136"/>
      <c r="AJ21" s="136"/>
      <c r="AK21" s="136"/>
      <c r="AL21" s="136"/>
      <c r="AM21" s="136"/>
      <c r="AN21" s="136"/>
      <c r="AO21" s="136"/>
      <c r="AP21" s="136"/>
      <c r="AQ21" s="136"/>
      <c r="AR21" s="136"/>
      <c r="AS21" s="136"/>
      <c r="AT21" s="136"/>
      <c r="AU21" s="136"/>
      <c r="AV21" s="136"/>
      <c r="AW21" s="177"/>
    </row>
    <row r="22" customHeight="1" spans="1:49">
      <c r="A22" s="288"/>
      <c r="B22" s="169" t="s">
        <v>61</v>
      </c>
      <c r="C22" s="463" t="str">
        <f>IFERROR(IF(OR(COUNTIF(职业!$V$3:$V$11,$D22)=1,COUNTIF($AA$3:$AA$7,$D22)=1),"★",IF(COUNTIF(职业!$Y$3:$Z$3,$D22),"☆",IF(COUNTIF(职业!$Y$5:$Z$5,$D22),"⊙",IF(COUNTIF(职业!$Y$7:$Z$7,$D22),"※",IF(COUNTIF(职业!$Y$9:$AA$9,$D22),"×"," ")))))," ")&amp;CHAR(10)&amp;IF($K$9=" "," ","☯")</f>
        <v> 
☯</v>
      </c>
      <c r="D22" s="460" t="s">
        <v>77</v>
      </c>
      <c r="E22" s="520"/>
      <c r="F22" s="158">
        <v>15</v>
      </c>
      <c r="G22" s="158"/>
      <c r="H22" s="158"/>
      <c r="I22" s="158"/>
      <c r="J22" s="158">
        <f t="shared" si="10"/>
        <v>15</v>
      </c>
      <c r="K22" s="158">
        <f t="shared" si="11"/>
        <v>7</v>
      </c>
      <c r="L22" s="562">
        <f t="shared" si="12"/>
        <v>3</v>
      </c>
      <c r="M22" s="593" t="s">
        <v>61</v>
      </c>
      <c r="N22" s="459" t="str">
        <f>IFERROR(IF(OR(COUNTIF(职业!$V$3:$V$11,$O22)=1,COUNTIF($AA$3:$AA$7,$O22)=1),"★",IF(COUNTIF(职业!$Y$3:$Z$3,$O22),"☆",IF(COUNTIF(职业!$Y$5:$Z$5,$O22),"⊙",IF(COUNTIF(职业!$Y$7:$Z$7,$O22),"※",IF(COUNTIF(职业!$Y$9:$AA$9,$O22),"×"," ")))))," ")</f>
        <v> </v>
      </c>
      <c r="O22" s="460" t="s">
        <v>78</v>
      </c>
      <c r="P22" s="520"/>
      <c r="Q22" s="158">
        <v>10</v>
      </c>
      <c r="R22" s="158"/>
      <c r="S22" s="158"/>
      <c r="T22" s="158"/>
      <c r="U22" s="158">
        <f t="shared" si="13"/>
        <v>10</v>
      </c>
      <c r="V22" s="158">
        <f t="shared" si="14"/>
        <v>5</v>
      </c>
      <c r="W22" s="663">
        <f t="shared" si="15"/>
        <v>2</v>
      </c>
      <c r="X22" s="128"/>
      <c r="Y22" s="136"/>
      <c r="Z22" s="698"/>
      <c r="AA22" s="698"/>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77"/>
    </row>
    <row r="23" customHeight="1" spans="1:49">
      <c r="A23" s="288"/>
      <c r="B23" s="170" t="s">
        <v>61</v>
      </c>
      <c r="C23" s="458" t="str">
        <f>IFERROR(IF(OR(COUNTIF(职业!$V$3:$V$11,$D23)=1,COUNTIF($AA$3:$AA$7,$D23)=1),"★",IF(COUNTIF(职业!$Y$3:$Z$3,$D23),"☆",IF(COUNTIF(职业!$Y$5:$Z$5,$D23),"⊙",IF(COUNTIF(职业!$Y$7:$Z$7,$D23),"※",IF(COUNTIF(职业!$Y$9:$AA$9,$D23),"×"," ")))))," ")</f>
        <v> </v>
      </c>
      <c r="D23" s="440" t="s">
        <v>79</v>
      </c>
      <c r="E23" s="519"/>
      <c r="F23" s="154">
        <v>20</v>
      </c>
      <c r="G23" s="154"/>
      <c r="H23" s="154"/>
      <c r="I23" s="154"/>
      <c r="J23" s="154">
        <f t="shared" si="10"/>
        <v>20</v>
      </c>
      <c r="K23" s="154">
        <f t="shared" si="11"/>
        <v>10</v>
      </c>
      <c r="L23" s="183">
        <f t="shared" si="12"/>
        <v>4</v>
      </c>
      <c r="M23" s="592" t="s">
        <v>61</v>
      </c>
      <c r="N23" s="458" t="str">
        <f>IFERROR(IF(OR(COUNTIF(职业!$V$3:$V$11,$O23)=1,COUNTIF($AA$3:$AA$7,$O23)=1),"★",IF(COUNTIF(职业!$Y$3:$Z$3,$O23),"☆",IF(COUNTIF(职业!$Y$5:$Z$5,$O23),"⊙",IF(COUNTIF(职业!$Y$7:$Z$7,$O23),"※",IF(COUNTIF(职业!$Y$9:$AA$9,$O23),"×"," ")))))," ")</f>
        <v> </v>
      </c>
      <c r="O23" s="440" t="s">
        <v>80</v>
      </c>
      <c r="P23" s="519"/>
      <c r="Q23" s="154">
        <v>5</v>
      </c>
      <c r="R23" s="154"/>
      <c r="S23" s="154"/>
      <c r="T23" s="154"/>
      <c r="U23" s="154">
        <f t="shared" si="13"/>
        <v>5</v>
      </c>
      <c r="V23" s="154">
        <f t="shared" si="14"/>
        <v>2</v>
      </c>
      <c r="W23" s="662">
        <f t="shared" si="15"/>
        <v>1</v>
      </c>
      <c r="X23" s="128"/>
      <c r="Y23" s="136"/>
      <c r="Z23" s="698"/>
      <c r="AA23" s="698"/>
      <c r="AB23" s="699"/>
      <c r="AC23" s="136"/>
      <c r="AD23" s="136"/>
      <c r="AE23" s="136"/>
      <c r="AF23" s="136"/>
      <c r="AG23" s="136"/>
      <c r="AH23" s="136"/>
      <c r="AI23" s="136"/>
      <c r="AJ23" s="136"/>
      <c r="AK23" s="136"/>
      <c r="AL23" s="136"/>
      <c r="AM23" s="136"/>
      <c r="AN23" s="136"/>
      <c r="AO23" s="136"/>
      <c r="AP23" s="136"/>
      <c r="AQ23" s="136"/>
      <c r="AR23" s="136"/>
      <c r="AS23" s="136"/>
      <c r="AT23" s="136"/>
      <c r="AU23" s="136"/>
      <c r="AV23" s="136"/>
      <c r="AW23" s="177"/>
    </row>
    <row r="24" customHeight="1" spans="1:49">
      <c r="A24" s="288"/>
      <c r="B24" s="169" t="s">
        <v>61</v>
      </c>
      <c r="C24" s="459" t="str">
        <f>IFERROR(IF(OR(COUNTIF(职业!$V$3:$V$11,$D24)=1,COUNTIF($AA$3:$AA$7,$D24)=1),"★",IF(COUNTIF(职业!$Y$3:$Z$3,$D24),"☆",IF(COUNTIF(职业!$Y$5:$Z$5,$D24),"⊙",IF(COUNTIF(职业!$Y$7:$Z$7,$D24),"※",IF(COUNTIF(职业!$Y$9:$AA$9,$D24),"×"," ")))))," ")</f>
        <v> </v>
      </c>
      <c r="D24" s="460" t="s">
        <v>81</v>
      </c>
      <c r="E24" s="520"/>
      <c r="F24" s="158">
        <v>5</v>
      </c>
      <c r="G24" s="158"/>
      <c r="H24" s="158"/>
      <c r="I24" s="158"/>
      <c r="J24" s="158">
        <f t="shared" si="10"/>
        <v>5</v>
      </c>
      <c r="K24" s="158">
        <f t="shared" si="11"/>
        <v>2</v>
      </c>
      <c r="L24" s="562">
        <f t="shared" si="12"/>
        <v>1</v>
      </c>
      <c r="M24" s="593" t="s">
        <v>61</v>
      </c>
      <c r="N24" s="459" t="str">
        <f>IFERROR(IF(OR(COUNTIF(职业!$V$3:$V$11,$O24)=1,COUNTIF($AA$3:$AA$7,$O24)=1),"★",IF(COUNTIF(职业!$Y$3:$Z$3,$O24),"☆",IF(COUNTIF(职业!$Y$5:$Z$5,$O24),"⊙",IF(COUNTIF(职业!$Y$7:$Z$7,$O24),"※",IF(COUNTIF(职业!$Y$9:$AA$9,$O24),"×"," ")))))," ")</f>
        <v> </v>
      </c>
      <c r="O24" s="460" t="s">
        <v>82</v>
      </c>
      <c r="P24" s="520"/>
      <c r="Q24" s="158">
        <v>1</v>
      </c>
      <c r="R24" s="158"/>
      <c r="S24" s="158"/>
      <c r="T24" s="158"/>
      <c r="U24" s="158">
        <f t="shared" si="13"/>
        <v>1</v>
      </c>
      <c r="V24" s="158">
        <f t="shared" si="14"/>
        <v>0</v>
      </c>
      <c r="W24" s="663">
        <f t="shared" si="15"/>
        <v>0</v>
      </c>
      <c r="X24" s="128"/>
      <c r="Y24" s="136"/>
      <c r="Z24" s="698"/>
      <c r="AA24" s="698"/>
      <c r="AB24" s="699"/>
      <c r="AC24" s="136"/>
      <c r="AD24" s="136"/>
      <c r="AE24" s="136"/>
      <c r="AF24" s="136"/>
      <c r="AG24" s="136"/>
      <c r="AH24" s="136"/>
      <c r="AI24" s="136"/>
      <c r="AJ24" s="136"/>
      <c r="AK24" s="136"/>
      <c r="AL24" s="136"/>
      <c r="AM24" s="136"/>
      <c r="AN24" s="136"/>
      <c r="AO24" s="136"/>
      <c r="AP24" s="136"/>
      <c r="AQ24" s="136"/>
      <c r="AR24" s="136"/>
      <c r="AS24" s="136"/>
      <c r="AT24" s="136"/>
      <c r="AU24" s="136"/>
      <c r="AV24" s="136"/>
      <c r="AW24" s="177"/>
    </row>
    <row r="25" customHeight="1" spans="1:49">
      <c r="A25" s="288"/>
      <c r="B25" s="170"/>
      <c r="C25" s="458" t="s">
        <v>83</v>
      </c>
      <c r="D25" s="440" t="s">
        <v>84</v>
      </c>
      <c r="E25" s="519"/>
      <c r="F25" s="154">
        <v>0</v>
      </c>
      <c r="G25" s="154"/>
      <c r="H25" s="154">
        <v>30</v>
      </c>
      <c r="I25" s="154"/>
      <c r="J25" s="154">
        <f t="shared" si="10"/>
        <v>30</v>
      </c>
      <c r="K25" s="154">
        <f t="shared" si="11"/>
        <v>15</v>
      </c>
      <c r="L25" s="183">
        <f t="shared" si="12"/>
        <v>6</v>
      </c>
      <c r="M25" s="592" t="s">
        <v>61</v>
      </c>
      <c r="N25" s="468" t="str">
        <f>IFERROR(IF(OR(COUNTIF(职业!$V$3:$V$11,$O25)=1,COUNTIF($AA$3:$AA$7,$O25)=1),"★",IF(COUNTIF(职业!$Y$3:$Z$3,$O25),"☆",IF(COUNTIF(职业!$Y$5:$Z$5,$O25),"⊙",IF(COUNTIF(职业!$Y$7:$Z$7,$O25),"※",IF(COUNTIF(职业!$Y$9:$AA$9,$O25),"×"," ")))))," ")&amp;CHAR(10)&amp;IF($K$9=" "," ","☯")</f>
        <v> 
☯</v>
      </c>
      <c r="O25" s="440" t="s">
        <v>85</v>
      </c>
      <c r="P25" s="519"/>
      <c r="Q25" s="154">
        <v>10</v>
      </c>
      <c r="R25" s="154"/>
      <c r="S25" s="154"/>
      <c r="T25" s="154"/>
      <c r="U25" s="154">
        <f t="shared" si="13"/>
        <v>10</v>
      </c>
      <c r="V25" s="154">
        <f t="shared" si="14"/>
        <v>5</v>
      </c>
      <c r="W25" s="662">
        <f t="shared" si="15"/>
        <v>2</v>
      </c>
      <c r="X25" s="128"/>
      <c r="Y25" s="136"/>
      <c r="Z25" s="698"/>
      <c r="AA25" s="698"/>
      <c r="AB25" s="698"/>
      <c r="AC25" s="136"/>
      <c r="AD25" s="136"/>
      <c r="AE25" s="136"/>
      <c r="AF25" s="136"/>
      <c r="AG25" s="136"/>
      <c r="AH25" s="136"/>
      <c r="AI25" s="136"/>
      <c r="AJ25" s="136"/>
      <c r="AK25" s="136"/>
      <c r="AL25" s="136"/>
      <c r="AM25" s="136"/>
      <c r="AN25" s="136"/>
      <c r="AO25" s="136"/>
      <c r="AP25" s="136"/>
      <c r="AQ25" s="136"/>
      <c r="AR25" s="136"/>
      <c r="AS25" s="136"/>
      <c r="AT25" s="136"/>
      <c r="AU25" s="136"/>
      <c r="AV25" s="136"/>
      <c r="AW25" s="177"/>
    </row>
    <row r="26" customHeight="1" spans="1:49">
      <c r="A26" s="288"/>
      <c r="B26" s="169"/>
      <c r="C26" s="459" t="str">
        <f>IFERROR(IF(OR(COUNTIF(职业!$V$3:$V$11,$D26)=1,COUNTIF($AA$3:$AA$7,$D26)=1),"★",IF(COUNTIF(职业!$Y$3:$Z$3,$D26),"☆",IF(COUNTIF(职业!$Y$5:$Z$5,$D26),"⊙",IF(COUNTIF(职业!$Y$7:$Z$7,$D26),"※",IF(COUNTIF(职业!$Y$9:$AA$9,$D26),"×"," ")))))," ")</f>
        <v> </v>
      </c>
      <c r="D26" s="460" t="s">
        <v>86</v>
      </c>
      <c r="E26" s="520"/>
      <c r="F26" s="158">
        <v>0</v>
      </c>
      <c r="G26" s="158"/>
      <c r="H26" s="122" t="s">
        <v>87</v>
      </c>
      <c r="I26" s="122" t="s">
        <v>87</v>
      </c>
      <c r="J26" s="158">
        <f t="shared" si="10"/>
        <v>0</v>
      </c>
      <c r="K26" s="158">
        <f t="shared" si="11"/>
        <v>0</v>
      </c>
      <c r="L26" s="562">
        <f t="shared" si="12"/>
        <v>0</v>
      </c>
      <c r="M26" s="593" t="s">
        <v>61</v>
      </c>
      <c r="N26" s="459" t="str">
        <f>IFERROR(IF(OR(COUNTIF(职业!$V$3:$V$11,$O26)=1,COUNTIF($AA$3:$AA$7,$O26)=1),"★",IF(COUNTIF(职业!$Y$3:$Z$3,$O26),"☆",IF(COUNTIF(职业!$Y$5:$Z$5,$O26),"⊙",IF(COUNTIF(职业!$Y$7:$Z$7,$O26),"※",IF(COUNTIF(职业!$Y$9:$AA$9,$O26),"×"," ")))))," ")</f>
        <v> </v>
      </c>
      <c r="O26" s="462" t="s">
        <v>88</v>
      </c>
      <c r="P26" s="522"/>
      <c r="Q26" s="158">
        <v>1</v>
      </c>
      <c r="R26" s="158"/>
      <c r="S26" s="158"/>
      <c r="T26" s="158"/>
      <c r="U26" s="158">
        <f t="shared" si="13"/>
        <v>1</v>
      </c>
      <c r="V26" s="158">
        <f t="shared" si="14"/>
        <v>0</v>
      </c>
      <c r="W26" s="663">
        <f t="shared" si="15"/>
        <v>0</v>
      </c>
      <c r="X26" s="128"/>
      <c r="Y26" s="136"/>
      <c r="Z26" s="698"/>
      <c r="AA26" s="698"/>
      <c r="AB26" s="698"/>
      <c r="AC26" s="136"/>
      <c r="AD26" s="136"/>
      <c r="AE26" s="136"/>
      <c r="AF26" s="136"/>
      <c r="AG26" s="136"/>
      <c r="AH26" s="136"/>
      <c r="AI26" s="136"/>
      <c r="AJ26" s="136"/>
      <c r="AK26" s="136"/>
      <c r="AL26" s="136"/>
      <c r="AM26" s="136"/>
      <c r="AN26" s="136"/>
      <c r="AO26" s="136"/>
      <c r="AP26" s="136"/>
      <c r="AQ26" s="136"/>
      <c r="AR26" s="136"/>
      <c r="AS26" s="136"/>
      <c r="AT26" s="136"/>
      <c r="AU26" s="136"/>
      <c r="AV26" s="136"/>
      <c r="AW26" s="177"/>
    </row>
    <row r="27" customHeight="1" spans="1:49">
      <c r="A27" s="288"/>
      <c r="B27" s="170" t="s">
        <v>61</v>
      </c>
      <c r="C27" s="458" t="str">
        <f>IFERROR(IF(OR(COUNTIF(职业!$V$3:$V$11,$D27)=1,COUNTIF($AA$3:$AA$7,$D27)=1),"★",IF(COUNTIF(职业!$Y$3:$Z$3,$D27),"☆",IF(COUNTIF(职业!$Y$5:$Z$5,$D27),"⊙",IF(COUNTIF(职业!$Y$7:$Z$7,$D27),"※",IF(COUNTIF(职业!$Y$9:$AA$9,$D27),"×"," ")))))," ")</f>
        <v> </v>
      </c>
      <c r="D27" s="440" t="s">
        <v>89</v>
      </c>
      <c r="E27" s="519"/>
      <c r="F27" s="154">
        <v>5</v>
      </c>
      <c r="G27" s="154"/>
      <c r="H27" s="154"/>
      <c r="I27" s="154"/>
      <c r="J27" s="154">
        <f t="shared" si="10"/>
        <v>5</v>
      </c>
      <c r="K27" s="154">
        <f t="shared" si="11"/>
        <v>2</v>
      </c>
      <c r="L27" s="183">
        <f t="shared" si="12"/>
        <v>1</v>
      </c>
      <c r="M27" s="592" t="s">
        <v>61</v>
      </c>
      <c r="N27" s="458" t="str">
        <f>IFERROR(IF(OR(COUNTIF(职业!$V$3:$V$11,$O27)=1,COUNTIF($AA$3:$AA$7,$O27)=1),"★",IF(COUNTIF(职业!$Y$3:$Z$3,$O27),"☆",IF(COUNTIF(职业!$Y$5:$Z$5,$O27),"⊙",IF(COUNTIF(职业!$Y$7:$Z$7,$O27),"※",IF(COUNTIF(职业!$Y$9:$AA$9,$O27),"×"," ")))))," ")</f>
        <v> </v>
      </c>
      <c r="O27" s="440" t="s">
        <v>90</v>
      </c>
      <c r="P27" s="519"/>
      <c r="Q27" s="154">
        <v>1</v>
      </c>
      <c r="R27" s="154"/>
      <c r="S27" s="154"/>
      <c r="T27" s="154"/>
      <c r="U27" s="154">
        <f t="shared" si="13"/>
        <v>1</v>
      </c>
      <c r="V27" s="154">
        <f t="shared" si="14"/>
        <v>0</v>
      </c>
      <c r="W27" s="662">
        <f t="shared" si="15"/>
        <v>0</v>
      </c>
      <c r="X27" s="128"/>
      <c r="Y27" s="136"/>
      <c r="Z27" s="698"/>
      <c r="AA27" s="698"/>
      <c r="AB27" s="698"/>
      <c r="AC27" s="136"/>
      <c r="AD27" s="136"/>
      <c r="AE27" s="136"/>
      <c r="AF27" s="136"/>
      <c r="AG27" s="136"/>
      <c r="AH27" s="136"/>
      <c r="AI27" s="136"/>
      <c r="AJ27" s="136"/>
      <c r="AK27" s="136"/>
      <c r="AL27" s="136"/>
      <c r="AM27" s="136"/>
      <c r="AN27" s="136"/>
      <c r="AO27" s="136"/>
      <c r="AP27" s="136"/>
      <c r="AQ27" s="136"/>
      <c r="AR27" s="136"/>
      <c r="AS27" s="136"/>
      <c r="AT27" s="136"/>
      <c r="AU27" s="136"/>
      <c r="AV27" s="136"/>
      <c r="AW27" s="177"/>
    </row>
    <row r="28" customHeight="1" spans="1:49">
      <c r="A28" s="288"/>
      <c r="B28" s="169" t="s">
        <v>61</v>
      </c>
      <c r="C28" s="459" t="str">
        <f>IFERROR(IF(OR(COUNTIF(职业!$V$3:$V$11,$D28)=1,COUNTIF($AA$3:$AA$7,$D28)=1),"★",IF(COUNTIF(职业!$Y$3:$Z$3,$D28),"☆",IF(COUNTIF(职业!$Y$5:$Z$5,$D28),"⊙",IF(COUNTIF(职业!$Y$7:$Z$7,$D28),"※",IF(COUNTIF(职业!$Y$9:$AA$9,$D28),"×"," ")))))," ")</f>
        <v> </v>
      </c>
      <c r="D28" s="460" t="s">
        <v>91</v>
      </c>
      <c r="E28" s="520"/>
      <c r="F28" s="158">
        <f>INT(M3/2)</f>
        <v>37</v>
      </c>
      <c r="G28" s="158"/>
      <c r="H28" s="158"/>
      <c r="I28" s="158"/>
      <c r="J28" s="158">
        <f t="shared" si="10"/>
        <v>37</v>
      </c>
      <c r="K28" s="158">
        <f t="shared" si="11"/>
        <v>18</v>
      </c>
      <c r="L28" s="562">
        <f t="shared" si="12"/>
        <v>7</v>
      </c>
      <c r="M28" s="593" t="s">
        <v>61</v>
      </c>
      <c r="N28" s="459" t="str">
        <f>IFERROR(IF(OR(COUNTIF(职业!$V$3:$V$11,$O28)=1,COUNTIF($AA$3:$AA$7,$O28)=1),"★",IF(COUNTIF(职业!$Y$3:$Z$3,$O28),"☆",IF(COUNTIF(职业!$Y$5:$Z$5,$O28),"⊙",IF(COUNTIF(职业!$Y$7:$Z$7,$O28),"※",IF(COUNTIF(职业!$Y$9:$AA$9,$O28),"×"," ")))))," ")</f>
        <v>★</v>
      </c>
      <c r="O28" s="460" t="s">
        <v>92</v>
      </c>
      <c r="P28" s="520"/>
      <c r="Q28" s="158">
        <v>10</v>
      </c>
      <c r="R28" s="158"/>
      <c r="S28" s="158">
        <v>55</v>
      </c>
      <c r="T28" s="158"/>
      <c r="U28" s="158">
        <f t="shared" si="13"/>
        <v>65</v>
      </c>
      <c r="V28" s="158">
        <f t="shared" si="14"/>
        <v>32</v>
      </c>
      <c r="W28" s="663">
        <f t="shared" si="15"/>
        <v>13</v>
      </c>
      <c r="X28" s="128"/>
      <c r="Y28" s="136"/>
      <c r="Z28" s="698"/>
      <c r="AA28" s="698"/>
      <c r="AB28" s="698"/>
      <c r="AC28" s="136"/>
      <c r="AD28" s="136"/>
      <c r="AE28" s="136"/>
      <c r="AF28" s="136"/>
      <c r="AG28" s="136"/>
      <c r="AH28" s="136"/>
      <c r="AI28" s="136"/>
      <c r="AJ28" s="136"/>
      <c r="AK28" s="136"/>
      <c r="AL28" s="136"/>
      <c r="AM28" s="136"/>
      <c r="AN28" s="136"/>
      <c r="AO28" s="136"/>
      <c r="AP28" s="136"/>
      <c r="AQ28" s="136"/>
      <c r="AR28" s="136"/>
      <c r="AS28" s="136"/>
      <c r="AT28" s="136"/>
      <c r="AU28" s="136"/>
      <c r="AV28" s="136"/>
      <c r="AW28" s="177"/>
    </row>
    <row r="29" customHeight="1" spans="1:49">
      <c r="A29" s="288"/>
      <c r="B29" s="170" t="s">
        <v>61</v>
      </c>
      <c r="C29" s="458" t="str">
        <f>IFERROR(IF(OR(COUNTIF(职业!$V$3:$V$11,$D29)=1,COUNTIF($AA$3:$AA$7,$D29)=1),"★",IF(COUNTIF(职业!$Y$3:$Z$3,$D29),"☆",IF(COUNTIF(职业!$Y$5:$Z$5,$D29),"⊙",IF(COUNTIF(职业!$Y$7:$Z$7,$D29),"※",IF(COUNTIF(职业!$Y$9:$AA$9,$D29),"×"," ")))))," ")</f>
        <v> </v>
      </c>
      <c r="D29" s="440" t="s">
        <v>93</v>
      </c>
      <c r="E29" s="519"/>
      <c r="F29" s="154">
        <v>20</v>
      </c>
      <c r="G29" s="154"/>
      <c r="H29" s="154"/>
      <c r="I29" s="154"/>
      <c r="J29" s="154">
        <f t="shared" si="10"/>
        <v>20</v>
      </c>
      <c r="K29" s="154">
        <f t="shared" si="11"/>
        <v>10</v>
      </c>
      <c r="L29" s="183">
        <f t="shared" si="12"/>
        <v>4</v>
      </c>
      <c r="M29" s="592" t="s">
        <v>61</v>
      </c>
      <c r="N29" s="458" t="str">
        <f>IFERROR(IF(OR(COUNTIF(职业!$V$3:$V$11,$O29)=1,COUNTIF($AA$3:$AA$7,$O29)=1),"★",IF(COUNTIF(职业!$Y$3:$Z$3,$O29),"☆",IF(COUNTIF(职业!$Y$5:$Z$5,$O29),"⊙",IF(COUNTIF(职业!$Y$7:$Z$7,$O29),"※",IF(COUNTIF(职业!$Y$9:$AA$9,$O29),"×"," ")))))," ")</f>
        <v> </v>
      </c>
      <c r="O29" s="440" t="s">
        <v>94</v>
      </c>
      <c r="P29" s="519"/>
      <c r="Q29" s="154">
        <v>5</v>
      </c>
      <c r="R29" s="154"/>
      <c r="S29" s="154"/>
      <c r="T29" s="154"/>
      <c r="U29" s="154">
        <f t="shared" si="13"/>
        <v>5</v>
      </c>
      <c r="V29" s="154">
        <f t="shared" si="14"/>
        <v>2</v>
      </c>
      <c r="W29" s="662">
        <f t="shared" si="15"/>
        <v>1</v>
      </c>
      <c r="X29" s="128"/>
      <c r="Y29" s="136"/>
      <c r="Z29" s="698"/>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77"/>
    </row>
    <row r="30" customHeight="1" spans="1:49">
      <c r="A30" s="288"/>
      <c r="B30" s="169" t="s">
        <v>61</v>
      </c>
      <c r="C30" s="459" t="str">
        <f>IFERROR(IF(OR(COUNTIF(职业!$V$3:$V$11,$D30)=1,COUNTIF($AA$3:$AA$7,$D30)=1),"★",IF(COUNTIF(职业!$Y$3:$Z$3,$D30),"☆",IF(COUNTIF(职业!$Y$5:$Z$5,$D30),"⊙",IF(COUNTIF(职业!$Y$7:$Z$7,$D30),"※",IF(COUNTIF(职业!$Y$9:$AA$9,$D30),"×"," ")))))," ")</f>
        <v> </v>
      </c>
      <c r="D30" s="460" t="s">
        <v>95</v>
      </c>
      <c r="E30" s="520"/>
      <c r="F30" s="158">
        <v>10</v>
      </c>
      <c r="G30" s="158"/>
      <c r="H30" s="158"/>
      <c r="I30" s="563"/>
      <c r="J30" s="158">
        <f t="shared" si="10"/>
        <v>10</v>
      </c>
      <c r="K30" s="158">
        <f t="shared" si="11"/>
        <v>5</v>
      </c>
      <c r="L30" s="562">
        <f t="shared" si="12"/>
        <v>2</v>
      </c>
      <c r="M30" s="593" t="s">
        <v>61</v>
      </c>
      <c r="N30" s="459" t="str">
        <f>IFERROR(IF(OR(COUNTIF(职业!$V$3:$V$11,$O30)=1,COUNTIF($AA$3:$AA$7,$O30)=1),"★",IF(COUNTIF(职业!$Y$3:$Z$3,$O30),"☆",IF(COUNTIF(职业!$Y$5:$Z$5,$O30),"⊙",IF(COUNTIF(职业!$Y$7:$Z$7,$O30),"※",IF(COUNTIF(职业!$Y$9:$AA$9,$O30),"×"," ")))))," ")</f>
        <v> </v>
      </c>
      <c r="O30" s="462" t="s">
        <v>96</v>
      </c>
      <c r="P30" s="526" t="s">
        <v>97</v>
      </c>
      <c r="Q30" s="158">
        <v>1</v>
      </c>
      <c r="R30" s="158"/>
      <c r="S30" s="158"/>
      <c r="T30" s="158"/>
      <c r="U30" s="158">
        <f t="shared" si="13"/>
        <v>1</v>
      </c>
      <c r="V30" s="158">
        <f t="shared" si="14"/>
        <v>0</v>
      </c>
      <c r="W30" s="663">
        <f t="shared" si="15"/>
        <v>0</v>
      </c>
      <c r="X30" s="128"/>
      <c r="Y30" s="136"/>
      <c r="Z30" s="698"/>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c r="AW30" s="177"/>
    </row>
    <row r="31" customHeight="1" spans="1:49">
      <c r="A31" s="288"/>
      <c r="B31" s="170" t="s">
        <v>61</v>
      </c>
      <c r="C31" s="458" t="str">
        <f>IFERROR(IF(OR(COUNTIF(职业!$V$3:$V$11,$D31)=1,COUNTIF($AA$3:$AA$7,$D31)=1),"★",IF(COUNTIF(职业!$Y$3:$Z$3,$D31),"☆",IF(COUNTIF(职业!$Y$5:$Z$5,$D31),"⊙",IF(COUNTIF(职业!$Y$7:$Z$7,$D31),"※",IF(COUNTIF(职业!$Y$9:$AA$9,$D31),"×"," ")))))," ")</f>
        <v> </v>
      </c>
      <c r="D31" s="440" t="s">
        <v>98</v>
      </c>
      <c r="E31" s="519"/>
      <c r="F31" s="154">
        <v>1</v>
      </c>
      <c r="G31" s="154"/>
      <c r="H31" s="154"/>
      <c r="I31" s="154"/>
      <c r="J31" s="154">
        <f t="shared" si="10"/>
        <v>1</v>
      </c>
      <c r="K31" s="154">
        <f t="shared" si="11"/>
        <v>0</v>
      </c>
      <c r="L31" s="183">
        <f t="shared" si="12"/>
        <v>0</v>
      </c>
      <c r="M31" s="592" t="s">
        <v>61</v>
      </c>
      <c r="N31" s="458" t="str">
        <f>IFERROR(IF(OR(COUNTIF(职业!$V$3:$V$11,$O31)=1,COUNTIF($AA$3:$AA$7,$O31)=1),"★",IF(COUNTIF(职业!$Y$3:$Z$3,$O31),"☆",IF(COUNTIF(职业!$Y$5:$Z$5,$O31),"⊙",IF(COUNTIF(职业!$Y$7:$Z$7,$O31),"※",IF(COUNTIF(职业!$Y$9:$AA$9,$O31),"×"," ")))))," ")</f>
        <v> </v>
      </c>
      <c r="O31" s="466" t="s">
        <v>99</v>
      </c>
      <c r="P31" s="524"/>
      <c r="Q31" s="154">
        <v>1</v>
      </c>
      <c r="R31" s="154"/>
      <c r="S31" s="154"/>
      <c r="T31" s="154"/>
      <c r="U31" s="154">
        <f t="shared" si="13"/>
        <v>1</v>
      </c>
      <c r="V31" s="154">
        <f t="shared" si="14"/>
        <v>0</v>
      </c>
      <c r="W31" s="662">
        <f t="shared" si="15"/>
        <v>0</v>
      </c>
      <c r="X31" s="128"/>
      <c r="Y31" s="136"/>
      <c r="Z31" s="698"/>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c r="AW31" s="177"/>
    </row>
    <row r="32" customHeight="1" spans="1:49">
      <c r="A32" s="288"/>
      <c r="B32" s="169" t="s">
        <v>61</v>
      </c>
      <c r="C32" s="464" t="str">
        <f>IFERROR(IF(OR(COUNTIF(职业!$V$3:$V$11,$D32)=1,COUNTIF($AA$3:$AA$7,$D32)=1),"★",IF(COUNTIF(职业!$Y$3:$Z$3,$D32),"☆",IF(COUNTIF(职业!$Y$5:$Z$5,$D32),"⊙",IF(COUNTIF(职业!$Y$7:$Z$7,$D32),"※",IF(COUNTIF(职业!$Y$9:$AA$9,$D32),"×"," ")))))," ")&amp;CHAR(10)&amp;IF($K$9=" "," ","☯")</f>
        <v> 
☯</v>
      </c>
      <c r="D32" s="460" t="s">
        <v>100</v>
      </c>
      <c r="E32" s="520"/>
      <c r="F32" s="158">
        <v>5</v>
      </c>
      <c r="G32" s="158"/>
      <c r="H32" s="158">
        <v>70</v>
      </c>
      <c r="I32" s="158"/>
      <c r="J32" s="158">
        <f t="shared" si="10"/>
        <v>75</v>
      </c>
      <c r="K32" s="158">
        <f t="shared" si="11"/>
        <v>37</v>
      </c>
      <c r="L32" s="562">
        <f t="shared" si="12"/>
        <v>15</v>
      </c>
      <c r="M32" s="593" t="s">
        <v>61</v>
      </c>
      <c r="N32" s="459" t="str">
        <f>IFERROR(IF(OR(COUNTIF(职业!$V$3:$V$11,$O32)=1,COUNTIF($AA$3:$AA$7,$O32)=1),"★",IF(COUNTIF(职业!$Y$3:$Z$3,$O32),"☆",IF(COUNTIF(职业!$Y$5:$Z$5,$O32),"⊙",IF(COUNTIF(职业!$Y$7:$Z$7,$O32),"※",IF(COUNTIF(职业!$Y$9:$AA$9,$O32),"×"," ")))))," ")</f>
        <v> </v>
      </c>
      <c r="O32" s="462" t="s">
        <v>101</v>
      </c>
      <c r="P32" s="522"/>
      <c r="Q32" s="158">
        <v>1</v>
      </c>
      <c r="R32" s="158"/>
      <c r="S32" s="158"/>
      <c r="T32" s="158"/>
      <c r="U32" s="158">
        <f t="shared" si="13"/>
        <v>1</v>
      </c>
      <c r="V32" s="158">
        <f t="shared" si="14"/>
        <v>0</v>
      </c>
      <c r="W32" s="663">
        <f t="shared" si="15"/>
        <v>0</v>
      </c>
      <c r="X32" s="128"/>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136"/>
      <c r="AV32" s="136"/>
      <c r="AW32" s="177"/>
    </row>
    <row r="33" customHeight="1" spans="1:49">
      <c r="A33" s="465"/>
      <c r="B33" s="170" t="s">
        <v>61</v>
      </c>
      <c r="C33" s="458" t="str">
        <f>IFERROR(IF(OR(COUNTIF(职业!$V$3:$V$11,$E33)=1,COUNTIF($AA$3:$AA$7,$E33)=1),"★",IF(COUNTIF(职业!$Y$3:$Z$3,$E33),"☆",IF(COUNTIF(职业!$Y$5:$Z$5,$E33),"⊙",IF(COUNTIF(职业!$Y$7:$Z$7,$E33),"※",IF(COUNTIF(职业!$Y$9:$AA$9,$E33),"×"," ")))))," ")</f>
        <v> </v>
      </c>
      <c r="D33" s="466" t="s">
        <v>102</v>
      </c>
      <c r="E33" s="523" t="s">
        <v>103</v>
      </c>
      <c r="F33" s="154">
        <v>25</v>
      </c>
      <c r="G33" s="154"/>
      <c r="H33" s="154"/>
      <c r="I33" s="154">
        <v>40</v>
      </c>
      <c r="J33" s="154">
        <f t="shared" si="10"/>
        <v>65</v>
      </c>
      <c r="K33" s="154">
        <f t="shared" si="11"/>
        <v>32</v>
      </c>
      <c r="L33" s="183">
        <f t="shared" si="12"/>
        <v>13</v>
      </c>
      <c r="M33" s="592" t="s">
        <v>61</v>
      </c>
      <c r="N33" s="458" t="str">
        <f>IFERROR(IF(OR(COUNTIF(职业!$V$3:$V$11,$O33)=1,COUNTIF($AA$3:$AA$7,$O33)=1),"★",IF(COUNTIF(职业!$Y$3:$Z$3,$O33),"☆",IF(COUNTIF(职业!$Y$5:$Z$5,$O33),"⊙",IF(COUNTIF(职业!$Y$7:$Z$7,$O33),"※",IF(COUNTIF(职业!$Y$9:$AA$9,$O33),"×"," ")))))," ")</f>
        <v> </v>
      </c>
      <c r="O33" s="440" t="s">
        <v>104</v>
      </c>
      <c r="P33" s="519"/>
      <c r="Q33" s="154">
        <v>10</v>
      </c>
      <c r="R33" s="154"/>
      <c r="S33" s="154"/>
      <c r="T33" s="154"/>
      <c r="U33" s="154">
        <f t="shared" si="13"/>
        <v>10</v>
      </c>
      <c r="V33" s="154">
        <f t="shared" si="14"/>
        <v>5</v>
      </c>
      <c r="W33" s="662">
        <f t="shared" si="15"/>
        <v>2</v>
      </c>
      <c r="X33" s="128"/>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77"/>
    </row>
    <row r="34" customHeight="1" spans="1:49">
      <c r="A34" s="465"/>
      <c r="B34" s="169" t="s">
        <v>61</v>
      </c>
      <c r="C34" s="459" t="str">
        <f>IFERROR(IF(OR(COUNTIF(职业!$V$3:$V$11,$D34)=1,COUNTIF($AA$3:$AA$7,$D34)=1),"★",IF(COUNTIF(职业!$Y$3:$Z$3,$D34),"☆",IF(COUNTIF(职业!$Y$5:$Z$5,$D34),"⊙",IF(COUNTIF(职业!$Y$7:$Z$7,$D34),"※",IF(COUNTIF(职业!$Y$9:$AA$9,$D34),"×"," ")))))," ")</f>
        <v> </v>
      </c>
      <c r="D34" s="462" t="s">
        <v>105</v>
      </c>
      <c r="E34" s="522"/>
      <c r="F34" s="122" t="s">
        <v>106</v>
      </c>
      <c r="G34" s="158"/>
      <c r="H34" s="158"/>
      <c r="I34" s="158"/>
      <c r="J34" s="158">
        <f t="shared" si="10"/>
        <v>0</v>
      </c>
      <c r="K34" s="158">
        <f t="shared" si="11"/>
        <v>0</v>
      </c>
      <c r="L34" s="562">
        <f t="shared" si="12"/>
        <v>0</v>
      </c>
      <c r="M34" s="593" t="s">
        <v>61</v>
      </c>
      <c r="N34" s="459" t="str">
        <f>IFERROR(IF(OR(COUNTIF(职业!$V$3:$V$11,$O34)=1,COUNTIF($AA$3:$AA$7,$O34)=1),"★",IF(COUNTIF(职业!$Y$3:$Z$3,$O34),"☆",IF(COUNTIF(职业!$Y$5:$Z$5,$O34),"⊙",IF(COUNTIF(职业!$Y$7:$Z$7,$O34),"※",IF(COUNTIF(职业!$Y$9:$AA$9,$O34),"×"," ")))))," ")</f>
        <v>★</v>
      </c>
      <c r="O34" s="460" t="s">
        <v>107</v>
      </c>
      <c r="P34" s="520"/>
      <c r="Q34" s="158">
        <v>25</v>
      </c>
      <c r="R34" s="158"/>
      <c r="S34" s="158">
        <v>55</v>
      </c>
      <c r="T34" s="158"/>
      <c r="U34" s="158">
        <f t="shared" si="13"/>
        <v>80</v>
      </c>
      <c r="V34" s="158">
        <f t="shared" si="14"/>
        <v>40</v>
      </c>
      <c r="W34" s="663">
        <f t="shared" si="15"/>
        <v>16</v>
      </c>
      <c r="X34" s="128"/>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77"/>
    </row>
    <row r="35" customHeight="1" spans="1:49">
      <c r="A35" s="465"/>
      <c r="B35" s="170" t="s">
        <v>61</v>
      </c>
      <c r="C35" s="458" t="str">
        <f>IFERROR(IF(OR(COUNTIF(职业!$V$3:$V$11,$D35)=1,COUNTIF($AA$3:$AA$7,$D35)=1),"★",IF(COUNTIF(职业!$Y$3:$Z$3,$D35),"☆",IF(COUNTIF(职业!$Y$5:$Z$5,$D35),"⊙",IF(COUNTIF(职业!$Y$7:$Z$7,$D35),"※",IF(COUNTIF(职业!$Y$9:$AA$9,$D35),"×"," ")))))," ")</f>
        <v> </v>
      </c>
      <c r="D35" s="466" t="s">
        <v>108</v>
      </c>
      <c r="E35" s="524"/>
      <c r="F35" s="129" t="s">
        <v>106</v>
      </c>
      <c r="G35" s="154"/>
      <c r="H35" s="154"/>
      <c r="I35" s="154"/>
      <c r="J35" s="154">
        <f t="shared" si="10"/>
        <v>0</v>
      </c>
      <c r="K35" s="154">
        <f t="shared" si="11"/>
        <v>0</v>
      </c>
      <c r="L35" s="183">
        <f t="shared" si="12"/>
        <v>0</v>
      </c>
      <c r="M35" s="592" t="s">
        <v>61</v>
      </c>
      <c r="N35" s="458" t="str">
        <f>IFERROR(IF(OR(COUNTIF(职业!$V$3:$V$11,$O35)=1,COUNTIF($AA$3:$AA$7,$O35)=1),"★",IF(COUNTIF(职业!$Y$3:$Z$3,$O35),"☆",IF(COUNTIF(职业!$Y$5:$Z$5,$O35),"⊙",IF(COUNTIF(职业!$Y$7:$Z$7,$O35),"※",IF(COUNTIF(职业!$Y$9:$AA$9,$O35),"×"," ")))))," ")</f>
        <v>★</v>
      </c>
      <c r="O35" s="440" t="s">
        <v>109</v>
      </c>
      <c r="P35" s="519"/>
      <c r="Q35" s="154">
        <v>20</v>
      </c>
      <c r="R35" s="154"/>
      <c r="S35" s="154">
        <v>50</v>
      </c>
      <c r="T35" s="154"/>
      <c r="U35" s="154">
        <f t="shared" si="13"/>
        <v>70</v>
      </c>
      <c r="V35" s="154">
        <f t="shared" si="14"/>
        <v>35</v>
      </c>
      <c r="W35" s="662">
        <f t="shared" si="15"/>
        <v>14</v>
      </c>
      <c r="X35" s="128"/>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77"/>
    </row>
    <row r="36" customHeight="1" spans="1:49">
      <c r="A36" s="465"/>
      <c r="B36" s="169" t="s">
        <v>61</v>
      </c>
      <c r="C36" s="459" t="str">
        <f>IFERROR(IF(OR(COUNTIF(职业!$V$3:$V$11,$E36)=1,COUNTIF($AA$3:$AA$7,$E36)=1),"★",IF(COUNTIF(职业!$Y$3:$Z$3,$E36),"☆",IF(COUNTIF(职业!$Y$5:$Z$5,$E36),"⊙",IF(COUNTIF(职业!$Y$7:$Z$7,$E36),"※",IF(COUNTIF(职业!$Y$9:$AA$9,$E36),"×"," ")))))," ")</f>
        <v> </v>
      </c>
      <c r="D36" s="467" t="s">
        <v>110</v>
      </c>
      <c r="E36" s="525" t="s">
        <v>111</v>
      </c>
      <c r="F36" s="158">
        <v>20</v>
      </c>
      <c r="G36" s="158"/>
      <c r="H36" s="158"/>
      <c r="I36" s="158"/>
      <c r="J36" s="158">
        <f t="shared" si="10"/>
        <v>20</v>
      </c>
      <c r="K36" s="158">
        <f t="shared" si="11"/>
        <v>10</v>
      </c>
      <c r="L36" s="562">
        <f t="shared" si="12"/>
        <v>4</v>
      </c>
      <c r="M36" s="593" t="s">
        <v>61</v>
      </c>
      <c r="N36" s="459" t="str">
        <f>IFERROR(IF(OR(COUNTIF(职业!$V$3:$V$11,$O36)=1,COUNTIF($AA$3:$AA$7,$O36)=1),"★",IF(COUNTIF(职业!$Y$3:$Z$3,$O36),"☆",IF(COUNTIF(职业!$Y$5:$Z$5,$O36),"⊙",IF(COUNTIF(职业!$Y$7:$Z$7,$O36),"※",IF(COUNTIF(职业!$Y$9:$AA$9,$O36),"×"," ")))))," ")</f>
        <v> </v>
      </c>
      <c r="O36" s="462" t="s">
        <v>112</v>
      </c>
      <c r="P36" s="526"/>
      <c r="Q36" s="158">
        <v>10</v>
      </c>
      <c r="R36" s="158"/>
      <c r="S36" s="158"/>
      <c r="T36" s="158"/>
      <c r="U36" s="158">
        <f t="shared" si="13"/>
        <v>10</v>
      </c>
      <c r="V36" s="158">
        <f t="shared" si="14"/>
        <v>5</v>
      </c>
      <c r="W36" s="663">
        <f t="shared" si="15"/>
        <v>2</v>
      </c>
      <c r="X36" s="128"/>
      <c r="Y36" s="136"/>
      <c r="Z36" s="136"/>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c r="AW36" s="177"/>
    </row>
    <row r="37" customHeight="1" spans="1:49">
      <c r="A37" s="465"/>
      <c r="B37" s="170" t="s">
        <v>61</v>
      </c>
      <c r="C37" s="458" t="str">
        <f>IFERROR(IF(OR(COUNTIF(职业!$V$3:$V$11,$D37)=1,COUNTIF($AA$3:$AA$7,$D37)=1),"★",IF(COUNTIF(职业!$Y$3:$Z$3,$D37),"☆",IF(COUNTIF(职业!$Y$5:$Z$5,$D37),"⊙",IF(COUNTIF(职业!$Y$7:$Z$7,$D37),"※",IF(COUNTIF(职业!$Y$9:$AA$9,$D37),"×"," ")))))," ")</f>
        <v> </v>
      </c>
      <c r="D37" s="466" t="s">
        <v>113</v>
      </c>
      <c r="E37" s="524"/>
      <c r="F37" s="129" t="s">
        <v>106</v>
      </c>
      <c r="G37" s="154"/>
      <c r="H37" s="154"/>
      <c r="I37" s="154"/>
      <c r="J37" s="154">
        <f t="shared" si="10"/>
        <v>0</v>
      </c>
      <c r="K37" s="154">
        <f t="shared" si="11"/>
        <v>0</v>
      </c>
      <c r="L37" s="183">
        <f t="shared" si="12"/>
        <v>0</v>
      </c>
      <c r="M37" s="592" t="s">
        <v>61</v>
      </c>
      <c r="N37" s="458" t="str">
        <f>IFERROR(IF(OR(COUNTIF(职业!$V$3:$V$11,$O37)=1,COUNTIF($AA$3:$AA$7,$O37)=1),"★",IF(COUNTIF(职业!$Y$3:$Z$3,$O37),"☆",IF(COUNTIF(职业!$Y$5:$Z$5,$O37),"⊙",IF(COUNTIF(职业!$Y$7:$Z$7,$O37),"※",IF(COUNTIF(职业!$Y$9:$AA$9,$O37),"×"," ")))))," ")</f>
        <v> </v>
      </c>
      <c r="O37" s="440" t="s">
        <v>114</v>
      </c>
      <c r="P37" s="519"/>
      <c r="Q37" s="154">
        <v>20</v>
      </c>
      <c r="R37" s="154"/>
      <c r="S37" s="154"/>
      <c r="T37" s="154"/>
      <c r="U37" s="154">
        <f t="shared" si="13"/>
        <v>20</v>
      </c>
      <c r="V37" s="154">
        <f t="shared" si="14"/>
        <v>10</v>
      </c>
      <c r="W37" s="662">
        <f t="shared" si="15"/>
        <v>4</v>
      </c>
      <c r="X37" s="128"/>
      <c r="Y37" s="136"/>
      <c r="Z37" s="136"/>
      <c r="AA37" s="136"/>
      <c r="AB37" s="136"/>
      <c r="AC37" s="136"/>
      <c r="AD37" s="136"/>
      <c r="AE37" s="136"/>
      <c r="AF37" s="136"/>
      <c r="AG37" s="136"/>
      <c r="AH37" s="136"/>
      <c r="AI37" s="136"/>
      <c r="AJ37" s="136"/>
      <c r="AK37" s="136"/>
      <c r="AL37" s="136"/>
      <c r="AM37" s="136"/>
      <c r="AN37" s="136"/>
      <c r="AO37" s="136"/>
      <c r="AP37" s="136"/>
      <c r="AQ37" s="136"/>
      <c r="AR37" s="136"/>
      <c r="AS37" s="136"/>
      <c r="AT37" s="136"/>
      <c r="AU37" s="136"/>
      <c r="AV37" s="136"/>
      <c r="AW37" s="177"/>
    </row>
    <row r="38" customHeight="1" spans="1:49">
      <c r="A38" s="465"/>
      <c r="B38" s="169" t="s">
        <v>61</v>
      </c>
      <c r="C38" s="459" t="str">
        <f>IFERROR(IF(OR(COUNTIF(职业!$V$3:$V$11,$D38)=1,COUNTIF($AA$3:$AA$7,$D38)=1),"★",IF(COUNTIF(职业!$Y$3:$Z$3,$D38),"☆",IF(COUNTIF(职业!$Y$5:$Z$5,$D38),"⊙",IF(COUNTIF(职业!$Y$7:$Z$7,$D38),"※",IF(COUNTIF(职业!$Y$9:$AA$9,$D38),"×"," ")))))," ")</f>
        <v> </v>
      </c>
      <c r="D38" s="467" t="s">
        <v>115</v>
      </c>
      <c r="E38" s="522"/>
      <c r="F38" s="122" t="s">
        <v>106</v>
      </c>
      <c r="G38" s="158"/>
      <c r="H38" s="158"/>
      <c r="I38" s="158"/>
      <c r="J38" s="158">
        <f t="shared" si="10"/>
        <v>0</v>
      </c>
      <c r="K38" s="158">
        <f t="shared" si="11"/>
        <v>0</v>
      </c>
      <c r="L38" s="562">
        <f t="shared" si="12"/>
        <v>0</v>
      </c>
      <c r="M38" s="593" t="s">
        <v>61</v>
      </c>
      <c r="N38" s="459" t="str">
        <f>IFERROR(IF(OR(COUNTIF(职业!$V$3:$V$11,$O38)=1,COUNTIF($AA$3:$AA$7,$O38)=1),"★",IF(COUNTIF(职业!$Y$3:$Z$3,$O38),"☆",IF(COUNTIF(职业!$Y$5:$Z$5,$O38),"⊙",IF(COUNTIF(职业!$Y$7:$Z$7,$O38),"※",IF(COUNTIF(职业!$Y$9:$AA$9,$O38),"×"," ")))))," ")</f>
        <v> </v>
      </c>
      <c r="O38" s="594" t="s">
        <v>116</v>
      </c>
      <c r="P38" s="595"/>
      <c r="Q38" s="158">
        <v>5</v>
      </c>
      <c r="R38" s="158"/>
      <c r="S38" s="158"/>
      <c r="T38" s="158"/>
      <c r="U38" s="158">
        <f t="shared" si="13"/>
        <v>5</v>
      </c>
      <c r="V38" s="158">
        <f t="shared" si="14"/>
        <v>2</v>
      </c>
      <c r="W38" s="663">
        <f t="shared" si="15"/>
        <v>1</v>
      </c>
      <c r="X38" s="128"/>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77"/>
    </row>
    <row r="39" customHeight="1" spans="1:49">
      <c r="A39" s="288"/>
      <c r="B39" s="170" t="s">
        <v>61</v>
      </c>
      <c r="C39" s="458" t="str">
        <f>IFERROR(IF(OR(COUNTIF(职业!$V$3:$V$11,$D39)=1,COUNTIF($AA$3:$AA$7,$D39)=1),"★",IF(COUNTIF(职业!$Y$3:$Z$3,$D39),"☆",IF(COUNTIF(职业!$Y$5:$Z$5,$D39),"⊙",IF(COUNTIF(职业!$Y$7:$Z$7,$D39),"※",IF(COUNTIF(职业!$Y$9:$AA$9,$D39),"×"," ")))))," ")</f>
        <v> </v>
      </c>
      <c r="D39" s="440" t="s">
        <v>117</v>
      </c>
      <c r="E39" s="519"/>
      <c r="F39" s="154">
        <v>30</v>
      </c>
      <c r="G39" s="154"/>
      <c r="H39" s="154"/>
      <c r="I39" s="154"/>
      <c r="J39" s="154">
        <f t="shared" si="10"/>
        <v>30</v>
      </c>
      <c r="K39" s="154">
        <f t="shared" si="11"/>
        <v>15</v>
      </c>
      <c r="L39" s="183">
        <f t="shared" si="12"/>
        <v>6</v>
      </c>
      <c r="M39" s="592" t="s">
        <v>61</v>
      </c>
      <c r="N39" s="458" t="str">
        <f>IFERROR(IF(OR(COUNTIF(职业!$V$3:$V$11,$O39)=1,COUNTIF($AA$3:$AA$7,$O39)=1),"★",IF(COUNTIF(职业!$Y$3:$Z$3,$O39),"☆",IF(COUNTIF(职业!$Y$5:$Z$5,$O39),"⊙",IF(COUNTIF(职业!$Y$7:$Z$7,$O39),"※",IF(COUNTIF(职业!$Y$9:$AA$9,$O39),"×"," ")))))," ")</f>
        <v> </v>
      </c>
      <c r="O39" s="596" t="s">
        <v>118</v>
      </c>
      <c r="P39" s="597"/>
      <c r="Q39" s="154">
        <v>1</v>
      </c>
      <c r="R39" s="154"/>
      <c r="S39" s="154"/>
      <c r="T39" s="154"/>
      <c r="U39" s="154">
        <f t="shared" si="13"/>
        <v>1</v>
      </c>
      <c r="V39" s="154">
        <f t="shared" si="14"/>
        <v>0</v>
      </c>
      <c r="W39" s="662">
        <f t="shared" si="15"/>
        <v>0</v>
      </c>
      <c r="X39" s="128"/>
      <c r="Y39" s="136"/>
      <c r="Z39" s="698"/>
      <c r="AA39" s="698"/>
      <c r="AB39" s="698"/>
      <c r="AC39" s="136"/>
      <c r="AD39" s="136"/>
      <c r="AE39" s="136"/>
      <c r="AF39" s="136"/>
      <c r="AG39" s="136"/>
      <c r="AH39" s="136"/>
      <c r="AI39" s="136"/>
      <c r="AJ39" s="136"/>
      <c r="AK39" s="136"/>
      <c r="AL39" s="136"/>
      <c r="AM39" s="136"/>
      <c r="AN39" s="136"/>
      <c r="AO39" s="136"/>
      <c r="AP39" s="136"/>
      <c r="AQ39" s="136"/>
      <c r="AR39" s="136"/>
      <c r="AS39" s="136"/>
      <c r="AT39" s="136"/>
      <c r="AU39" s="136"/>
      <c r="AV39" s="136"/>
      <c r="AW39" s="177"/>
    </row>
    <row r="40" customHeight="1" spans="1:49">
      <c r="A40" s="288"/>
      <c r="B40" s="169" t="s">
        <v>61</v>
      </c>
      <c r="C40" s="459" t="str">
        <f>IFERROR(IF(OR(COUNTIF(职业!$V$3:$V$11,$D40)=1,COUNTIF($AA$3:$AA$7,$D40)=1),"★",IF(COUNTIF(职业!$Y$3:$Z$3,$D40),"☆",IF(COUNTIF(职业!$Y$5:$Z$5,$D40),"⊙",IF(COUNTIF(职业!$Y$7:$Z$7,$D40),"※",IF(COUNTIF(职业!$Y$9:$AA$9,$D40),"×"," ")))))," ")</f>
        <v>★</v>
      </c>
      <c r="D40" s="460" t="s">
        <v>119</v>
      </c>
      <c r="E40" s="520"/>
      <c r="F40" s="158">
        <v>5</v>
      </c>
      <c r="G40" s="158"/>
      <c r="H40" s="158"/>
      <c r="I40" s="158"/>
      <c r="J40" s="158">
        <f t="shared" si="10"/>
        <v>5</v>
      </c>
      <c r="K40" s="158">
        <f t="shared" si="11"/>
        <v>2</v>
      </c>
      <c r="L40" s="562">
        <f t="shared" si="12"/>
        <v>1</v>
      </c>
      <c r="M40" s="593" t="s">
        <v>61</v>
      </c>
      <c r="N40" s="459" t="str">
        <f>IFERROR(IF(OR(COUNTIF(职业!$V$3:$V$11,$O40)=1,COUNTIF($AA$3:$AA$7,$O40)=1),"★",IF(COUNTIF(职业!$Y$3:$Z$3,$O40),"☆",IF(COUNTIF(职业!$Y$5:$Z$5,$O40),"⊙",IF(COUNTIF(职业!$Y$7:$Z$7,$O40),"※",IF(COUNTIF(职业!$Y$9:$AA$9,$O40),"×"," ")))))," ")</f>
        <v> </v>
      </c>
      <c r="O40" s="594" t="s">
        <v>120</v>
      </c>
      <c r="P40" s="595"/>
      <c r="Q40" s="158">
        <v>1</v>
      </c>
      <c r="R40" s="158"/>
      <c r="S40" s="158"/>
      <c r="T40" s="158"/>
      <c r="U40" s="158">
        <f t="shared" si="13"/>
        <v>1</v>
      </c>
      <c r="V40" s="158">
        <f t="shared" si="14"/>
        <v>0</v>
      </c>
      <c r="W40" s="663">
        <f t="shared" si="15"/>
        <v>0</v>
      </c>
      <c r="X40" s="128"/>
      <c r="Y40" s="136"/>
      <c r="Z40" s="698"/>
      <c r="AA40" s="698"/>
      <c r="AB40" s="698"/>
      <c r="AC40" s="136"/>
      <c r="AD40" s="136"/>
      <c r="AE40" s="136"/>
      <c r="AF40" s="136"/>
      <c r="AG40" s="136"/>
      <c r="AH40" s="136"/>
      <c r="AI40" s="136"/>
      <c r="AJ40" s="136"/>
      <c r="AK40" s="136"/>
      <c r="AL40" s="136"/>
      <c r="AM40" s="136"/>
      <c r="AN40" s="136"/>
      <c r="AO40" s="136"/>
      <c r="AP40" s="136"/>
      <c r="AQ40" s="136"/>
      <c r="AR40" s="136"/>
      <c r="AS40" s="136"/>
      <c r="AT40" s="136"/>
      <c r="AU40" s="136"/>
      <c r="AV40" s="136"/>
      <c r="AW40" s="177"/>
    </row>
    <row r="41" customHeight="1" spans="1:49">
      <c r="A41" s="288"/>
      <c r="B41" s="170" t="s">
        <v>61</v>
      </c>
      <c r="C41" s="468" t="str">
        <f>IFERROR(IF(OR(COUNTIF(职业!$V$3:$V$11,$D41)=1,COUNTIF($AA$3:$AA$7,$D41)=1),"★",IF(COUNTIF(职业!$Y$3:$Z$3,$D41),"☆",IF(COUNTIF(职业!$Y$5:$Z$5,$D41),"⊙",IF(COUNTIF(职业!$Y$7:$Z$7,$D41),"※",IF(COUNTIF(职业!$Y$9:$AA$9,$D41),"×"," ")))))," ")&amp;CHAR(10)&amp;IF($K$9=" "," ","☯")</f>
        <v> 
☯</v>
      </c>
      <c r="D41" s="440" t="s">
        <v>121</v>
      </c>
      <c r="E41" s="519"/>
      <c r="F41" s="154">
        <v>15</v>
      </c>
      <c r="G41" s="154"/>
      <c r="H41" s="154"/>
      <c r="I41" s="154"/>
      <c r="J41" s="154">
        <f t="shared" si="10"/>
        <v>15</v>
      </c>
      <c r="K41" s="154">
        <f t="shared" si="11"/>
        <v>7</v>
      </c>
      <c r="L41" s="183">
        <f t="shared" si="12"/>
        <v>3</v>
      </c>
      <c r="M41" s="592" t="s">
        <v>61</v>
      </c>
      <c r="N41" s="458" t="str">
        <f>IFERROR(IF(OR(COUNTIF(职业!$V$3:$V$11,$O41)=1,COUNTIF($AA$3:$AA$7,$O41)=1),"★",IF(COUNTIF(职业!$Y$3:$Z$3,$O41),"☆",IF(COUNTIF(职业!$Y$5:$Z$5,$O41),"⊙",IF(COUNTIF(职业!$Y$7:$Z$7,$O41),"※",IF(COUNTIF(职业!$Y$9:$AA$9,$O41),"×"," ")))))," ")</f>
        <v> </v>
      </c>
      <c r="O41" s="596" t="s">
        <v>122</v>
      </c>
      <c r="P41" s="597"/>
      <c r="Q41" s="154">
        <v>1</v>
      </c>
      <c r="R41" s="154"/>
      <c r="S41" s="154"/>
      <c r="T41" s="154"/>
      <c r="U41" s="154">
        <f t="shared" si="13"/>
        <v>1</v>
      </c>
      <c r="V41" s="154">
        <f t="shared" si="14"/>
        <v>0</v>
      </c>
      <c r="W41" s="662">
        <f t="shared" si="15"/>
        <v>0</v>
      </c>
      <c r="X41" s="128"/>
      <c r="Y41" s="136"/>
      <c r="Z41" s="698"/>
      <c r="AA41" s="698"/>
      <c r="AB41" s="698"/>
      <c r="AC41" s="136"/>
      <c r="AD41" s="136"/>
      <c r="AE41" s="136"/>
      <c r="AF41" s="136"/>
      <c r="AG41" s="136"/>
      <c r="AH41" s="136"/>
      <c r="AI41" s="136"/>
      <c r="AJ41" s="136"/>
      <c r="AK41" s="136"/>
      <c r="AL41" s="136"/>
      <c r="AM41" s="136"/>
      <c r="AN41" s="136"/>
      <c r="AO41" s="136"/>
      <c r="AP41" s="136"/>
      <c r="AQ41" s="136"/>
      <c r="AR41" s="136"/>
      <c r="AS41" s="136"/>
      <c r="AT41" s="136"/>
      <c r="AU41" s="136"/>
      <c r="AV41" s="136"/>
      <c r="AW41" s="177"/>
    </row>
    <row r="42" customHeight="1" spans="1:49">
      <c r="A42" s="288"/>
      <c r="B42" s="169" t="s">
        <v>61</v>
      </c>
      <c r="C42" s="459" t="str">
        <f>IFERROR(IF(OR(COUNTIF(职业!$V$3:$V$11,$D42)=1,COUNTIF($AA$3:$AA$7,$D42)=1),"★",IF(COUNTIF(职业!$Y$3:$Z$3,$D42),"☆",IF(COUNTIF(职业!$Y$5:$Z$5,$D42),"⊙",IF(COUNTIF(职业!$Y$7:$Z$7,$D42),"※",IF(COUNTIF(职业!$Y$9:$AA$9,$D42),"×"," ")))))," ")</f>
        <v> </v>
      </c>
      <c r="D42" s="460" t="s">
        <v>123</v>
      </c>
      <c r="E42" s="520"/>
      <c r="F42" s="158">
        <v>20</v>
      </c>
      <c r="G42" s="158"/>
      <c r="H42" s="158"/>
      <c r="I42" s="158"/>
      <c r="J42" s="158">
        <f t="shared" si="10"/>
        <v>20</v>
      </c>
      <c r="K42" s="158">
        <f t="shared" si="11"/>
        <v>10</v>
      </c>
      <c r="L42" s="562">
        <f t="shared" si="12"/>
        <v>4</v>
      </c>
      <c r="M42" s="593" t="s">
        <v>61</v>
      </c>
      <c r="N42" s="459" t="str">
        <f>IFERROR(IF(OR(COUNTIF(职业!$V$3:$V$11,$O42)=1,COUNTIF($AA$3:$AA$7,$O42)=1),"★",IF(COUNTIF(职业!$Y$3:$Z$3,$O42),"☆",IF(COUNTIF(职业!$Y$5:$Z$5,$O42),"⊙",IF(COUNTIF(职业!$Y$7:$Z$7,$O42),"※",IF(COUNTIF(职业!$Y$9:$AA$9,$O42),"×"," ")))))," ")</f>
        <v> </v>
      </c>
      <c r="O42" s="594" t="s">
        <v>124</v>
      </c>
      <c r="P42" s="595"/>
      <c r="Q42" s="158">
        <v>1</v>
      </c>
      <c r="R42" s="158"/>
      <c r="S42" s="158"/>
      <c r="T42" s="158"/>
      <c r="U42" s="158">
        <f t="shared" si="13"/>
        <v>1</v>
      </c>
      <c r="V42" s="158">
        <f t="shared" si="14"/>
        <v>0</v>
      </c>
      <c r="W42" s="663">
        <f t="shared" si="15"/>
        <v>0</v>
      </c>
      <c r="X42" s="128"/>
      <c r="Y42" s="136"/>
      <c r="Z42" s="698"/>
      <c r="AA42" s="698"/>
      <c r="AB42" s="698"/>
      <c r="AC42" s="136"/>
      <c r="AD42" s="136"/>
      <c r="AE42" s="136"/>
      <c r="AF42" s="136"/>
      <c r="AG42" s="136"/>
      <c r="AH42" s="136"/>
      <c r="AI42" s="136"/>
      <c r="AJ42" s="136"/>
      <c r="AK42" s="136"/>
      <c r="AL42" s="136"/>
      <c r="AM42" s="136"/>
      <c r="AN42" s="136"/>
      <c r="AO42" s="136"/>
      <c r="AP42" s="136"/>
      <c r="AQ42" s="136"/>
      <c r="AR42" s="136"/>
      <c r="AS42" s="136"/>
      <c r="AT42" s="136"/>
      <c r="AU42" s="136"/>
      <c r="AV42" s="136"/>
      <c r="AW42" s="177"/>
    </row>
    <row r="43" customHeight="1" spans="1:49">
      <c r="A43" s="288"/>
      <c r="B43" s="170" t="s">
        <v>61</v>
      </c>
      <c r="C43" s="458" t="str">
        <f>IFERROR(IF(OR(COUNTIF(职业!$V$3:$V$11,$D43)=1,COUNTIF($AA$3:$AA$7,$D43)=1),"★",IF(COUNTIF(职业!$Y$3:$Z$3,$D43),"☆",IF(COUNTIF(职业!$Y$5:$Z$5,$D43),"⊙",IF(COUNTIF(职业!$Y$7:$Z$7,$D43),"※",IF(COUNTIF(职业!$Y$9:$AA$9,$D43),"×"," ")))))," ")</f>
        <v> </v>
      </c>
      <c r="D43" s="461" t="s">
        <v>125</v>
      </c>
      <c r="E43" s="523"/>
      <c r="F43" s="154">
        <v>1</v>
      </c>
      <c r="G43" s="154"/>
      <c r="H43" s="154"/>
      <c r="I43" s="154"/>
      <c r="J43" s="154">
        <f t="shared" si="10"/>
        <v>1</v>
      </c>
      <c r="K43" s="154">
        <f t="shared" si="11"/>
        <v>0</v>
      </c>
      <c r="L43" s="183">
        <f t="shared" si="12"/>
        <v>0</v>
      </c>
      <c r="M43" s="592" t="s">
        <v>61</v>
      </c>
      <c r="N43" s="458" t="str">
        <f>IFERROR(IF(OR(COUNTIF(职业!$V$3:$V$11,$O43)=1,COUNTIF($AA$3:$AA$7,$O43)=1),"★",IF(COUNTIF(职业!$Y$3:$Z$3,$O43),"☆",IF(COUNTIF(职业!$Y$5:$Z$5,$O43),"⊙",IF(COUNTIF(职业!$Y$7:$Z$7,$O43),"※",IF(COUNTIF(职业!$Y$9:$AA$9,$O43),"×"," ")))))," ")</f>
        <v> </v>
      </c>
      <c r="O43" s="596" t="s">
        <v>126</v>
      </c>
      <c r="P43" s="597"/>
      <c r="Q43" s="154">
        <v>1</v>
      </c>
      <c r="R43" s="154"/>
      <c r="S43" s="154"/>
      <c r="T43" s="154"/>
      <c r="U43" s="154">
        <f t="shared" si="13"/>
        <v>1</v>
      </c>
      <c r="V43" s="154">
        <f t="shared" si="14"/>
        <v>0</v>
      </c>
      <c r="W43" s="662">
        <f t="shared" si="15"/>
        <v>0</v>
      </c>
      <c r="X43" s="128"/>
      <c r="Y43" s="136"/>
      <c r="Z43" s="698"/>
      <c r="AA43" s="698"/>
      <c r="AB43" s="698"/>
      <c r="AC43" s="136"/>
      <c r="AD43" s="136"/>
      <c r="AE43" s="136"/>
      <c r="AF43" s="136"/>
      <c r="AG43" s="136"/>
      <c r="AH43" s="136"/>
      <c r="AI43" s="136"/>
      <c r="AJ43" s="136"/>
      <c r="AK43" s="136"/>
      <c r="AL43" s="136"/>
      <c r="AM43" s="136"/>
      <c r="AN43" s="136"/>
      <c r="AO43" s="136"/>
      <c r="AP43" s="136"/>
      <c r="AQ43" s="136"/>
      <c r="AR43" s="136"/>
      <c r="AS43" s="136"/>
      <c r="AT43" s="136"/>
      <c r="AU43" s="136"/>
      <c r="AV43" s="136"/>
      <c r="AW43" s="177"/>
    </row>
    <row r="44" customHeight="1" spans="1:49">
      <c r="A44" s="288"/>
      <c r="B44" s="169" t="s">
        <v>61</v>
      </c>
      <c r="C44" s="459" t="str">
        <f>IFERROR(IF(OR(COUNTIF(职业!$V$3:$V$11,$D44)=1,COUNTIF($AA$3:$AA$7,$D44)=1),"★",IF(COUNTIF(职业!$Y$3:$Z$3,$D44),"☆",IF(COUNTIF(职业!$Y$5:$Z$5,$D44),"⊙",IF(COUNTIF(职业!$Y$7:$Z$7,$D44),"※",IF(COUNTIF(职业!$Y$9:$AA$9,$D44),"×"," ")))))," ")</f>
        <v> </v>
      </c>
      <c r="D44" s="462" t="s">
        <v>127</v>
      </c>
      <c r="E44" s="526"/>
      <c r="F44" s="158">
        <v>1</v>
      </c>
      <c r="G44" s="158"/>
      <c r="H44" s="158"/>
      <c r="I44" s="158"/>
      <c r="J44" s="158">
        <f t="shared" si="10"/>
        <v>1</v>
      </c>
      <c r="K44" s="158">
        <f t="shared" si="11"/>
        <v>0</v>
      </c>
      <c r="L44" s="562">
        <f t="shared" si="12"/>
        <v>0</v>
      </c>
      <c r="M44" s="593" t="s">
        <v>61</v>
      </c>
      <c r="N44" s="459" t="str">
        <f>IFERROR(IF(OR(COUNTIF(职业!$V$3:$V$11,$O44)=1,COUNTIF($AA$3:$AA$7,$O44)=1),"★",IF(COUNTIF(职业!$Y$3:$Z$3,$O44),"☆",IF(COUNTIF(职业!$Y$5:$Z$5,$O44),"⊙",IF(COUNTIF(职业!$Y$7:$Z$7,$O44),"※",IF(COUNTIF(职业!$Y$9:$AA$9,$O44),"×"," ")))))," ")</f>
        <v> </v>
      </c>
      <c r="O44" s="598" t="s">
        <v>128</v>
      </c>
      <c r="P44" s="599"/>
      <c r="Q44" s="158">
        <v>1</v>
      </c>
      <c r="R44" s="158"/>
      <c r="S44" s="158"/>
      <c r="T44" s="158"/>
      <c r="U44" s="158">
        <f t="shared" ref="U44:U48" si="16">IF(SUM(Q44:T44)&lt;&gt;0,SUM(Q44:T44),"")</f>
        <v>1</v>
      </c>
      <c r="V44" s="158">
        <f t="shared" ref="V44:V48" si="17">IF(U44="","",INT(U44/2))</f>
        <v>0</v>
      </c>
      <c r="W44" s="663">
        <f t="shared" ref="W44:W48" si="18">IF(U44="","",INT(U44/5))</f>
        <v>0</v>
      </c>
      <c r="X44" s="128"/>
      <c r="Y44" s="136"/>
      <c r="Z44" s="698"/>
      <c r="AA44" s="698"/>
      <c r="AB44" s="698"/>
      <c r="AC44" s="136"/>
      <c r="AD44" s="136"/>
      <c r="AE44" s="136"/>
      <c r="AF44" s="136"/>
      <c r="AG44" s="136"/>
      <c r="AH44" s="136"/>
      <c r="AI44" s="136"/>
      <c r="AJ44" s="136"/>
      <c r="AK44" s="136"/>
      <c r="AL44" s="136"/>
      <c r="AM44" s="136"/>
      <c r="AN44" s="136"/>
      <c r="AO44" s="136"/>
      <c r="AP44" s="136"/>
      <c r="AQ44" s="136"/>
      <c r="AR44" s="136"/>
      <c r="AS44" s="136"/>
      <c r="AT44" s="136"/>
      <c r="AU44" s="136"/>
      <c r="AV44" s="136"/>
      <c r="AW44" s="177"/>
    </row>
    <row r="45" customHeight="1" spans="1:49">
      <c r="A45" s="288"/>
      <c r="B45" s="170" t="s">
        <v>61</v>
      </c>
      <c r="C45" s="458" t="str">
        <f>IFERROR(IF(OR(COUNTIF(职业!$V$3:$V$11,$D45)=1,COUNTIF($AA$3:$AA$7,$D45)=1),"★",IF(COUNTIF(职业!$Y$3:$Z$3,$D45),"☆",IF(COUNTIF(职业!$Y$5:$Z$5,$D45),"⊙",IF(COUNTIF(职业!$Y$7:$Z$7,$D45),"※",IF(COUNTIF(职业!$Y$9:$AA$9,$D45),"×"," ")))))," ")</f>
        <v> </v>
      </c>
      <c r="D45" s="466" t="s">
        <v>129</v>
      </c>
      <c r="E45" s="523"/>
      <c r="F45" s="154">
        <v>1</v>
      </c>
      <c r="G45" s="154"/>
      <c r="H45" s="154"/>
      <c r="I45" s="154"/>
      <c r="J45" s="154">
        <f t="shared" si="10"/>
        <v>1</v>
      </c>
      <c r="K45" s="154">
        <f t="shared" si="11"/>
        <v>0</v>
      </c>
      <c r="L45" s="183">
        <f t="shared" si="12"/>
        <v>0</v>
      </c>
      <c r="M45" s="592" t="s">
        <v>61</v>
      </c>
      <c r="N45" s="458" t="str">
        <f t="shared" ref="N45:N48" si="19">(IF(N44="","",IF(OR(O45="",O45="可自设"),"","自设")))</f>
        <v/>
      </c>
      <c r="O45" s="600" t="str">
        <f t="shared" ref="O45:O48" si="20">IF(OR(O44="",O44="可自设"),"","可自设")</f>
        <v>可自设</v>
      </c>
      <c r="P45" s="601"/>
      <c r="Q45" s="154"/>
      <c r="R45" s="154"/>
      <c r="S45" s="154"/>
      <c r="T45" s="154"/>
      <c r="U45" s="129" t="str">
        <f t="shared" si="16"/>
        <v/>
      </c>
      <c r="V45" s="129" t="str">
        <f t="shared" si="17"/>
        <v/>
      </c>
      <c r="W45" s="664" t="str">
        <f t="shared" si="18"/>
        <v/>
      </c>
      <c r="X45" s="128"/>
      <c r="Y45" s="136"/>
      <c r="Z45" s="698"/>
      <c r="AA45" s="698"/>
      <c r="AB45" s="698"/>
      <c r="AC45" s="136"/>
      <c r="AD45" s="136"/>
      <c r="AE45" s="136"/>
      <c r="AF45" s="136"/>
      <c r="AG45" s="136"/>
      <c r="AH45" s="136"/>
      <c r="AI45" s="136"/>
      <c r="AJ45" s="136"/>
      <c r="AK45" s="136"/>
      <c r="AL45" s="136"/>
      <c r="AM45" s="136"/>
      <c r="AN45" s="136"/>
      <c r="AO45" s="136"/>
      <c r="AP45" s="136"/>
      <c r="AQ45" s="136"/>
      <c r="AR45" s="136"/>
      <c r="AS45" s="136"/>
      <c r="AT45" s="136"/>
      <c r="AU45" s="136"/>
      <c r="AV45" s="136"/>
      <c r="AW45" s="177"/>
    </row>
    <row r="46" customHeight="1" spans="1:49">
      <c r="A46" s="288"/>
      <c r="B46" s="169" t="s">
        <v>61</v>
      </c>
      <c r="C46" s="459" t="str">
        <f>IFERROR(IF(OR(COUNTIF(职业!$V$3:$V$11,$D46)=1,COUNTIF($AA$3:$AA$7,$D46)=1),"★",IF(COUNTIF(职业!$Y$3:$Z$3,$D46),"☆",IF(COUNTIF(职业!$Y$5:$Z$5,$D46),"⊙",IF(COUNTIF(职业!$Y$7:$Z$7,$D46),"※",IF(COUNTIF(职业!$Y$9:$AA$9,$D46),"×"," ")))))," ")</f>
        <v>★</v>
      </c>
      <c r="D46" s="462" t="s">
        <v>130</v>
      </c>
      <c r="E46" s="526"/>
      <c r="F46" s="158">
        <f>P5</f>
        <v>80</v>
      </c>
      <c r="G46" s="158"/>
      <c r="H46" s="158"/>
      <c r="I46" s="158"/>
      <c r="J46" s="158">
        <f t="shared" si="10"/>
        <v>80</v>
      </c>
      <c r="K46" s="158">
        <f t="shared" si="11"/>
        <v>40</v>
      </c>
      <c r="L46" s="562">
        <f t="shared" si="12"/>
        <v>16</v>
      </c>
      <c r="M46" s="593" t="s">
        <v>61</v>
      </c>
      <c r="N46" s="459" t="str">
        <f t="shared" si="19"/>
        <v/>
      </c>
      <c r="O46" s="602" t="str">
        <f t="shared" si="20"/>
        <v/>
      </c>
      <c r="P46" s="603"/>
      <c r="Q46" s="158"/>
      <c r="R46" s="158"/>
      <c r="S46" s="158"/>
      <c r="T46" s="158"/>
      <c r="U46" s="122" t="str">
        <f t="shared" si="16"/>
        <v/>
      </c>
      <c r="V46" s="122" t="str">
        <f t="shared" si="17"/>
        <v/>
      </c>
      <c r="W46" s="665" t="str">
        <f t="shared" si="18"/>
        <v/>
      </c>
      <c r="X46" s="128"/>
      <c r="Y46" s="136"/>
      <c r="Z46" s="698"/>
      <c r="AA46" s="698"/>
      <c r="AB46" s="698"/>
      <c r="AC46" s="136"/>
      <c r="AD46" s="136"/>
      <c r="AE46" s="136"/>
      <c r="AF46" s="136"/>
      <c r="AG46" s="136"/>
      <c r="AH46" s="136"/>
      <c r="AI46" s="136"/>
      <c r="AJ46" s="136"/>
      <c r="AK46" s="136"/>
      <c r="AL46" s="136"/>
      <c r="AM46" s="136"/>
      <c r="AN46" s="136"/>
      <c r="AO46" s="136"/>
      <c r="AP46" s="136"/>
      <c r="AQ46" s="136"/>
      <c r="AR46" s="136"/>
      <c r="AS46" s="136"/>
      <c r="AT46" s="136"/>
      <c r="AU46" s="136"/>
      <c r="AV46" s="136"/>
      <c r="AW46" s="177"/>
    </row>
    <row r="47" customHeight="1" spans="1:49">
      <c r="A47" s="288"/>
      <c r="B47" s="170" t="s">
        <v>61</v>
      </c>
      <c r="C47" s="458" t="str">
        <f>IFERROR(IF(OR(COUNTIF(职业!$V$3:$V$11,$D47)=1,COUNTIF($AA$3:$AA$7,$D47)=1),"★",IF(COUNTIF(职业!$Y$3:$Z$3,$D47),"☆",IF(COUNTIF(职业!$Y$5:$Z$5,$D47),"⊙",IF(COUNTIF(职业!$Y$7:$Z$7,$D47),"※",IF(COUNTIF(职业!$Y$9:$AA$9,$D47),"×"," ")))))," ")</f>
        <v> </v>
      </c>
      <c r="D47" s="440" t="s">
        <v>131</v>
      </c>
      <c r="E47" s="519"/>
      <c r="F47" s="154">
        <v>20</v>
      </c>
      <c r="G47" s="154"/>
      <c r="H47" s="154"/>
      <c r="I47" s="154"/>
      <c r="J47" s="154">
        <f t="shared" si="10"/>
        <v>20</v>
      </c>
      <c r="K47" s="154">
        <f t="shared" si="11"/>
        <v>10</v>
      </c>
      <c r="L47" s="183">
        <f t="shared" si="12"/>
        <v>4</v>
      </c>
      <c r="M47" s="592" t="s">
        <v>61</v>
      </c>
      <c r="N47" s="458" t="str">
        <f t="shared" si="19"/>
        <v/>
      </c>
      <c r="O47" s="600" t="str">
        <f t="shared" si="20"/>
        <v/>
      </c>
      <c r="P47" s="601"/>
      <c r="Q47" s="154"/>
      <c r="R47" s="154"/>
      <c r="S47" s="154"/>
      <c r="T47" s="154"/>
      <c r="U47" s="129" t="str">
        <f t="shared" si="16"/>
        <v/>
      </c>
      <c r="V47" s="129" t="str">
        <f t="shared" si="17"/>
        <v/>
      </c>
      <c r="W47" s="664" t="str">
        <f t="shared" si="18"/>
        <v/>
      </c>
      <c r="X47" s="128"/>
      <c r="Y47" s="136"/>
      <c r="Z47" s="698"/>
      <c r="AA47" s="698"/>
      <c r="AB47" s="698"/>
      <c r="AC47" s="136"/>
      <c r="AD47" s="136"/>
      <c r="AE47" s="136"/>
      <c r="AF47" s="136"/>
      <c r="AG47" s="136"/>
      <c r="AH47" s="136"/>
      <c r="AI47" s="136"/>
      <c r="AJ47" s="136"/>
      <c r="AK47" s="136"/>
      <c r="AL47" s="136"/>
      <c r="AM47" s="136"/>
      <c r="AN47" s="136"/>
      <c r="AO47" s="136"/>
      <c r="AP47" s="136"/>
      <c r="AQ47" s="136"/>
      <c r="AR47" s="136"/>
      <c r="AS47" s="136"/>
      <c r="AT47" s="136"/>
      <c r="AU47" s="136"/>
      <c r="AV47" s="136"/>
      <c r="AW47" s="177"/>
    </row>
    <row r="48" ht="17.25" customHeight="1" spans="1:49">
      <c r="A48" s="288"/>
      <c r="B48" s="444" t="s">
        <v>61</v>
      </c>
      <c r="C48" s="469" t="str">
        <f>IFERROR(IF(OR(COUNTIF(职业!$V$3:$V$11,$D48)=1,COUNTIF($AA$3:$AA$7,$D48)=1),"★",IF(COUNTIF(职业!$Y$3:$Z$3,$D48),"☆",IF(COUNTIF(职业!$Y$5:$Z$5,$D48),"⊙",IF(COUNTIF(职业!$Y$7:$Z$7,$D48),"※",IF(COUNTIF(职业!$Y$9:$AA$9,$D48),"×"," ")))))," ")</f>
        <v> </v>
      </c>
      <c r="D48" s="470" t="s">
        <v>132</v>
      </c>
      <c r="E48" s="527"/>
      <c r="F48" s="528">
        <v>10</v>
      </c>
      <c r="G48" s="528"/>
      <c r="H48" s="528"/>
      <c r="I48" s="528"/>
      <c r="J48" s="528">
        <f t="shared" si="10"/>
        <v>10</v>
      </c>
      <c r="K48" s="528">
        <f t="shared" si="11"/>
        <v>5</v>
      </c>
      <c r="L48" s="564">
        <f t="shared" si="12"/>
        <v>2</v>
      </c>
      <c r="M48" s="604" t="s">
        <v>61</v>
      </c>
      <c r="N48" s="469" t="str">
        <f t="shared" si="19"/>
        <v/>
      </c>
      <c r="O48" s="605" t="str">
        <f t="shared" si="20"/>
        <v/>
      </c>
      <c r="P48" s="606"/>
      <c r="Q48" s="528"/>
      <c r="R48" s="528"/>
      <c r="S48" s="528"/>
      <c r="T48" s="528"/>
      <c r="U48" s="131" t="str">
        <f t="shared" si="16"/>
        <v/>
      </c>
      <c r="V48" s="131" t="str">
        <f t="shared" si="17"/>
        <v/>
      </c>
      <c r="W48" s="666" t="str">
        <f t="shared" si="18"/>
        <v/>
      </c>
      <c r="X48" s="128"/>
      <c r="Y48" s="136"/>
      <c r="Z48" s="698"/>
      <c r="AA48" s="698"/>
      <c r="AB48" s="698"/>
      <c r="AC48" s="136"/>
      <c r="AD48" s="136"/>
      <c r="AE48" s="136"/>
      <c r="AF48" s="136"/>
      <c r="AG48" s="136"/>
      <c r="AH48" s="136"/>
      <c r="AI48" s="136"/>
      <c r="AJ48" s="136"/>
      <c r="AK48" s="136"/>
      <c r="AL48" s="136"/>
      <c r="AM48" s="136"/>
      <c r="AN48" s="136"/>
      <c r="AO48" s="136"/>
      <c r="AP48" s="136"/>
      <c r="AQ48" s="136"/>
      <c r="AR48" s="136"/>
      <c r="AS48" s="136"/>
      <c r="AT48" s="136"/>
      <c r="AU48" s="136"/>
      <c r="AV48" s="136"/>
      <c r="AW48" s="177"/>
    </row>
    <row r="49" ht="17.25" customHeight="1" spans="1:49">
      <c r="A49" s="199"/>
      <c r="B49" s="471" t="str">
        <f>IF(F5=0," ","职业信用范围："&amp;LOOKUP(F5,职业列表!A2:A117,职业列表!D2:D117))</f>
        <v>职业信用范围：9-30</v>
      </c>
      <c r="C49" s="472"/>
      <c r="D49" s="472"/>
      <c r="E49" s="472"/>
      <c r="F49" s="472"/>
      <c r="G49" s="471" t="str">
        <f>IF(F5=0," ","剩余职业点="&amp;LOOKUP(F5,职业列表!A2:A117,职业列表!F2:F117)-SUM(H15:H48,S15:S48)&amp;"   剩余兴趣点="&amp;M7*2-SUM(I15:I48,T15:T48))</f>
        <v>剩余职业点=0   剩余兴趣点=0</v>
      </c>
      <c r="H49" s="472"/>
      <c r="I49" s="472"/>
      <c r="J49" s="472"/>
      <c r="K49" s="472"/>
      <c r="L49" s="565"/>
      <c r="M49" s="134"/>
      <c r="N49" s="134"/>
      <c r="O49" s="134"/>
      <c r="P49" s="134"/>
      <c r="Q49" s="134"/>
      <c r="R49" s="635"/>
      <c r="S49" s="636"/>
      <c r="T49" s="635"/>
      <c r="U49" s="635"/>
      <c r="V49" s="635"/>
      <c r="W49" s="134"/>
      <c r="X49" s="136"/>
      <c r="Y49" s="136"/>
      <c r="Z49" s="698"/>
      <c r="AA49" s="698"/>
      <c r="AB49" s="698"/>
      <c r="AC49" s="136"/>
      <c r="AD49" s="136"/>
      <c r="AE49" s="136"/>
      <c r="AF49" s="136"/>
      <c r="AG49" s="136"/>
      <c r="AH49" s="136"/>
      <c r="AI49" s="136"/>
      <c r="AJ49" s="136"/>
      <c r="AK49" s="136"/>
      <c r="AL49" s="136"/>
      <c r="AM49" s="136"/>
      <c r="AN49" s="136"/>
      <c r="AO49" s="136"/>
      <c r="AP49" s="136"/>
      <c r="AQ49" s="136"/>
      <c r="AR49" s="136"/>
      <c r="AS49" s="136"/>
      <c r="AT49" s="136"/>
      <c r="AU49" s="136"/>
      <c r="AV49" s="136"/>
      <c r="AW49" s="177"/>
    </row>
    <row r="50" customHeight="1" spans="1:49">
      <c r="A50" s="288"/>
      <c r="B50" s="473" t="s">
        <v>133</v>
      </c>
      <c r="C50" s="474"/>
      <c r="D50" s="474"/>
      <c r="E50" s="474"/>
      <c r="F50" s="474"/>
      <c r="G50" s="474"/>
      <c r="H50" s="474"/>
      <c r="I50" s="474"/>
      <c r="J50" s="474"/>
      <c r="K50" s="474"/>
      <c r="L50" s="474"/>
      <c r="M50" s="474"/>
      <c r="N50" s="474"/>
      <c r="O50" s="474"/>
      <c r="P50" s="474"/>
      <c r="Q50" s="474"/>
      <c r="R50" s="637"/>
      <c r="S50" s="124"/>
      <c r="T50" s="638" t="s">
        <v>134</v>
      </c>
      <c r="U50" s="667"/>
      <c r="V50" s="439"/>
      <c r="W50" s="500"/>
      <c r="X50" s="128"/>
      <c r="Y50" s="136"/>
      <c r="Z50" s="698"/>
      <c r="AA50" s="698"/>
      <c r="AB50" s="698"/>
      <c r="AC50" s="136"/>
      <c r="AD50" s="136"/>
      <c r="AE50" s="136"/>
      <c r="AF50" s="136"/>
      <c r="AG50" s="136"/>
      <c r="AH50" s="136"/>
      <c r="AI50" s="136"/>
      <c r="AJ50" s="136"/>
      <c r="AK50" s="136"/>
      <c r="AL50" s="136"/>
      <c r="AM50" s="136"/>
      <c r="AN50" s="136"/>
      <c r="AO50" s="136"/>
      <c r="AP50" s="136"/>
      <c r="AQ50" s="136"/>
      <c r="AR50" s="136"/>
      <c r="AS50" s="136"/>
      <c r="AT50" s="136"/>
      <c r="AU50" s="136"/>
      <c r="AV50" s="136"/>
      <c r="AW50" s="177"/>
    </row>
    <row r="51" customHeight="1" spans="1:49">
      <c r="A51" s="288"/>
      <c r="B51" s="475" t="s">
        <v>135</v>
      </c>
      <c r="C51" s="476"/>
      <c r="D51" s="477" t="s">
        <v>136</v>
      </c>
      <c r="E51" s="477" t="s">
        <v>137</v>
      </c>
      <c r="F51" s="529" t="s">
        <v>60</v>
      </c>
      <c r="G51" s="530"/>
      <c r="H51" s="476"/>
      <c r="I51" s="529" t="s">
        <v>138</v>
      </c>
      <c r="J51" s="476"/>
      <c r="K51" s="566" t="s">
        <v>139</v>
      </c>
      <c r="L51" s="567"/>
      <c r="M51" s="494" t="s">
        <v>140</v>
      </c>
      <c r="N51" s="566" t="s">
        <v>141</v>
      </c>
      <c r="O51" s="567"/>
      <c r="P51" s="566" t="s">
        <v>142</v>
      </c>
      <c r="Q51" s="567"/>
      <c r="R51" s="639" t="s">
        <v>143</v>
      </c>
      <c r="S51" s="124"/>
      <c r="T51" s="640" t="s">
        <v>144</v>
      </c>
      <c r="U51" s="668"/>
      <c r="V51" s="669" t="str">
        <f>LOOKUP(J3+J7,附表!A2:A32,附表!B2:B32)</f>
        <v>+1D4</v>
      </c>
      <c r="W51" s="670"/>
      <c r="X51" s="128"/>
      <c r="Y51" s="136"/>
      <c r="Z51" s="698"/>
      <c r="AA51" s="698"/>
      <c r="AB51" s="698"/>
      <c r="AC51" s="136"/>
      <c r="AD51" s="136"/>
      <c r="AE51" s="136"/>
      <c r="AF51" s="136"/>
      <c r="AG51" s="136"/>
      <c r="AH51" s="136"/>
      <c r="AI51" s="136"/>
      <c r="AJ51" s="136"/>
      <c r="AK51" s="136"/>
      <c r="AL51" s="136"/>
      <c r="AM51" s="136"/>
      <c r="AN51" s="136"/>
      <c r="AO51" s="136"/>
      <c r="AP51" s="136"/>
      <c r="AQ51" s="136"/>
      <c r="AR51" s="136"/>
      <c r="AS51" s="136"/>
      <c r="AT51" s="136"/>
      <c r="AU51" s="136"/>
      <c r="AV51" s="136"/>
      <c r="AW51" s="177"/>
    </row>
    <row r="52" customHeight="1" spans="1:49">
      <c r="A52" s="288"/>
      <c r="B52" s="478" t="s">
        <v>145</v>
      </c>
      <c r="C52" s="479"/>
      <c r="D52" s="480" t="s">
        <v>146</v>
      </c>
      <c r="E52" s="480" t="s">
        <v>103</v>
      </c>
      <c r="F52" s="531">
        <f>J33</f>
        <v>65</v>
      </c>
      <c r="G52" s="531">
        <f>INT(F52/2)</f>
        <v>32</v>
      </c>
      <c r="H52" s="531">
        <f>INT(F52/5)</f>
        <v>13</v>
      </c>
      <c r="I52" s="568" t="s">
        <v>147</v>
      </c>
      <c r="J52" s="479"/>
      <c r="K52" s="568" t="s">
        <v>87</v>
      </c>
      <c r="L52" s="479"/>
      <c r="M52" s="480" t="s">
        <v>148</v>
      </c>
      <c r="N52" s="607">
        <v>1</v>
      </c>
      <c r="O52" s="479"/>
      <c r="P52" s="568" t="s">
        <v>87</v>
      </c>
      <c r="Q52" s="479"/>
      <c r="R52" s="641" t="s">
        <v>87</v>
      </c>
      <c r="S52" s="642"/>
      <c r="T52" s="643"/>
      <c r="U52" s="671"/>
      <c r="V52" s="672"/>
      <c r="W52" s="673"/>
      <c r="X52" s="128"/>
      <c r="Y52" s="136"/>
      <c r="Z52" s="698"/>
      <c r="AA52" s="698"/>
      <c r="AB52" s="698"/>
      <c r="AC52" s="136"/>
      <c r="AD52" s="136"/>
      <c r="AE52" s="136"/>
      <c r="AF52" s="136"/>
      <c r="AG52" s="136"/>
      <c r="AH52" s="136"/>
      <c r="AI52" s="136"/>
      <c r="AJ52" s="136"/>
      <c r="AK52" s="136"/>
      <c r="AL52" s="136"/>
      <c r="AM52" s="136"/>
      <c r="AN52" s="136"/>
      <c r="AO52" s="136"/>
      <c r="AP52" s="136"/>
      <c r="AQ52" s="136"/>
      <c r="AR52" s="136"/>
      <c r="AS52" s="136"/>
      <c r="AT52" s="136"/>
      <c r="AU52" s="136"/>
      <c r="AV52" s="136"/>
      <c r="AW52" s="177"/>
    </row>
    <row r="53" customHeight="1" spans="1:49">
      <c r="A53" s="288"/>
      <c r="B53" s="481" t="str">
        <f t="shared" ref="B53:B55" si="21">IF(D53="","",D53)</f>
        <v/>
      </c>
      <c r="C53" s="482"/>
      <c r="D53" s="483"/>
      <c r="E53" s="532" t="str">
        <f>IF($D53=0,"请选择类型",VLOOKUP($D53,武器列表!$B$3:$I$106,2,FALSE))</f>
        <v>请选择类型</v>
      </c>
      <c r="F53" s="483"/>
      <c r="G53" s="532" t="str">
        <f t="shared" ref="G53:G57" si="22">IF(F53="","",INT(F53/2))</f>
        <v/>
      </c>
      <c r="H53" s="532" t="str">
        <f t="shared" ref="H53:H57" si="23">IF(F53="","",INT(F53/5))</f>
        <v/>
      </c>
      <c r="I53" s="569" t="str">
        <f>IF($D53=0,"",VLOOKUP($D53,武器列表!$B$3:$I$106,3,FALSE))</f>
        <v/>
      </c>
      <c r="J53" s="570"/>
      <c r="K53" s="571" t="str">
        <f>IF($D53=0,"",VLOOKUP($D53,武器列表!$B$3:$I$106,4,FALSE))</f>
        <v/>
      </c>
      <c r="L53" s="482"/>
      <c r="M53" s="532" t="str">
        <f>IF($D53=0,"",VLOOKUP($D53,武器列表!$B$3:$I$106,5,FALSE))</f>
        <v/>
      </c>
      <c r="N53" s="571" t="str">
        <f>IF($D53=0,"",VLOOKUP($D53,武器列表!$B$3:$I$106,6,FALSE))</f>
        <v/>
      </c>
      <c r="O53" s="482"/>
      <c r="P53" s="571" t="str">
        <f>IF($D53=0,"",VLOOKUP($D53,武器列表!$B$3:$I$106,7,FALSE))</f>
        <v/>
      </c>
      <c r="Q53" s="482"/>
      <c r="R53" s="644" t="str">
        <f>IF($D53=0,"",VLOOKUP($D53,武器列表!$B$3:$I$106,8,FALSE))</f>
        <v/>
      </c>
      <c r="S53" s="642"/>
      <c r="T53" s="645" t="s">
        <v>149</v>
      </c>
      <c r="U53" s="674"/>
      <c r="V53" s="675">
        <f>LOOKUP(J3+J7,附表!A2:A32,附表!C2:C32)</f>
        <v>1</v>
      </c>
      <c r="W53" s="676"/>
      <c r="X53" s="128"/>
      <c r="Y53" s="136"/>
      <c r="Z53" s="698"/>
      <c r="AA53" s="698"/>
      <c r="AB53" s="698"/>
      <c r="AC53" s="136"/>
      <c r="AD53" s="136"/>
      <c r="AE53" s="136"/>
      <c r="AF53" s="136"/>
      <c r="AG53" s="136"/>
      <c r="AH53" s="136"/>
      <c r="AI53" s="136"/>
      <c r="AJ53" s="136"/>
      <c r="AK53" s="136"/>
      <c r="AL53" s="136"/>
      <c r="AM53" s="136"/>
      <c r="AN53" s="136"/>
      <c r="AO53" s="136"/>
      <c r="AP53" s="136"/>
      <c r="AQ53" s="136"/>
      <c r="AR53" s="136"/>
      <c r="AS53" s="136"/>
      <c r="AT53" s="136"/>
      <c r="AU53" s="136"/>
      <c r="AV53" s="136"/>
      <c r="AW53" s="177"/>
    </row>
    <row r="54" customHeight="1" spans="1:49">
      <c r="A54" s="288"/>
      <c r="B54" s="478" t="str">
        <f t="shared" si="21"/>
        <v/>
      </c>
      <c r="C54" s="479"/>
      <c r="D54" s="484"/>
      <c r="E54" s="480" t="str">
        <f>IF(E53="请选择类型","",IF($D54=0,"请选择类型",VLOOKUP($D54,武器列表!$B$3:$I$106,2,FALSE)))</f>
        <v/>
      </c>
      <c r="F54" s="484"/>
      <c r="G54" s="480" t="str">
        <f t="shared" si="22"/>
        <v/>
      </c>
      <c r="H54" s="480" t="str">
        <f t="shared" si="23"/>
        <v/>
      </c>
      <c r="I54" s="572" t="str">
        <f>IF($D54=0,"",VLOOKUP($D54,武器列表!$B$3:$I$106,3,FALSE))</f>
        <v/>
      </c>
      <c r="J54" s="573"/>
      <c r="K54" s="568" t="str">
        <f>IF($D54=0,"",VLOOKUP($D54,武器列表!$B$3:$I$106,4,FALSE))</f>
        <v/>
      </c>
      <c r="L54" s="479"/>
      <c r="M54" s="480" t="str">
        <f>IF($D54=0,"",VLOOKUP($D54,武器列表!$B$3:$I$106,5,FALSE))</f>
        <v/>
      </c>
      <c r="N54" s="568" t="str">
        <f>IF($D54=0,"",VLOOKUP($D54,武器列表!$B$3:$I$106,6,FALSE))</f>
        <v/>
      </c>
      <c r="O54" s="479"/>
      <c r="P54" s="568" t="str">
        <f>IF($D54=0,"",VLOOKUP($D54,武器列表!$B$3:$I$106,7,FALSE))</f>
        <v/>
      </c>
      <c r="Q54" s="479"/>
      <c r="R54" s="641" t="str">
        <f>IF($D54=0,"",VLOOKUP($D54,武器列表!$B$3:$I$106,8,FALSE))</f>
        <v/>
      </c>
      <c r="S54" s="642"/>
      <c r="T54" s="646"/>
      <c r="U54" s="677"/>
      <c r="V54" s="678"/>
      <c r="W54" s="679"/>
      <c r="X54" s="128"/>
      <c r="Y54" s="136"/>
      <c r="Z54" s="698"/>
      <c r="AA54" s="698"/>
      <c r="AB54" s="698"/>
      <c r="AC54" s="136"/>
      <c r="AD54" s="136"/>
      <c r="AE54" s="136"/>
      <c r="AF54" s="136"/>
      <c r="AG54" s="136"/>
      <c r="AH54" s="136"/>
      <c r="AI54" s="136"/>
      <c r="AJ54" s="136"/>
      <c r="AK54" s="136"/>
      <c r="AL54" s="136"/>
      <c r="AM54" s="136"/>
      <c r="AN54" s="136"/>
      <c r="AO54" s="136"/>
      <c r="AP54" s="136"/>
      <c r="AQ54" s="136"/>
      <c r="AR54" s="136"/>
      <c r="AS54" s="136"/>
      <c r="AT54" s="136"/>
      <c r="AU54" s="136"/>
      <c r="AV54" s="136"/>
      <c r="AW54" s="177"/>
    </row>
    <row r="55" customHeight="1" spans="1:49">
      <c r="A55" s="288"/>
      <c r="B55" s="481" t="str">
        <f t="shared" si="21"/>
        <v/>
      </c>
      <c r="C55" s="482"/>
      <c r="D55" s="483"/>
      <c r="E55" s="532" t="str">
        <f>IF(OR(E54="请选择类型",E54=""),"",IF($D55=0,"请选择类型",VLOOKUP($D55,武器列表!$B$3:$I$106,2,FALSE)))</f>
        <v/>
      </c>
      <c r="F55" s="483"/>
      <c r="G55" s="532" t="str">
        <f t="shared" si="22"/>
        <v/>
      </c>
      <c r="H55" s="532" t="str">
        <f t="shared" si="23"/>
        <v/>
      </c>
      <c r="I55" s="569" t="str">
        <f>IF($D55=0,"",VLOOKUP($D55,武器列表!$B$3:$I$106,3,FALSE))</f>
        <v/>
      </c>
      <c r="J55" s="570"/>
      <c r="K55" s="571" t="str">
        <f>IF($D55=0,"",VLOOKUP($D55,武器列表!$B$3:$I$106,4,FALSE))</f>
        <v/>
      </c>
      <c r="L55" s="482"/>
      <c r="M55" s="532" t="str">
        <f>IF($D55=0,"",VLOOKUP($D55,武器列表!$B$3:$I$106,5,FALSE))</f>
        <v/>
      </c>
      <c r="N55" s="571" t="str">
        <f>IF($D55=0,"",VLOOKUP($D55,武器列表!$B$3:$I$106,6,FALSE))</f>
        <v/>
      </c>
      <c r="O55" s="482"/>
      <c r="P55" s="571" t="str">
        <f>IF($D55=0,"",VLOOKUP($D55,武器列表!$B$3:$I$106,7,FALSE))</f>
        <v/>
      </c>
      <c r="Q55" s="482"/>
      <c r="R55" s="644" t="str">
        <f>IF($D55=0,"",VLOOKUP($D55,武器列表!$B$3:$I$106,8,FALSE))</f>
        <v/>
      </c>
      <c r="S55" s="642"/>
      <c r="T55" s="647" t="s">
        <v>150</v>
      </c>
      <c r="U55" s="680"/>
      <c r="V55" s="681">
        <f>J28</f>
        <v>37</v>
      </c>
      <c r="W55" s="682">
        <f>K28</f>
        <v>18</v>
      </c>
      <c r="X55" s="128"/>
      <c r="Y55" s="136"/>
      <c r="Z55" s="698"/>
      <c r="AA55" s="698"/>
      <c r="AB55" s="698"/>
      <c r="AC55" s="136"/>
      <c r="AD55" s="136"/>
      <c r="AE55" s="136"/>
      <c r="AF55" s="136"/>
      <c r="AG55" s="136"/>
      <c r="AH55" s="136"/>
      <c r="AI55" s="136"/>
      <c r="AJ55" s="136"/>
      <c r="AK55" s="136"/>
      <c r="AL55" s="136"/>
      <c r="AM55" s="136"/>
      <c r="AN55" s="136"/>
      <c r="AO55" s="136"/>
      <c r="AP55" s="136"/>
      <c r="AQ55" s="136"/>
      <c r="AR55" s="136"/>
      <c r="AS55" s="136"/>
      <c r="AT55" s="136"/>
      <c r="AU55" s="136"/>
      <c r="AV55" s="136"/>
      <c r="AW55" s="177"/>
    </row>
    <row r="56" customHeight="1" spans="1:49">
      <c r="A56" s="288"/>
      <c r="B56" s="485"/>
      <c r="C56" s="479"/>
      <c r="D56" s="484"/>
      <c r="E56" s="484"/>
      <c r="F56" s="484"/>
      <c r="G56" s="533" t="str">
        <f t="shared" si="22"/>
        <v/>
      </c>
      <c r="H56" s="534" t="str">
        <f t="shared" si="23"/>
        <v/>
      </c>
      <c r="I56" s="574"/>
      <c r="J56" s="479"/>
      <c r="K56" s="574"/>
      <c r="L56" s="479"/>
      <c r="M56" s="484"/>
      <c r="N56" s="574"/>
      <c r="O56" s="479"/>
      <c r="P56" s="574"/>
      <c r="Q56" s="479"/>
      <c r="R56" s="648"/>
      <c r="S56" s="642"/>
      <c r="T56" s="643"/>
      <c r="U56" s="671"/>
      <c r="V56" s="683"/>
      <c r="W56" s="682">
        <f>L28</f>
        <v>7</v>
      </c>
      <c r="X56" s="128"/>
      <c r="Y56" s="136"/>
      <c r="Z56" s="698"/>
      <c r="AA56" s="698"/>
      <c r="AB56" s="698"/>
      <c r="AC56" s="136"/>
      <c r="AD56" s="136"/>
      <c r="AE56" s="136"/>
      <c r="AF56" s="136"/>
      <c r="AG56" s="136"/>
      <c r="AH56" s="136"/>
      <c r="AI56" s="136"/>
      <c r="AJ56" s="136"/>
      <c r="AK56" s="136"/>
      <c r="AL56" s="136"/>
      <c r="AM56" s="136"/>
      <c r="AN56" s="136"/>
      <c r="AO56" s="136"/>
      <c r="AP56" s="136"/>
      <c r="AQ56" s="136"/>
      <c r="AR56" s="136"/>
      <c r="AS56" s="136"/>
      <c r="AT56" s="136"/>
      <c r="AU56" s="136"/>
      <c r="AV56" s="136"/>
      <c r="AW56" s="177"/>
    </row>
    <row r="57" customHeight="1" spans="1:49">
      <c r="A57" s="288"/>
      <c r="B57" s="486"/>
      <c r="C57" s="487"/>
      <c r="D57" s="488"/>
      <c r="E57" s="488"/>
      <c r="F57" s="488"/>
      <c r="G57" s="535" t="str">
        <f t="shared" si="22"/>
        <v/>
      </c>
      <c r="H57" s="535" t="str">
        <f t="shared" si="23"/>
        <v/>
      </c>
      <c r="I57" s="575"/>
      <c r="J57" s="487"/>
      <c r="K57" s="575"/>
      <c r="L57" s="487"/>
      <c r="M57" s="488"/>
      <c r="N57" s="575"/>
      <c r="O57" s="487"/>
      <c r="P57" s="575"/>
      <c r="Q57" s="487"/>
      <c r="R57" s="649"/>
      <c r="S57" s="642"/>
      <c r="T57" s="650" t="s">
        <v>151</v>
      </c>
      <c r="U57" s="684"/>
      <c r="V57" s="685">
        <v>0</v>
      </c>
      <c r="W57" s="686"/>
      <c r="X57" s="128"/>
      <c r="Y57" s="136"/>
      <c r="Z57" s="698"/>
      <c r="AA57" s="698"/>
      <c r="AB57" s="698"/>
      <c r="AC57" s="136"/>
      <c r="AD57" s="136"/>
      <c r="AE57" s="136"/>
      <c r="AF57" s="136"/>
      <c r="AG57" s="136"/>
      <c r="AH57" s="136"/>
      <c r="AI57" s="136"/>
      <c r="AJ57" s="136"/>
      <c r="AK57" s="136"/>
      <c r="AL57" s="136"/>
      <c r="AM57" s="136"/>
      <c r="AN57" s="136"/>
      <c r="AO57" s="136"/>
      <c r="AP57" s="136"/>
      <c r="AQ57" s="136"/>
      <c r="AR57" s="136"/>
      <c r="AS57" s="136"/>
      <c r="AT57" s="136"/>
      <c r="AU57" s="136"/>
      <c r="AV57" s="136"/>
      <c r="AW57" s="177"/>
    </row>
    <row r="58" ht="17.25" customHeight="1" spans="1:49">
      <c r="A58" s="199"/>
      <c r="B58" s="489" t="s">
        <v>152</v>
      </c>
      <c r="C58" s="490"/>
      <c r="D58" s="490"/>
      <c r="E58" s="490"/>
      <c r="F58" s="490"/>
      <c r="G58" s="490"/>
      <c r="H58" s="490"/>
      <c r="I58" s="490"/>
      <c r="J58" s="490"/>
      <c r="K58" s="576"/>
      <c r="L58" s="490"/>
      <c r="M58" s="490"/>
      <c r="N58" s="490"/>
      <c r="O58" s="490"/>
      <c r="P58" s="490"/>
      <c r="Q58" s="490"/>
      <c r="R58" s="490"/>
      <c r="S58" s="651"/>
      <c r="T58" s="490"/>
      <c r="U58" s="490"/>
      <c r="V58" s="490"/>
      <c r="W58" s="490"/>
      <c r="X58" s="136"/>
      <c r="Y58" s="136"/>
      <c r="Z58" s="698"/>
      <c r="AA58" s="698"/>
      <c r="AB58" s="698"/>
      <c r="AC58" s="136"/>
      <c r="AD58" s="136"/>
      <c r="AE58" s="136"/>
      <c r="AF58" s="136"/>
      <c r="AG58" s="136"/>
      <c r="AH58" s="136"/>
      <c r="AI58" s="136"/>
      <c r="AJ58" s="136"/>
      <c r="AK58" s="136"/>
      <c r="AL58" s="136"/>
      <c r="AM58" s="136"/>
      <c r="AN58" s="136"/>
      <c r="AO58" s="136"/>
      <c r="AP58" s="136"/>
      <c r="AQ58" s="136"/>
      <c r="AR58" s="136"/>
      <c r="AS58" s="136"/>
      <c r="AT58" s="136"/>
      <c r="AU58" s="136"/>
      <c r="AV58" s="136"/>
      <c r="AW58" s="177"/>
    </row>
    <row r="59" customHeight="1" spans="1:49">
      <c r="A59" s="288"/>
      <c r="B59" s="438" t="s">
        <v>153</v>
      </c>
      <c r="C59" s="439"/>
      <c r="D59" s="491"/>
      <c r="E59" s="439"/>
      <c r="F59" s="439"/>
      <c r="G59" s="439"/>
      <c r="H59" s="439"/>
      <c r="I59" s="439"/>
      <c r="J59" s="500"/>
      <c r="K59" s="124"/>
      <c r="L59" s="438" t="s">
        <v>154</v>
      </c>
      <c r="M59" s="439"/>
      <c r="N59" s="439"/>
      <c r="O59" s="439"/>
      <c r="P59" s="439"/>
      <c r="Q59" s="439"/>
      <c r="R59" s="439"/>
      <c r="S59" s="439"/>
      <c r="T59" s="439"/>
      <c r="U59" s="439"/>
      <c r="V59" s="439"/>
      <c r="W59" s="500"/>
      <c r="X59" s="128"/>
      <c r="Y59" s="136"/>
      <c r="Z59" s="698"/>
      <c r="AA59" s="698"/>
      <c r="AB59" s="698"/>
      <c r="AC59" s="136"/>
      <c r="AD59" s="136"/>
      <c r="AE59" s="136"/>
      <c r="AF59" s="136"/>
      <c r="AG59" s="136"/>
      <c r="AH59" s="136"/>
      <c r="AI59" s="136"/>
      <c r="AJ59" s="136"/>
      <c r="AK59" s="136"/>
      <c r="AL59" s="136"/>
      <c r="AM59" s="136"/>
      <c r="AN59" s="136"/>
      <c r="AO59" s="136"/>
      <c r="AP59" s="136"/>
      <c r="AQ59" s="136"/>
      <c r="AR59" s="136"/>
      <c r="AS59" s="136"/>
      <c r="AT59" s="136"/>
      <c r="AU59" s="136"/>
      <c r="AV59" s="136"/>
      <c r="AW59" s="177"/>
    </row>
    <row r="60" customHeight="1" spans="1:49">
      <c r="A60" s="288"/>
      <c r="B60" s="492" t="s">
        <v>84</v>
      </c>
      <c r="C60" s="493"/>
      <c r="D60" s="494" t="s">
        <v>155</v>
      </c>
      <c r="E60" s="536" t="s">
        <v>156</v>
      </c>
      <c r="F60" s="537"/>
      <c r="G60" s="538" t="s">
        <v>157</v>
      </c>
      <c r="H60" s="493"/>
      <c r="I60" s="538" t="s">
        <v>158</v>
      </c>
      <c r="J60" s="577"/>
      <c r="K60" s="124"/>
      <c r="L60" s="578" t="s">
        <v>159</v>
      </c>
      <c r="M60" s="608"/>
      <c r="N60" s="609" t="s">
        <v>160</v>
      </c>
      <c r="O60" s="610"/>
      <c r="P60" s="610"/>
      <c r="Q60" s="610"/>
      <c r="R60" s="610"/>
      <c r="S60" s="610"/>
      <c r="T60" s="610"/>
      <c r="U60" s="610"/>
      <c r="V60" s="610"/>
      <c r="W60" s="687"/>
      <c r="X60" s="128"/>
      <c r="Y60" s="136"/>
      <c r="Z60" s="698"/>
      <c r="AA60" s="698"/>
      <c r="AB60" s="698"/>
      <c r="AC60" s="136"/>
      <c r="AD60" s="136"/>
      <c r="AE60" s="136"/>
      <c r="AF60" s="136"/>
      <c r="AG60" s="136"/>
      <c r="AH60" s="136"/>
      <c r="AI60" s="136"/>
      <c r="AJ60" s="136"/>
      <c r="AK60" s="136"/>
      <c r="AL60" s="136"/>
      <c r="AM60" s="136"/>
      <c r="AN60" s="136"/>
      <c r="AO60" s="136"/>
      <c r="AP60" s="136"/>
      <c r="AQ60" s="136"/>
      <c r="AR60" s="136"/>
      <c r="AS60" s="136"/>
      <c r="AT60" s="136"/>
      <c r="AU60" s="136"/>
      <c r="AV60" s="136"/>
      <c r="AW60" s="177"/>
    </row>
    <row r="61" customHeight="1" spans="1:49">
      <c r="A61" s="288"/>
      <c r="B61" s="478" t="str">
        <f>J25&amp;"%/"&amp;K25&amp;"%/"&amp;L25&amp;"%"</f>
        <v>30%/15%/6%</v>
      </c>
      <c r="C61" s="479"/>
      <c r="D61" s="480" t="str">
        <f>LOOKUP(J25,{0,1,10,50,90,99},{"身无分文","贫穷","标准","小康","富裕","富豪"})</f>
        <v>标准</v>
      </c>
      <c r="E61" s="539" t="str">
        <f>IF(F4="其他","询问KP",IF(F4="1920s",IF(J25&lt;=0,"没有",IF(J25&lt;=9,"$"&amp;(J25*10),IF(J25&lt;=49,"$"&amp;(J25*50),IF(J25&lt;=89,"$"&amp;(J25*500),IF(J25&lt;=98,"$"&amp;(J25*2000),IF(J25=99,"$5M+","信誉异常")))))),IF(J25&lt;=0,"没有",IF(J25&lt;=9,"$"&amp;(J25*200),IF(J25&lt;=49,"$"&amp;(J25*1000),IF(J25&lt;=89,"$"&amp;(J25*10000),IF(J25&lt;=98,"$"&amp;(J25*40000),IF(J25=99,"$100M+","信誉异常"))))))))</f>
        <v>$30000</v>
      </c>
      <c r="F61" s="540"/>
      <c r="G61" s="541" t="str">
        <f>IF(F4="其他","询问KP",IF(F4="1920s",IF(J25&lt;=0,"$0.5",IF(J25&lt;=9,"$2",IF(J25&lt;=49,"$10",IF(J25&lt;=89,"$50",IF(J25&lt;=98,"$250",IF(J25=99,"$5000","信誉异常")))))),IF(J25&lt;=0,"$10",IF(J25&lt;=9,"$40",IF(J25&lt;=49,"$200",IF(J25&lt;=89,"$1000",IF(J25&lt;=98,"$5000",IF(J25=99,"$1M","信誉异常"))))))))</f>
        <v>$200</v>
      </c>
      <c r="H61" s="542"/>
      <c r="I61" s="541" t="str">
        <f>IF(F4="其他","询问KP",IF(F4="1920s",IF(J25&lt;=0,"$0.5",IF(J25&lt;=9,"$"&amp;(J25*1),IF(J25&lt;=49,"$"&amp;(J25*2),IF(J25&lt;=89,"$"&amp;(J25*5),IF(J25&lt;=98,"$"&amp;(J25*20),IF(J25=99,"$50000","信誉异常")))))),IF(J25&lt;=0,"$10",IF(J25&lt;=9,"$"&amp;(J25*20),IF(J25&lt;=49,"$"&amp;(J25*40),IF(J25&lt;=89,"$"&amp;(J25*100),IF(J25&lt;=98,"$"&amp;(J25*400),IF(J25=99,"$1M","信誉异常"))))))))</f>
        <v>$1200</v>
      </c>
      <c r="J61" s="579"/>
      <c r="K61" s="124"/>
      <c r="L61" s="580"/>
      <c r="M61" s="611"/>
      <c r="N61" s="612"/>
      <c r="O61" s="613"/>
      <c r="P61" s="613"/>
      <c r="Q61" s="613"/>
      <c r="R61" s="613"/>
      <c r="S61" s="613"/>
      <c r="T61" s="613"/>
      <c r="U61" s="613"/>
      <c r="V61" s="613"/>
      <c r="W61" s="688"/>
      <c r="X61" s="128"/>
      <c r="Y61" s="136"/>
      <c r="Z61" s="698"/>
      <c r="AA61" s="698"/>
      <c r="AB61" s="698"/>
      <c r="AC61" s="136"/>
      <c r="AD61" s="136"/>
      <c r="AE61" s="136"/>
      <c r="AF61" s="136"/>
      <c r="AG61" s="136"/>
      <c r="AH61" s="136"/>
      <c r="AI61" s="136"/>
      <c r="AJ61" s="136"/>
      <c r="AK61" s="136"/>
      <c r="AL61" s="136"/>
      <c r="AM61" s="136"/>
      <c r="AN61" s="136"/>
      <c r="AO61" s="136"/>
      <c r="AP61" s="136"/>
      <c r="AQ61" s="136"/>
      <c r="AR61" s="136"/>
      <c r="AS61" s="136"/>
      <c r="AT61" s="136"/>
      <c r="AU61" s="136"/>
      <c r="AV61" s="136"/>
      <c r="AW61" s="177"/>
    </row>
    <row r="62" customHeight="1" spans="1:49">
      <c r="A62" s="288"/>
      <c r="B62" s="495" t="str">
        <f>IF(J25&lt;=0,"连贫穷都够不上的人才能够叫做身无分文。住所：大概只有睡大街。
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
旅行：头等舱。会买高档车或同等的交通工具。",IF(J25&lt;=98,"富裕级别就是享受超级奢侈品的时候了。
住所：豪华住所和有着大量仆人的庭院。乡下和别处有着别墅是定番。住总统套房。旅行：头等舱。现代社会估摸还会有很多豪车。",IF(J25=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C62" s="496"/>
      <c r="D62" s="496"/>
      <c r="E62" s="543"/>
      <c r="F62" s="544" t="s">
        <v>161</v>
      </c>
      <c r="G62" s="545"/>
      <c r="H62" s="545"/>
      <c r="I62" s="545"/>
      <c r="J62" s="581"/>
      <c r="K62" s="124"/>
      <c r="L62" s="582" t="s">
        <v>162</v>
      </c>
      <c r="M62" s="614"/>
      <c r="N62" s="615" t="s">
        <v>163</v>
      </c>
      <c r="O62" s="616"/>
      <c r="P62" s="616"/>
      <c r="Q62" s="616"/>
      <c r="R62" s="616"/>
      <c r="S62" s="616"/>
      <c r="T62" s="616"/>
      <c r="U62" s="616"/>
      <c r="V62" s="616"/>
      <c r="W62" s="689"/>
      <c r="X62" s="128"/>
      <c r="Y62" s="136"/>
      <c r="Z62" s="698"/>
      <c r="AA62" s="698"/>
      <c r="AB62" s="698"/>
      <c r="AC62" s="136"/>
      <c r="AD62" s="136"/>
      <c r="AE62" s="136"/>
      <c r="AF62" s="136"/>
      <c r="AG62" s="136"/>
      <c r="AH62" s="136"/>
      <c r="AI62" s="136"/>
      <c r="AJ62" s="136"/>
      <c r="AK62" s="136"/>
      <c r="AL62" s="136"/>
      <c r="AM62" s="136"/>
      <c r="AN62" s="136"/>
      <c r="AO62" s="136"/>
      <c r="AP62" s="136"/>
      <c r="AQ62" s="136"/>
      <c r="AR62" s="136"/>
      <c r="AS62" s="136"/>
      <c r="AT62" s="136"/>
      <c r="AU62" s="136"/>
      <c r="AV62" s="136"/>
      <c r="AW62" s="177"/>
    </row>
    <row r="63" ht="17.25" customHeight="1" spans="1:49">
      <c r="A63" s="288"/>
      <c r="B63" s="497"/>
      <c r="C63" s="498"/>
      <c r="D63" s="498"/>
      <c r="E63" s="546"/>
      <c r="F63" s="547"/>
      <c r="G63" s="548"/>
      <c r="H63" s="548"/>
      <c r="I63" s="548"/>
      <c r="J63" s="583"/>
      <c r="K63" s="124"/>
      <c r="L63" s="584"/>
      <c r="M63" s="617"/>
      <c r="N63" s="618"/>
      <c r="O63" s="619"/>
      <c r="P63" s="619"/>
      <c r="Q63" s="619"/>
      <c r="R63" s="619"/>
      <c r="S63" s="619"/>
      <c r="T63" s="619"/>
      <c r="U63" s="619"/>
      <c r="V63" s="619"/>
      <c r="W63" s="690"/>
      <c r="X63" s="128"/>
      <c r="Y63" s="136"/>
      <c r="Z63" s="698"/>
      <c r="AA63" s="698"/>
      <c r="AB63" s="698"/>
      <c r="AC63" s="136"/>
      <c r="AD63" s="136"/>
      <c r="AE63" s="136"/>
      <c r="AF63" s="136"/>
      <c r="AG63" s="136"/>
      <c r="AH63" s="136"/>
      <c r="AI63" s="136"/>
      <c r="AJ63" s="136"/>
      <c r="AK63" s="136"/>
      <c r="AL63" s="136"/>
      <c r="AM63" s="136"/>
      <c r="AN63" s="136"/>
      <c r="AO63" s="136"/>
      <c r="AP63" s="136"/>
      <c r="AQ63" s="136"/>
      <c r="AR63" s="136"/>
      <c r="AS63" s="136"/>
      <c r="AT63" s="136"/>
      <c r="AU63" s="136"/>
      <c r="AV63" s="136"/>
      <c r="AW63" s="177"/>
    </row>
    <row r="64" ht="17.25" customHeight="1" spans="1:49">
      <c r="A64" s="288"/>
      <c r="B64" s="497"/>
      <c r="C64" s="498"/>
      <c r="D64" s="498"/>
      <c r="E64" s="546"/>
      <c r="F64" s="547"/>
      <c r="G64" s="548"/>
      <c r="H64" s="548"/>
      <c r="I64" s="548"/>
      <c r="J64" s="583"/>
      <c r="K64" s="124"/>
      <c r="L64" s="578" t="s">
        <v>164</v>
      </c>
      <c r="M64" s="608"/>
      <c r="N64" s="609" t="s">
        <v>165</v>
      </c>
      <c r="O64" s="610"/>
      <c r="P64" s="610"/>
      <c r="Q64" s="610"/>
      <c r="R64" s="610"/>
      <c r="S64" s="610"/>
      <c r="T64" s="610"/>
      <c r="U64" s="610"/>
      <c r="V64" s="610"/>
      <c r="W64" s="687"/>
      <c r="X64" s="128"/>
      <c r="Y64" s="136"/>
      <c r="Z64" s="698"/>
      <c r="AA64" s="698"/>
      <c r="AB64" s="698"/>
      <c r="AC64" s="136"/>
      <c r="AD64" s="136"/>
      <c r="AE64" s="136"/>
      <c r="AF64" s="136"/>
      <c r="AG64" s="136"/>
      <c r="AH64" s="136"/>
      <c r="AI64" s="136"/>
      <c r="AJ64" s="136"/>
      <c r="AK64" s="136"/>
      <c r="AL64" s="136"/>
      <c r="AM64" s="136"/>
      <c r="AN64" s="136"/>
      <c r="AO64" s="136"/>
      <c r="AP64" s="136"/>
      <c r="AQ64" s="136"/>
      <c r="AR64" s="136"/>
      <c r="AS64" s="136"/>
      <c r="AT64" s="136"/>
      <c r="AU64" s="136"/>
      <c r="AV64" s="136"/>
      <c r="AW64" s="177"/>
    </row>
    <row r="65" ht="17.25" customHeight="1" spans="1:49">
      <c r="A65" s="288"/>
      <c r="B65" s="707"/>
      <c r="C65" s="708"/>
      <c r="D65" s="708"/>
      <c r="E65" s="743"/>
      <c r="F65" s="744"/>
      <c r="G65" s="745"/>
      <c r="H65" s="745"/>
      <c r="I65" s="745"/>
      <c r="J65" s="752"/>
      <c r="K65" s="124"/>
      <c r="L65" s="580"/>
      <c r="M65" s="611"/>
      <c r="N65" s="612"/>
      <c r="O65" s="613"/>
      <c r="P65" s="613"/>
      <c r="Q65" s="613"/>
      <c r="R65" s="613"/>
      <c r="S65" s="613"/>
      <c r="T65" s="613"/>
      <c r="U65" s="613"/>
      <c r="V65" s="613"/>
      <c r="W65" s="688"/>
      <c r="X65" s="128"/>
      <c r="Y65" s="136"/>
      <c r="Z65" s="698"/>
      <c r="AA65" s="698"/>
      <c r="AB65" s="698"/>
      <c r="AC65" s="136"/>
      <c r="AD65" s="136"/>
      <c r="AE65" s="136"/>
      <c r="AF65" s="136"/>
      <c r="AG65" s="136"/>
      <c r="AH65" s="136"/>
      <c r="AI65" s="136"/>
      <c r="AJ65" s="136"/>
      <c r="AK65" s="136"/>
      <c r="AL65" s="136"/>
      <c r="AM65" s="136"/>
      <c r="AN65" s="136"/>
      <c r="AO65" s="136"/>
      <c r="AP65" s="136"/>
      <c r="AQ65" s="136"/>
      <c r="AR65" s="136"/>
      <c r="AS65" s="136"/>
      <c r="AT65" s="136"/>
      <c r="AU65" s="136"/>
      <c r="AV65" s="136"/>
      <c r="AW65" s="177"/>
    </row>
    <row r="66" ht="17.25" customHeight="1" spans="1:49">
      <c r="A66" s="199"/>
      <c r="B66" s="709"/>
      <c r="C66" s="709"/>
      <c r="D66" s="709"/>
      <c r="E66" s="709"/>
      <c r="F66" s="709"/>
      <c r="G66" s="709"/>
      <c r="H66" s="709"/>
      <c r="I66" s="709"/>
      <c r="J66" s="709"/>
      <c r="K66" s="200"/>
      <c r="L66" s="582" t="s">
        <v>166</v>
      </c>
      <c r="M66" s="614"/>
      <c r="N66" s="615" t="s">
        <v>167</v>
      </c>
      <c r="O66" s="616"/>
      <c r="P66" s="616"/>
      <c r="Q66" s="616"/>
      <c r="R66" s="616"/>
      <c r="S66" s="616"/>
      <c r="T66" s="616"/>
      <c r="U66" s="616"/>
      <c r="V66" s="616"/>
      <c r="W66" s="689"/>
      <c r="X66" s="128"/>
      <c r="Y66" s="136"/>
      <c r="Z66" s="698"/>
      <c r="AA66" s="698"/>
      <c r="AB66" s="698"/>
      <c r="AC66" s="136"/>
      <c r="AD66" s="136"/>
      <c r="AE66" s="136"/>
      <c r="AF66" s="136"/>
      <c r="AG66" s="136"/>
      <c r="AH66" s="136"/>
      <c r="AI66" s="136"/>
      <c r="AJ66" s="136"/>
      <c r="AK66" s="136"/>
      <c r="AL66" s="136"/>
      <c r="AM66" s="136"/>
      <c r="AN66" s="136"/>
      <c r="AO66" s="136"/>
      <c r="AP66" s="136"/>
      <c r="AQ66" s="136"/>
      <c r="AR66" s="136"/>
      <c r="AS66" s="136"/>
      <c r="AT66" s="136"/>
      <c r="AU66" s="136"/>
      <c r="AV66" s="136"/>
      <c r="AW66" s="177"/>
    </row>
    <row r="67" customHeight="1" spans="1:49">
      <c r="A67" s="288"/>
      <c r="B67" s="638" t="s">
        <v>168</v>
      </c>
      <c r="C67" s="667"/>
      <c r="D67" s="667"/>
      <c r="E67" s="667"/>
      <c r="F67" s="667"/>
      <c r="G67" s="667"/>
      <c r="H67" s="667"/>
      <c r="I67" s="667"/>
      <c r="J67" s="753"/>
      <c r="K67" s="124"/>
      <c r="L67" s="584"/>
      <c r="M67" s="617"/>
      <c r="N67" s="618"/>
      <c r="O67" s="619"/>
      <c r="P67" s="619"/>
      <c r="Q67" s="619"/>
      <c r="R67" s="619"/>
      <c r="S67" s="619"/>
      <c r="T67" s="619"/>
      <c r="U67" s="619"/>
      <c r="V67" s="619"/>
      <c r="W67" s="690"/>
      <c r="X67" s="128"/>
      <c r="Y67" s="136"/>
      <c r="Z67" s="698"/>
      <c r="AA67" s="698"/>
      <c r="AB67" s="698"/>
      <c r="AC67" s="136"/>
      <c r="AD67" s="136"/>
      <c r="AE67" s="136"/>
      <c r="AF67" s="136"/>
      <c r="AG67" s="136"/>
      <c r="AH67" s="136"/>
      <c r="AI67" s="136"/>
      <c r="AJ67" s="136"/>
      <c r="AK67" s="136"/>
      <c r="AL67" s="136"/>
      <c r="AM67" s="136"/>
      <c r="AN67" s="136"/>
      <c r="AO67" s="136"/>
      <c r="AP67" s="136"/>
      <c r="AQ67" s="136"/>
      <c r="AR67" s="136"/>
      <c r="AS67" s="136"/>
      <c r="AT67" s="136"/>
      <c r="AU67" s="136"/>
      <c r="AV67" s="136"/>
      <c r="AW67" s="177"/>
    </row>
    <row r="68" customHeight="1" spans="1:49">
      <c r="A68" s="288"/>
      <c r="B68" s="710" t="s">
        <v>169</v>
      </c>
      <c r="C68" s="711"/>
      <c r="D68" s="711"/>
      <c r="E68" s="711"/>
      <c r="F68" s="711"/>
      <c r="G68" s="711"/>
      <c r="H68" s="711"/>
      <c r="I68" s="711"/>
      <c r="J68" s="754"/>
      <c r="K68" s="124"/>
      <c r="L68" s="578" t="s">
        <v>170</v>
      </c>
      <c r="M68" s="608"/>
      <c r="N68" s="609" t="s">
        <v>171</v>
      </c>
      <c r="O68" s="610"/>
      <c r="P68" s="610"/>
      <c r="Q68" s="610"/>
      <c r="R68" s="610"/>
      <c r="S68" s="610"/>
      <c r="T68" s="610"/>
      <c r="U68" s="610"/>
      <c r="V68" s="610"/>
      <c r="W68" s="687"/>
      <c r="X68" s="128"/>
      <c r="Y68" s="136"/>
      <c r="Z68" s="698"/>
      <c r="AA68" s="698"/>
      <c r="AB68" s="698"/>
      <c r="AC68" s="136"/>
      <c r="AD68" s="136"/>
      <c r="AE68" s="136"/>
      <c r="AF68" s="136"/>
      <c r="AG68" s="136"/>
      <c r="AH68" s="136"/>
      <c r="AI68" s="136"/>
      <c r="AJ68" s="136"/>
      <c r="AK68" s="136"/>
      <c r="AL68" s="136"/>
      <c r="AM68" s="136"/>
      <c r="AN68" s="136"/>
      <c r="AO68" s="136"/>
      <c r="AP68" s="136"/>
      <c r="AQ68" s="136"/>
      <c r="AR68" s="136"/>
      <c r="AS68" s="136"/>
      <c r="AT68" s="136"/>
      <c r="AU68" s="136"/>
      <c r="AV68" s="136"/>
      <c r="AW68" s="177"/>
    </row>
    <row r="69" customHeight="1" spans="1:49">
      <c r="A69" s="288"/>
      <c r="B69" s="712" t="s">
        <v>172</v>
      </c>
      <c r="C69" s="713"/>
      <c r="D69" s="713"/>
      <c r="E69" s="713"/>
      <c r="F69" s="713"/>
      <c r="G69" s="713"/>
      <c r="H69" s="713"/>
      <c r="I69" s="713"/>
      <c r="J69" s="755"/>
      <c r="K69" s="124"/>
      <c r="L69" s="580"/>
      <c r="M69" s="611"/>
      <c r="N69" s="612"/>
      <c r="O69" s="613"/>
      <c r="P69" s="613"/>
      <c r="Q69" s="613"/>
      <c r="R69" s="613"/>
      <c r="S69" s="613"/>
      <c r="T69" s="613"/>
      <c r="U69" s="613"/>
      <c r="V69" s="613"/>
      <c r="W69" s="688"/>
      <c r="X69" s="128"/>
      <c r="Y69" s="136"/>
      <c r="Z69" s="698"/>
      <c r="AA69" s="698"/>
      <c r="AB69" s="698"/>
      <c r="AC69" s="136"/>
      <c r="AD69" s="136"/>
      <c r="AE69" s="136"/>
      <c r="AF69" s="136"/>
      <c r="AG69" s="136"/>
      <c r="AH69" s="136"/>
      <c r="AI69" s="136"/>
      <c r="AJ69" s="136"/>
      <c r="AK69" s="136"/>
      <c r="AL69" s="136"/>
      <c r="AM69" s="136"/>
      <c r="AN69" s="136"/>
      <c r="AO69" s="136"/>
      <c r="AP69" s="136"/>
      <c r="AQ69" s="136"/>
      <c r="AR69" s="136"/>
      <c r="AS69" s="136"/>
      <c r="AT69" s="136"/>
      <c r="AU69" s="136"/>
      <c r="AV69" s="136"/>
      <c r="AW69" s="177"/>
    </row>
    <row r="70" customHeight="1" spans="1:49">
      <c r="A70" s="288"/>
      <c r="B70" s="710" t="s">
        <v>173</v>
      </c>
      <c r="C70" s="711"/>
      <c r="D70" s="711"/>
      <c r="E70" s="711"/>
      <c r="F70" s="711"/>
      <c r="G70" s="711"/>
      <c r="H70" s="711"/>
      <c r="I70" s="711"/>
      <c r="J70" s="754"/>
      <c r="K70" s="124"/>
      <c r="L70" s="582" t="s">
        <v>174</v>
      </c>
      <c r="M70" s="614"/>
      <c r="N70" s="615" t="s">
        <v>175</v>
      </c>
      <c r="O70" s="616"/>
      <c r="P70" s="616"/>
      <c r="Q70" s="616"/>
      <c r="R70" s="616"/>
      <c r="S70" s="616"/>
      <c r="T70" s="616"/>
      <c r="U70" s="616"/>
      <c r="V70" s="616"/>
      <c r="W70" s="689"/>
      <c r="X70" s="128"/>
      <c r="Y70" s="136"/>
      <c r="Z70" s="698"/>
      <c r="AA70" s="698"/>
      <c r="AB70" s="698"/>
      <c r="AC70" s="136"/>
      <c r="AD70" s="136"/>
      <c r="AE70" s="136"/>
      <c r="AF70" s="136"/>
      <c r="AG70" s="136"/>
      <c r="AH70" s="136"/>
      <c r="AI70" s="136"/>
      <c r="AJ70" s="136"/>
      <c r="AK70" s="136"/>
      <c r="AL70" s="136"/>
      <c r="AM70" s="136"/>
      <c r="AN70" s="136"/>
      <c r="AO70" s="136"/>
      <c r="AP70" s="136"/>
      <c r="AQ70" s="136"/>
      <c r="AR70" s="136"/>
      <c r="AS70" s="136"/>
      <c r="AT70" s="136"/>
      <c r="AU70" s="136"/>
      <c r="AV70" s="136"/>
      <c r="AW70" s="177"/>
    </row>
    <row r="71" customHeight="1" spans="1:49">
      <c r="A71" s="288"/>
      <c r="B71" s="714"/>
      <c r="C71" s="713"/>
      <c r="D71" s="713"/>
      <c r="E71" s="713"/>
      <c r="F71" s="713"/>
      <c r="G71" s="713"/>
      <c r="H71" s="713"/>
      <c r="I71" s="713"/>
      <c r="J71" s="755"/>
      <c r="K71" s="124"/>
      <c r="L71" s="584"/>
      <c r="M71" s="617"/>
      <c r="N71" s="618"/>
      <c r="O71" s="619"/>
      <c r="P71" s="619"/>
      <c r="Q71" s="619"/>
      <c r="R71" s="619"/>
      <c r="S71" s="619"/>
      <c r="T71" s="619"/>
      <c r="U71" s="619"/>
      <c r="V71" s="619"/>
      <c r="W71" s="690"/>
      <c r="X71" s="128"/>
      <c r="Y71" s="136"/>
      <c r="Z71" s="698"/>
      <c r="AA71" s="698"/>
      <c r="AB71" s="698"/>
      <c r="AC71" s="136"/>
      <c r="AD71" s="136"/>
      <c r="AE71" s="136"/>
      <c r="AF71" s="136"/>
      <c r="AG71" s="136"/>
      <c r="AH71" s="136"/>
      <c r="AI71" s="136"/>
      <c r="AJ71" s="136"/>
      <c r="AK71" s="136"/>
      <c r="AL71" s="136"/>
      <c r="AM71" s="136"/>
      <c r="AN71" s="136"/>
      <c r="AO71" s="136"/>
      <c r="AP71" s="136"/>
      <c r="AQ71" s="136"/>
      <c r="AR71" s="136"/>
      <c r="AS71" s="136"/>
      <c r="AT71" s="136"/>
      <c r="AU71" s="136"/>
      <c r="AV71" s="136"/>
      <c r="AW71" s="177"/>
    </row>
    <row r="72" ht="16" customHeight="1" spans="1:49">
      <c r="A72" s="288"/>
      <c r="B72" s="715"/>
      <c r="C72" s="711"/>
      <c r="D72" s="711"/>
      <c r="E72" s="711"/>
      <c r="F72" s="711"/>
      <c r="G72" s="711"/>
      <c r="H72" s="711"/>
      <c r="I72" s="711"/>
      <c r="J72" s="754"/>
      <c r="K72" s="124"/>
      <c r="L72" s="578" t="s">
        <v>176</v>
      </c>
      <c r="M72" s="608"/>
      <c r="N72" s="777" t="s">
        <v>177</v>
      </c>
      <c r="O72" s="778"/>
      <c r="P72" s="778"/>
      <c r="Q72" s="778"/>
      <c r="R72" s="778"/>
      <c r="S72" s="778"/>
      <c r="T72" s="778"/>
      <c r="U72" s="778"/>
      <c r="V72" s="778"/>
      <c r="W72" s="809"/>
      <c r="X72" s="128"/>
      <c r="Y72" s="136"/>
      <c r="Z72" s="698"/>
      <c r="AA72" s="698"/>
      <c r="AB72" s="698"/>
      <c r="AC72" s="136"/>
      <c r="AD72" s="136"/>
      <c r="AE72" s="136"/>
      <c r="AF72" s="136"/>
      <c r="AG72" s="136"/>
      <c r="AH72" s="136"/>
      <c r="AI72" s="136"/>
      <c r="AJ72" s="136"/>
      <c r="AK72" s="136"/>
      <c r="AL72" s="136"/>
      <c r="AM72" s="136"/>
      <c r="AN72" s="136"/>
      <c r="AO72" s="136"/>
      <c r="AP72" s="136"/>
      <c r="AQ72" s="136"/>
      <c r="AR72" s="136"/>
      <c r="AS72" s="136"/>
      <c r="AT72" s="136"/>
      <c r="AU72" s="136"/>
      <c r="AV72" s="136"/>
      <c r="AW72" s="177"/>
    </row>
    <row r="73" customHeight="1" spans="1:49">
      <c r="A73" s="288"/>
      <c r="B73" s="714"/>
      <c r="C73" s="713"/>
      <c r="D73" s="713"/>
      <c r="E73" s="713"/>
      <c r="F73" s="713"/>
      <c r="G73" s="713"/>
      <c r="H73" s="713"/>
      <c r="I73" s="713"/>
      <c r="J73" s="755"/>
      <c r="K73" s="124"/>
      <c r="L73" s="580"/>
      <c r="M73" s="611"/>
      <c r="N73" s="779"/>
      <c r="O73" s="780"/>
      <c r="P73" s="780"/>
      <c r="Q73" s="780"/>
      <c r="R73" s="780"/>
      <c r="S73" s="780"/>
      <c r="T73" s="780"/>
      <c r="U73" s="780"/>
      <c r="V73" s="780"/>
      <c r="W73" s="810"/>
      <c r="X73" s="128"/>
      <c r="Y73" s="136"/>
      <c r="Z73" s="698"/>
      <c r="AA73" s="698"/>
      <c r="AB73" s="698"/>
      <c r="AC73" s="136"/>
      <c r="AD73" s="136"/>
      <c r="AE73" s="136"/>
      <c r="AF73" s="136"/>
      <c r="AG73" s="136"/>
      <c r="AH73" s="136"/>
      <c r="AI73" s="136"/>
      <c r="AJ73" s="136"/>
      <c r="AK73" s="136"/>
      <c r="AL73" s="136"/>
      <c r="AM73" s="136"/>
      <c r="AN73" s="136"/>
      <c r="AO73" s="136"/>
      <c r="AP73" s="136"/>
      <c r="AQ73" s="136"/>
      <c r="AR73" s="136"/>
      <c r="AS73" s="136"/>
      <c r="AT73" s="136"/>
      <c r="AU73" s="136"/>
      <c r="AV73" s="136"/>
      <c r="AW73" s="177"/>
    </row>
    <row r="74" ht="16" customHeight="1" spans="1:49">
      <c r="A74" s="288"/>
      <c r="B74" s="715"/>
      <c r="C74" s="711"/>
      <c r="D74" s="711"/>
      <c r="E74" s="711"/>
      <c r="F74" s="711"/>
      <c r="G74" s="711"/>
      <c r="H74" s="711"/>
      <c r="I74" s="711"/>
      <c r="J74" s="754"/>
      <c r="K74" s="124"/>
      <c r="L74" s="582" t="s">
        <v>178</v>
      </c>
      <c r="M74" s="614"/>
      <c r="N74" s="781" t="s">
        <v>177</v>
      </c>
      <c r="O74" s="782"/>
      <c r="P74" s="782"/>
      <c r="Q74" s="782"/>
      <c r="R74" s="782"/>
      <c r="S74" s="782"/>
      <c r="T74" s="782"/>
      <c r="U74" s="782"/>
      <c r="V74" s="782"/>
      <c r="W74" s="811"/>
      <c r="X74" s="128"/>
      <c r="Y74" s="136"/>
      <c r="Z74" s="698"/>
      <c r="AA74" s="698"/>
      <c r="AB74" s="698"/>
      <c r="AC74" s="136"/>
      <c r="AD74" s="136"/>
      <c r="AE74" s="136"/>
      <c r="AF74" s="136"/>
      <c r="AG74" s="136"/>
      <c r="AH74" s="136"/>
      <c r="AI74" s="136"/>
      <c r="AJ74" s="136"/>
      <c r="AK74" s="136"/>
      <c r="AL74" s="136"/>
      <c r="AM74" s="136"/>
      <c r="AN74" s="136"/>
      <c r="AO74" s="136"/>
      <c r="AP74" s="136"/>
      <c r="AQ74" s="136"/>
      <c r="AR74" s="136"/>
      <c r="AS74" s="136"/>
      <c r="AT74" s="136"/>
      <c r="AU74" s="136"/>
      <c r="AV74" s="136"/>
      <c r="AW74" s="177"/>
    </row>
    <row r="75" customHeight="1" spans="1:49">
      <c r="A75" s="288"/>
      <c r="B75" s="714"/>
      <c r="C75" s="713"/>
      <c r="D75" s="713"/>
      <c r="E75" s="713"/>
      <c r="F75" s="713"/>
      <c r="G75" s="713"/>
      <c r="H75" s="713"/>
      <c r="I75" s="713"/>
      <c r="J75" s="755"/>
      <c r="K75" s="124"/>
      <c r="L75" s="584"/>
      <c r="M75" s="617"/>
      <c r="N75" s="783"/>
      <c r="O75" s="784"/>
      <c r="P75" s="784"/>
      <c r="Q75" s="784"/>
      <c r="R75" s="784"/>
      <c r="S75" s="784"/>
      <c r="T75" s="784"/>
      <c r="U75" s="784"/>
      <c r="V75" s="784"/>
      <c r="W75" s="812"/>
      <c r="X75" s="128"/>
      <c r="Y75" s="136"/>
      <c r="Z75" s="698"/>
      <c r="AA75" s="698"/>
      <c r="AB75" s="698"/>
      <c r="AC75" s="136"/>
      <c r="AD75" s="136"/>
      <c r="AE75" s="136"/>
      <c r="AF75" s="136"/>
      <c r="AG75" s="136"/>
      <c r="AH75" s="136"/>
      <c r="AI75" s="136"/>
      <c r="AJ75" s="136"/>
      <c r="AK75" s="136"/>
      <c r="AL75" s="136"/>
      <c r="AM75" s="136"/>
      <c r="AN75" s="136"/>
      <c r="AO75" s="136"/>
      <c r="AP75" s="136"/>
      <c r="AQ75" s="136"/>
      <c r="AR75" s="136"/>
      <c r="AS75" s="136"/>
      <c r="AT75" s="136"/>
      <c r="AU75" s="136"/>
      <c r="AV75" s="136"/>
      <c r="AW75" s="177"/>
    </row>
    <row r="76" ht="17.25" customHeight="1" spans="1:49">
      <c r="A76" s="288"/>
      <c r="B76" s="716"/>
      <c r="C76" s="717"/>
      <c r="D76" s="717"/>
      <c r="E76" s="717"/>
      <c r="F76" s="717"/>
      <c r="G76" s="717"/>
      <c r="H76" s="717"/>
      <c r="I76" s="717"/>
      <c r="J76" s="756"/>
      <c r="K76" s="124"/>
      <c r="L76" s="757" t="s">
        <v>179</v>
      </c>
      <c r="M76" s="545"/>
      <c r="N76" s="545"/>
      <c r="O76" s="545"/>
      <c r="P76" s="545"/>
      <c r="Q76" s="545"/>
      <c r="R76" s="545"/>
      <c r="S76" s="545"/>
      <c r="T76" s="545"/>
      <c r="U76" s="545"/>
      <c r="V76" s="545"/>
      <c r="W76" s="581"/>
      <c r="X76" s="128"/>
      <c r="Y76" s="136"/>
      <c r="Z76" s="698"/>
      <c r="AA76" s="698"/>
      <c r="AB76" s="698"/>
      <c r="AC76" s="136"/>
      <c r="AD76" s="136"/>
      <c r="AE76" s="136"/>
      <c r="AF76" s="136"/>
      <c r="AG76" s="136"/>
      <c r="AH76" s="136"/>
      <c r="AI76" s="136"/>
      <c r="AJ76" s="136"/>
      <c r="AK76" s="136"/>
      <c r="AL76" s="136"/>
      <c r="AM76" s="136"/>
      <c r="AN76" s="136"/>
      <c r="AO76" s="136"/>
      <c r="AP76" s="136"/>
      <c r="AQ76" s="136"/>
      <c r="AR76" s="136"/>
      <c r="AS76" s="136"/>
      <c r="AT76" s="136"/>
      <c r="AU76" s="136"/>
      <c r="AV76" s="136"/>
      <c r="AW76" s="177"/>
    </row>
    <row r="77" ht="17.25" customHeight="1" spans="1:49">
      <c r="A77" s="199"/>
      <c r="B77" s="709"/>
      <c r="C77" s="709"/>
      <c r="D77" s="709"/>
      <c r="E77" s="709"/>
      <c r="F77" s="709"/>
      <c r="G77" s="709"/>
      <c r="H77" s="709"/>
      <c r="I77" s="709"/>
      <c r="J77" s="709"/>
      <c r="K77" s="200"/>
      <c r="L77" s="758"/>
      <c r="M77" s="548"/>
      <c r="N77" s="548"/>
      <c r="O77" s="548"/>
      <c r="P77" s="548"/>
      <c r="Q77" s="548"/>
      <c r="R77" s="548"/>
      <c r="S77" s="548"/>
      <c r="T77" s="548"/>
      <c r="U77" s="548"/>
      <c r="V77" s="548"/>
      <c r="W77" s="583"/>
      <c r="X77" s="128"/>
      <c r="Y77" s="136"/>
      <c r="Z77" s="698"/>
      <c r="AA77" s="698"/>
      <c r="AB77" s="698"/>
      <c r="AC77" s="136"/>
      <c r="AD77" s="136"/>
      <c r="AE77" s="136"/>
      <c r="AF77" s="136"/>
      <c r="AG77" s="136"/>
      <c r="AH77" s="136"/>
      <c r="AI77" s="136"/>
      <c r="AJ77" s="136"/>
      <c r="AK77" s="136"/>
      <c r="AL77" s="136"/>
      <c r="AM77" s="136"/>
      <c r="AN77" s="136"/>
      <c r="AO77" s="136"/>
      <c r="AP77" s="136"/>
      <c r="AQ77" s="136"/>
      <c r="AR77" s="136"/>
      <c r="AS77" s="136"/>
      <c r="AT77" s="136"/>
      <c r="AU77" s="136"/>
      <c r="AV77" s="136"/>
      <c r="AW77" s="177"/>
    </row>
    <row r="78" customHeight="1" spans="1:49">
      <c r="A78" s="288"/>
      <c r="B78" s="638" t="s">
        <v>180</v>
      </c>
      <c r="C78" s="667"/>
      <c r="D78" s="667"/>
      <c r="E78" s="667"/>
      <c r="F78" s="667"/>
      <c r="G78" s="667"/>
      <c r="H78" s="667"/>
      <c r="I78" s="667"/>
      <c r="J78" s="753"/>
      <c r="K78" s="124"/>
      <c r="L78" s="758"/>
      <c r="M78" s="548"/>
      <c r="N78" s="548"/>
      <c r="O78" s="548"/>
      <c r="P78" s="548"/>
      <c r="Q78" s="548"/>
      <c r="R78" s="548"/>
      <c r="S78" s="548"/>
      <c r="T78" s="548"/>
      <c r="U78" s="548"/>
      <c r="V78" s="548"/>
      <c r="W78" s="583"/>
      <c r="X78" s="128"/>
      <c r="Y78" s="136"/>
      <c r="Z78" s="698"/>
      <c r="AA78" s="698"/>
      <c r="AB78" s="698"/>
      <c r="AC78" s="136"/>
      <c r="AD78" s="136"/>
      <c r="AE78" s="136"/>
      <c r="AF78" s="136"/>
      <c r="AG78" s="136"/>
      <c r="AH78" s="136"/>
      <c r="AI78" s="136"/>
      <c r="AJ78" s="136"/>
      <c r="AK78" s="136"/>
      <c r="AL78" s="136"/>
      <c r="AM78" s="136"/>
      <c r="AN78" s="136"/>
      <c r="AO78" s="136"/>
      <c r="AP78" s="136"/>
      <c r="AQ78" s="136"/>
      <c r="AR78" s="136"/>
      <c r="AS78" s="136"/>
      <c r="AT78" s="136"/>
      <c r="AU78" s="136"/>
      <c r="AV78" s="136"/>
      <c r="AW78" s="177"/>
    </row>
    <row r="79" customHeight="1" spans="1:49">
      <c r="A79" s="288"/>
      <c r="B79" s="718" t="s">
        <v>181</v>
      </c>
      <c r="C79" s="719"/>
      <c r="D79" s="719"/>
      <c r="E79" s="719"/>
      <c r="F79" s="719"/>
      <c r="G79" s="719"/>
      <c r="H79" s="719"/>
      <c r="I79" s="719"/>
      <c r="J79" s="759"/>
      <c r="K79" s="124"/>
      <c r="L79" s="758"/>
      <c r="M79" s="548"/>
      <c r="N79" s="548"/>
      <c r="O79" s="548"/>
      <c r="P79" s="548"/>
      <c r="Q79" s="548"/>
      <c r="R79" s="548"/>
      <c r="S79" s="548"/>
      <c r="T79" s="548"/>
      <c r="U79" s="548"/>
      <c r="V79" s="548"/>
      <c r="W79" s="583"/>
      <c r="X79" s="128"/>
      <c r="Y79" s="136"/>
      <c r="Z79" s="698"/>
      <c r="AA79" s="698"/>
      <c r="AB79" s="698"/>
      <c r="AC79" s="136"/>
      <c r="AD79" s="136"/>
      <c r="AE79" s="136"/>
      <c r="AF79" s="136"/>
      <c r="AG79" s="136"/>
      <c r="AH79" s="136"/>
      <c r="AI79" s="136"/>
      <c r="AJ79" s="136"/>
      <c r="AK79" s="136"/>
      <c r="AL79" s="136"/>
      <c r="AM79" s="136"/>
      <c r="AN79" s="136"/>
      <c r="AO79" s="136"/>
      <c r="AP79" s="136"/>
      <c r="AQ79" s="136"/>
      <c r="AR79" s="136"/>
      <c r="AS79" s="136"/>
      <c r="AT79" s="136"/>
      <c r="AU79" s="136"/>
      <c r="AV79" s="136"/>
      <c r="AW79" s="177"/>
    </row>
    <row r="80" customHeight="1" spans="1:49">
      <c r="A80" s="288"/>
      <c r="B80" s="714"/>
      <c r="C80" s="713"/>
      <c r="D80" s="713"/>
      <c r="E80" s="713"/>
      <c r="F80" s="713"/>
      <c r="G80" s="713"/>
      <c r="H80" s="713"/>
      <c r="I80" s="713"/>
      <c r="J80" s="755"/>
      <c r="K80" s="124"/>
      <c r="L80" s="758"/>
      <c r="M80" s="548"/>
      <c r="N80" s="548"/>
      <c r="O80" s="548"/>
      <c r="P80" s="548"/>
      <c r="Q80" s="548"/>
      <c r="R80" s="548"/>
      <c r="S80" s="548"/>
      <c r="T80" s="548"/>
      <c r="U80" s="548"/>
      <c r="V80" s="548"/>
      <c r="W80" s="583"/>
      <c r="X80" s="128"/>
      <c r="Y80" s="136"/>
      <c r="Z80" s="698"/>
      <c r="AA80" s="698"/>
      <c r="AB80" s="698"/>
      <c r="AC80" s="136"/>
      <c r="AD80" s="136"/>
      <c r="AE80" s="136"/>
      <c r="AF80" s="136"/>
      <c r="AG80" s="136"/>
      <c r="AH80" s="136"/>
      <c r="AI80" s="136"/>
      <c r="AJ80" s="136"/>
      <c r="AK80" s="136"/>
      <c r="AL80" s="136"/>
      <c r="AM80" s="136"/>
      <c r="AN80" s="136"/>
      <c r="AO80" s="136"/>
      <c r="AP80" s="136"/>
      <c r="AQ80" s="136"/>
      <c r="AR80" s="136"/>
      <c r="AS80" s="136"/>
      <c r="AT80" s="136"/>
      <c r="AU80" s="136"/>
      <c r="AV80" s="136"/>
      <c r="AW80" s="177"/>
    </row>
    <row r="81" customHeight="1" spans="1:49">
      <c r="A81" s="288"/>
      <c r="B81" s="715"/>
      <c r="C81" s="711"/>
      <c r="D81" s="711"/>
      <c r="E81" s="711"/>
      <c r="F81" s="711"/>
      <c r="G81" s="711"/>
      <c r="H81" s="711"/>
      <c r="I81" s="711"/>
      <c r="J81" s="754"/>
      <c r="K81" s="124"/>
      <c r="L81" s="758"/>
      <c r="M81" s="548"/>
      <c r="N81" s="548"/>
      <c r="O81" s="548"/>
      <c r="P81" s="548"/>
      <c r="Q81" s="548"/>
      <c r="R81" s="548"/>
      <c r="S81" s="548"/>
      <c r="T81" s="548"/>
      <c r="U81" s="548"/>
      <c r="V81" s="548"/>
      <c r="W81" s="583"/>
      <c r="X81" s="128"/>
      <c r="Y81" s="136"/>
      <c r="Z81" s="698"/>
      <c r="AA81" s="698"/>
      <c r="AB81" s="698"/>
      <c r="AC81" s="136"/>
      <c r="AD81" s="136"/>
      <c r="AE81" s="136"/>
      <c r="AF81" s="136"/>
      <c r="AG81" s="136"/>
      <c r="AH81" s="136"/>
      <c r="AI81" s="136"/>
      <c r="AJ81" s="136"/>
      <c r="AK81" s="136"/>
      <c r="AL81" s="136"/>
      <c r="AM81" s="136"/>
      <c r="AN81" s="136"/>
      <c r="AO81" s="136"/>
      <c r="AP81" s="136"/>
      <c r="AQ81" s="136"/>
      <c r="AR81" s="136"/>
      <c r="AS81" s="136"/>
      <c r="AT81" s="136"/>
      <c r="AU81" s="136"/>
      <c r="AV81" s="136"/>
      <c r="AW81" s="177"/>
    </row>
    <row r="82" customHeight="1" spans="1:49">
      <c r="A82" s="288"/>
      <c r="B82" s="714"/>
      <c r="C82" s="713"/>
      <c r="D82" s="713"/>
      <c r="E82" s="713"/>
      <c r="F82" s="713"/>
      <c r="G82" s="713"/>
      <c r="H82" s="713"/>
      <c r="I82" s="713"/>
      <c r="J82" s="755"/>
      <c r="K82" s="124"/>
      <c r="L82" s="758"/>
      <c r="M82" s="548"/>
      <c r="N82" s="548"/>
      <c r="O82" s="548"/>
      <c r="P82" s="548"/>
      <c r="Q82" s="548"/>
      <c r="R82" s="548"/>
      <c r="S82" s="548"/>
      <c r="T82" s="548"/>
      <c r="U82" s="548"/>
      <c r="V82" s="548"/>
      <c r="W82" s="583"/>
      <c r="X82" s="128"/>
      <c r="Y82" s="136"/>
      <c r="Z82" s="698"/>
      <c r="AA82" s="698"/>
      <c r="AB82" s="698"/>
      <c r="AC82" s="136"/>
      <c r="AD82" s="136"/>
      <c r="AE82" s="136"/>
      <c r="AF82" s="136"/>
      <c r="AG82" s="136"/>
      <c r="AH82" s="136"/>
      <c r="AI82" s="136"/>
      <c r="AJ82" s="136"/>
      <c r="AK82" s="136"/>
      <c r="AL82" s="136"/>
      <c r="AM82" s="136"/>
      <c r="AN82" s="136"/>
      <c r="AO82" s="136"/>
      <c r="AP82" s="136"/>
      <c r="AQ82" s="136"/>
      <c r="AR82" s="136"/>
      <c r="AS82" s="136"/>
      <c r="AT82" s="136"/>
      <c r="AU82" s="136"/>
      <c r="AV82" s="136"/>
      <c r="AW82" s="177"/>
    </row>
    <row r="83" customHeight="1" spans="1:49">
      <c r="A83" s="288"/>
      <c r="B83" s="715"/>
      <c r="C83" s="711"/>
      <c r="D83" s="711"/>
      <c r="E83" s="711"/>
      <c r="F83" s="711"/>
      <c r="G83" s="711"/>
      <c r="H83" s="711"/>
      <c r="I83" s="711"/>
      <c r="J83" s="754"/>
      <c r="K83" s="124"/>
      <c r="L83" s="758"/>
      <c r="M83" s="548"/>
      <c r="N83" s="548"/>
      <c r="O83" s="548"/>
      <c r="P83" s="548"/>
      <c r="Q83" s="548"/>
      <c r="R83" s="548"/>
      <c r="S83" s="548"/>
      <c r="T83" s="548"/>
      <c r="U83" s="548"/>
      <c r="V83" s="548"/>
      <c r="W83" s="583"/>
      <c r="X83" s="128"/>
      <c r="Y83" s="136"/>
      <c r="Z83" s="698"/>
      <c r="AA83" s="698"/>
      <c r="AB83" s="698"/>
      <c r="AC83" s="136"/>
      <c r="AD83" s="136"/>
      <c r="AE83" s="136"/>
      <c r="AF83" s="136"/>
      <c r="AG83" s="136"/>
      <c r="AH83" s="136"/>
      <c r="AI83" s="136"/>
      <c r="AJ83" s="136"/>
      <c r="AK83" s="136"/>
      <c r="AL83" s="136"/>
      <c r="AM83" s="136"/>
      <c r="AN83" s="136"/>
      <c r="AO83" s="136"/>
      <c r="AP83" s="136"/>
      <c r="AQ83" s="136"/>
      <c r="AR83" s="136"/>
      <c r="AS83" s="136"/>
      <c r="AT83" s="136"/>
      <c r="AU83" s="136"/>
      <c r="AV83" s="136"/>
      <c r="AW83" s="177"/>
    </row>
    <row r="84" customHeight="1" spans="1:49">
      <c r="A84" s="288"/>
      <c r="B84" s="714"/>
      <c r="C84" s="713"/>
      <c r="D84" s="713"/>
      <c r="E84" s="713"/>
      <c r="F84" s="713"/>
      <c r="G84" s="713"/>
      <c r="H84" s="713"/>
      <c r="I84" s="713"/>
      <c r="J84" s="755"/>
      <c r="K84" s="124"/>
      <c r="L84" s="758"/>
      <c r="M84" s="548"/>
      <c r="N84" s="548"/>
      <c r="O84" s="548"/>
      <c r="P84" s="548"/>
      <c r="Q84" s="548"/>
      <c r="R84" s="548"/>
      <c r="S84" s="548"/>
      <c r="T84" s="548"/>
      <c r="U84" s="548"/>
      <c r="V84" s="548"/>
      <c r="W84" s="583"/>
      <c r="X84" s="128"/>
      <c r="Y84" s="136"/>
      <c r="Z84" s="698"/>
      <c r="AA84" s="698"/>
      <c r="AB84" s="698"/>
      <c r="AC84" s="136"/>
      <c r="AD84" s="136"/>
      <c r="AE84" s="136"/>
      <c r="AF84" s="136"/>
      <c r="AG84" s="136"/>
      <c r="AH84" s="136"/>
      <c r="AI84" s="136"/>
      <c r="AJ84" s="136"/>
      <c r="AK84" s="136"/>
      <c r="AL84" s="136"/>
      <c r="AM84" s="136"/>
      <c r="AN84" s="136"/>
      <c r="AO84" s="136"/>
      <c r="AP84" s="136"/>
      <c r="AQ84" s="136"/>
      <c r="AR84" s="136"/>
      <c r="AS84" s="136"/>
      <c r="AT84" s="136"/>
      <c r="AU84" s="136"/>
      <c r="AV84" s="136"/>
      <c r="AW84" s="177"/>
    </row>
    <row r="85" ht="17.25" customHeight="1" spans="1:49">
      <c r="A85" s="288"/>
      <c r="B85" s="715"/>
      <c r="C85" s="711"/>
      <c r="D85" s="711"/>
      <c r="E85" s="711"/>
      <c r="F85" s="711"/>
      <c r="G85" s="711"/>
      <c r="H85" s="711"/>
      <c r="I85" s="711"/>
      <c r="J85" s="754"/>
      <c r="K85" s="124"/>
      <c r="L85" s="760"/>
      <c r="M85" s="745"/>
      <c r="N85" s="745"/>
      <c r="O85" s="745"/>
      <c r="P85" s="745"/>
      <c r="Q85" s="745"/>
      <c r="R85" s="745"/>
      <c r="S85" s="745"/>
      <c r="T85" s="745"/>
      <c r="U85" s="745"/>
      <c r="V85" s="745"/>
      <c r="W85" s="752"/>
      <c r="X85" s="128"/>
      <c r="Y85" s="136"/>
      <c r="Z85" s="698"/>
      <c r="AA85" s="698"/>
      <c r="AB85" s="698"/>
      <c r="AC85" s="136"/>
      <c r="AD85" s="136"/>
      <c r="AE85" s="136"/>
      <c r="AF85" s="136"/>
      <c r="AG85" s="136"/>
      <c r="AH85" s="136"/>
      <c r="AI85" s="136"/>
      <c r="AJ85" s="136"/>
      <c r="AK85" s="136"/>
      <c r="AL85" s="136"/>
      <c r="AM85" s="136"/>
      <c r="AN85" s="136"/>
      <c r="AO85" s="136"/>
      <c r="AP85" s="136"/>
      <c r="AQ85" s="136"/>
      <c r="AR85" s="136"/>
      <c r="AS85" s="136"/>
      <c r="AT85" s="136"/>
      <c r="AU85" s="136"/>
      <c r="AV85" s="136"/>
      <c r="AW85" s="177"/>
    </row>
    <row r="86" customHeight="1" spans="1:49">
      <c r="A86" s="288"/>
      <c r="B86" s="714"/>
      <c r="C86" s="713"/>
      <c r="D86" s="713"/>
      <c r="E86" s="713"/>
      <c r="F86" s="713"/>
      <c r="G86" s="713"/>
      <c r="H86" s="713"/>
      <c r="I86" s="713"/>
      <c r="J86" s="755"/>
      <c r="K86" s="128"/>
      <c r="L86" s="134"/>
      <c r="M86" s="134"/>
      <c r="N86" s="134"/>
      <c r="O86" s="134"/>
      <c r="P86" s="134"/>
      <c r="Q86" s="135"/>
      <c r="R86" s="134"/>
      <c r="S86" s="134"/>
      <c r="T86" s="134"/>
      <c r="U86" s="134"/>
      <c r="V86" s="134"/>
      <c r="W86" s="134"/>
      <c r="X86" s="136"/>
      <c r="Y86" s="136"/>
      <c r="Z86" s="698"/>
      <c r="AA86" s="698"/>
      <c r="AB86" s="698"/>
      <c r="AC86" s="136"/>
      <c r="AD86" s="136"/>
      <c r="AE86" s="136"/>
      <c r="AF86" s="136"/>
      <c r="AG86" s="136"/>
      <c r="AH86" s="136"/>
      <c r="AI86" s="136"/>
      <c r="AJ86" s="136"/>
      <c r="AK86" s="136"/>
      <c r="AL86" s="136"/>
      <c r="AM86" s="136"/>
      <c r="AN86" s="136"/>
      <c r="AO86" s="136"/>
      <c r="AP86" s="136"/>
      <c r="AQ86" s="136"/>
      <c r="AR86" s="136"/>
      <c r="AS86" s="136"/>
      <c r="AT86" s="136"/>
      <c r="AU86" s="136"/>
      <c r="AV86" s="136"/>
      <c r="AW86" s="177"/>
    </row>
    <row r="87" customHeight="1" spans="1:49">
      <c r="A87" s="288"/>
      <c r="B87" s="715"/>
      <c r="C87" s="711"/>
      <c r="D87" s="711"/>
      <c r="E87" s="711"/>
      <c r="F87" s="711"/>
      <c r="G87" s="711"/>
      <c r="H87" s="711"/>
      <c r="I87" s="711"/>
      <c r="J87" s="754"/>
      <c r="K87" s="124"/>
      <c r="L87" s="724" t="s">
        <v>182</v>
      </c>
      <c r="M87" s="725"/>
      <c r="N87" s="725"/>
      <c r="O87" s="725"/>
      <c r="P87" s="766"/>
      <c r="Q87" s="501"/>
      <c r="R87" s="438" t="s">
        <v>86</v>
      </c>
      <c r="S87" s="439"/>
      <c r="T87" s="439"/>
      <c r="U87" s="439"/>
      <c r="V87" s="439"/>
      <c r="W87" s="500"/>
      <c r="X87" s="813"/>
      <c r="Y87" s="698"/>
      <c r="Z87" s="698"/>
      <c r="AA87" s="698"/>
      <c r="AB87" s="698"/>
      <c r="AC87" s="698"/>
      <c r="AD87" s="698"/>
      <c r="AE87" s="136"/>
      <c r="AF87" s="136"/>
      <c r="AG87" s="136"/>
      <c r="AH87" s="136"/>
      <c r="AI87" s="136"/>
      <c r="AJ87" s="136"/>
      <c r="AK87" s="136"/>
      <c r="AL87" s="136"/>
      <c r="AM87" s="136"/>
      <c r="AN87" s="136"/>
      <c r="AO87" s="136"/>
      <c r="AP87" s="136"/>
      <c r="AQ87" s="136"/>
      <c r="AR87" s="136"/>
      <c r="AS87" s="136"/>
      <c r="AT87" s="136"/>
      <c r="AU87" s="136"/>
      <c r="AV87" s="136"/>
      <c r="AW87" s="177"/>
    </row>
    <row r="88" ht="17.25" customHeight="1" spans="1:49">
      <c r="A88" s="288"/>
      <c r="B88" s="720"/>
      <c r="C88" s="721"/>
      <c r="D88" s="721"/>
      <c r="E88" s="721"/>
      <c r="F88" s="721"/>
      <c r="G88" s="721"/>
      <c r="H88" s="721"/>
      <c r="I88" s="721"/>
      <c r="J88" s="761"/>
      <c r="K88" s="124"/>
      <c r="L88" s="762" t="s">
        <v>183</v>
      </c>
      <c r="M88" s="785"/>
      <c r="N88" s="785"/>
      <c r="O88" s="785"/>
      <c r="P88" s="786"/>
      <c r="Q88" s="799"/>
      <c r="R88" s="800" t="s">
        <v>184</v>
      </c>
      <c r="S88" s="801"/>
      <c r="T88" s="802"/>
      <c r="U88" s="814" t="s">
        <v>185</v>
      </c>
      <c r="V88" s="815"/>
      <c r="W88" s="816"/>
      <c r="X88" s="813"/>
      <c r="Y88" s="698"/>
      <c r="Z88" s="698"/>
      <c r="AA88" s="698"/>
      <c r="AB88" s="698"/>
      <c r="AC88" s="698"/>
      <c r="AD88" s="698"/>
      <c r="AE88" s="136"/>
      <c r="AF88" s="136"/>
      <c r="AG88" s="136"/>
      <c r="AH88" s="136"/>
      <c r="AI88" s="136"/>
      <c r="AJ88" s="136"/>
      <c r="AK88" s="136"/>
      <c r="AL88" s="136"/>
      <c r="AM88" s="136"/>
      <c r="AN88" s="136"/>
      <c r="AO88" s="136"/>
      <c r="AP88" s="136"/>
      <c r="AQ88" s="136"/>
      <c r="AR88" s="136"/>
      <c r="AS88" s="136"/>
      <c r="AT88" s="136"/>
      <c r="AU88" s="136"/>
      <c r="AV88" s="136"/>
      <c r="AW88" s="177"/>
    </row>
    <row r="89" ht="17.25" customHeight="1" spans="1:49">
      <c r="A89" s="288"/>
      <c r="B89" s="722"/>
      <c r="C89" s="723"/>
      <c r="D89" s="723"/>
      <c r="E89" s="723"/>
      <c r="F89" s="723"/>
      <c r="G89" s="723"/>
      <c r="H89" s="723"/>
      <c r="I89" s="723"/>
      <c r="J89" s="763"/>
      <c r="K89" s="124"/>
      <c r="L89" s="764"/>
      <c r="M89" s="787"/>
      <c r="N89" s="787"/>
      <c r="O89" s="787"/>
      <c r="P89" s="788"/>
      <c r="Q89" s="799"/>
      <c r="R89" s="803"/>
      <c r="S89" s="804"/>
      <c r="T89" s="805"/>
      <c r="U89" s="817"/>
      <c r="V89" s="804"/>
      <c r="W89" s="818"/>
      <c r="X89" s="813"/>
      <c r="Y89" s="698"/>
      <c r="Z89" s="698"/>
      <c r="AA89" s="698"/>
      <c r="AB89" s="698"/>
      <c r="AC89" s="698"/>
      <c r="AD89" s="698"/>
      <c r="AE89" s="136"/>
      <c r="AF89" s="136"/>
      <c r="AG89" s="136"/>
      <c r="AH89" s="136"/>
      <c r="AI89" s="136"/>
      <c r="AJ89" s="136"/>
      <c r="AK89" s="136"/>
      <c r="AL89" s="136"/>
      <c r="AM89" s="136"/>
      <c r="AN89" s="136"/>
      <c r="AO89" s="136"/>
      <c r="AP89" s="136"/>
      <c r="AQ89" s="136"/>
      <c r="AR89" s="136"/>
      <c r="AS89" s="136"/>
      <c r="AT89" s="136"/>
      <c r="AU89" s="136"/>
      <c r="AV89" s="136"/>
      <c r="AW89" s="177"/>
    </row>
    <row r="90" customHeight="1" spans="1:49">
      <c r="A90" s="199"/>
      <c r="B90" s="134"/>
      <c r="C90" s="134"/>
      <c r="D90" s="134"/>
      <c r="E90" s="134"/>
      <c r="F90" s="134"/>
      <c r="G90" s="134"/>
      <c r="H90" s="134"/>
      <c r="I90" s="134"/>
      <c r="J90" s="134"/>
      <c r="K90" s="200"/>
      <c r="L90" s="765"/>
      <c r="M90" s="789"/>
      <c r="N90" s="789"/>
      <c r="O90" s="789"/>
      <c r="P90" s="790"/>
      <c r="Q90" s="799"/>
      <c r="R90" s="714"/>
      <c r="S90" s="713"/>
      <c r="T90" s="806"/>
      <c r="U90" s="819"/>
      <c r="V90" s="713"/>
      <c r="W90" s="755"/>
      <c r="X90" s="813"/>
      <c r="Y90" s="698"/>
      <c r="Z90" s="698"/>
      <c r="AA90" s="698"/>
      <c r="AB90" s="698"/>
      <c r="AC90" s="698"/>
      <c r="AD90" s="698"/>
      <c r="AE90" s="136"/>
      <c r="AF90" s="136"/>
      <c r="AG90" s="136"/>
      <c r="AH90" s="136"/>
      <c r="AI90" s="136"/>
      <c r="AJ90" s="136"/>
      <c r="AK90" s="136"/>
      <c r="AL90" s="136"/>
      <c r="AM90" s="136"/>
      <c r="AN90" s="136"/>
      <c r="AO90" s="136"/>
      <c r="AP90" s="136"/>
      <c r="AQ90" s="136"/>
      <c r="AR90" s="136"/>
      <c r="AS90" s="136"/>
      <c r="AT90" s="136"/>
      <c r="AU90" s="136"/>
      <c r="AV90" s="136"/>
      <c r="AW90" s="177"/>
    </row>
    <row r="91" customHeight="1" spans="1:49">
      <c r="A91" s="288"/>
      <c r="B91" s="724" t="s">
        <v>186</v>
      </c>
      <c r="C91" s="725"/>
      <c r="D91" s="725"/>
      <c r="E91" s="725"/>
      <c r="F91" s="725"/>
      <c r="G91" s="725"/>
      <c r="H91" s="725"/>
      <c r="I91" s="725"/>
      <c r="J91" s="766"/>
      <c r="K91" s="124"/>
      <c r="L91" s="767"/>
      <c r="M91" s="791"/>
      <c r="N91" s="791"/>
      <c r="O91" s="791"/>
      <c r="P91" s="792"/>
      <c r="Q91" s="799"/>
      <c r="R91" s="715"/>
      <c r="S91" s="711"/>
      <c r="T91" s="807"/>
      <c r="U91" s="820"/>
      <c r="V91" s="711"/>
      <c r="W91" s="754"/>
      <c r="X91" s="813"/>
      <c r="Y91" s="698"/>
      <c r="Z91" s="698"/>
      <c r="AA91" s="698"/>
      <c r="AB91" s="698"/>
      <c r="AC91" s="698"/>
      <c r="AD91" s="698"/>
      <c r="AE91" s="136"/>
      <c r="AF91" s="136"/>
      <c r="AG91" s="136"/>
      <c r="AH91" s="136"/>
      <c r="AI91" s="136"/>
      <c r="AJ91" s="136"/>
      <c r="AK91" s="136"/>
      <c r="AL91" s="136"/>
      <c r="AM91" s="136"/>
      <c r="AN91" s="136"/>
      <c r="AO91" s="136"/>
      <c r="AP91" s="136"/>
      <c r="AQ91" s="136"/>
      <c r="AR91" s="136"/>
      <c r="AS91" s="136"/>
      <c r="AT91" s="136"/>
      <c r="AU91" s="136"/>
      <c r="AV91" s="136"/>
      <c r="AW91" s="177"/>
    </row>
    <row r="92" customHeight="1" spans="1:49">
      <c r="A92" s="288"/>
      <c r="B92" s="726" t="s">
        <v>187</v>
      </c>
      <c r="C92" s="727"/>
      <c r="D92" s="727"/>
      <c r="E92" s="746" t="s">
        <v>188</v>
      </c>
      <c r="F92" s="746" t="s">
        <v>189</v>
      </c>
      <c r="G92" s="746" t="s">
        <v>190</v>
      </c>
      <c r="H92" s="746" t="s">
        <v>191</v>
      </c>
      <c r="I92" s="746" t="s">
        <v>192</v>
      </c>
      <c r="J92" s="768" t="s">
        <v>193</v>
      </c>
      <c r="K92" s="124"/>
      <c r="L92" s="769"/>
      <c r="M92" s="793"/>
      <c r="N92" s="793"/>
      <c r="O92" s="793"/>
      <c r="P92" s="794"/>
      <c r="Q92" s="799"/>
      <c r="R92" s="714"/>
      <c r="S92" s="713"/>
      <c r="T92" s="806"/>
      <c r="U92" s="819"/>
      <c r="V92" s="713"/>
      <c r="W92" s="755"/>
      <c r="X92" s="813"/>
      <c r="Y92" s="698"/>
      <c r="Z92" s="698"/>
      <c r="AA92" s="698"/>
      <c r="AB92" s="698"/>
      <c r="AC92" s="698"/>
      <c r="AD92" s="698"/>
      <c r="AE92" s="136"/>
      <c r="AF92" s="136"/>
      <c r="AG92" s="136"/>
      <c r="AH92" s="136"/>
      <c r="AI92" s="136"/>
      <c r="AJ92" s="136"/>
      <c r="AK92" s="136"/>
      <c r="AL92" s="136"/>
      <c r="AM92" s="136"/>
      <c r="AN92" s="136"/>
      <c r="AO92" s="136"/>
      <c r="AP92" s="136"/>
      <c r="AQ92" s="136"/>
      <c r="AR92" s="136"/>
      <c r="AS92" s="136"/>
      <c r="AT92" s="136"/>
      <c r="AU92" s="136"/>
      <c r="AV92" s="136"/>
      <c r="AW92" s="177"/>
    </row>
    <row r="93" customHeight="1" spans="1:49">
      <c r="A93" s="288"/>
      <c r="B93" s="728"/>
      <c r="C93" s="727"/>
      <c r="D93" s="727"/>
      <c r="E93" s="746" t="s">
        <v>194</v>
      </c>
      <c r="F93" s="746" t="s">
        <v>195</v>
      </c>
      <c r="G93" s="746" t="s">
        <v>196</v>
      </c>
      <c r="H93" s="746" t="s">
        <v>197</v>
      </c>
      <c r="I93" s="746" t="s">
        <v>198</v>
      </c>
      <c r="J93" s="770">
        <v>1</v>
      </c>
      <c r="K93" s="124"/>
      <c r="L93" s="771"/>
      <c r="M93" s="795"/>
      <c r="N93" s="795"/>
      <c r="O93" s="795"/>
      <c r="P93" s="796"/>
      <c r="Q93" s="799"/>
      <c r="R93" s="715"/>
      <c r="S93" s="711"/>
      <c r="T93" s="807"/>
      <c r="U93" s="820"/>
      <c r="V93" s="711"/>
      <c r="W93" s="754"/>
      <c r="X93" s="813"/>
      <c r="Y93" s="698"/>
      <c r="Z93" s="698"/>
      <c r="AA93" s="698"/>
      <c r="AB93" s="698"/>
      <c r="AC93" s="698"/>
      <c r="AD93" s="698"/>
      <c r="AE93" s="136"/>
      <c r="AF93" s="136"/>
      <c r="AG93" s="136"/>
      <c r="AH93" s="136"/>
      <c r="AI93" s="136"/>
      <c r="AJ93" s="136"/>
      <c r="AK93" s="136"/>
      <c r="AL93" s="136"/>
      <c r="AM93" s="136"/>
      <c r="AN93" s="136"/>
      <c r="AO93" s="136"/>
      <c r="AP93" s="136"/>
      <c r="AQ93" s="136"/>
      <c r="AR93" s="136"/>
      <c r="AS93" s="136"/>
      <c r="AT93" s="136"/>
      <c r="AU93" s="136"/>
      <c r="AV93" s="136"/>
      <c r="AW93" s="177"/>
    </row>
    <row r="94" customHeight="1" spans="1:49">
      <c r="A94" s="288"/>
      <c r="B94" s="729" t="s">
        <v>199</v>
      </c>
      <c r="C94" s="610"/>
      <c r="D94" s="610"/>
      <c r="E94" s="610"/>
      <c r="F94" s="610"/>
      <c r="G94" s="610"/>
      <c r="H94" s="610"/>
      <c r="I94" s="610"/>
      <c r="J94" s="687"/>
      <c r="K94" s="124"/>
      <c r="L94" s="765"/>
      <c r="M94" s="789"/>
      <c r="N94" s="789"/>
      <c r="O94" s="789"/>
      <c r="P94" s="790"/>
      <c r="Q94" s="799"/>
      <c r="R94" s="714"/>
      <c r="S94" s="713"/>
      <c r="T94" s="806"/>
      <c r="U94" s="819"/>
      <c r="V94" s="713"/>
      <c r="W94" s="755"/>
      <c r="X94" s="813"/>
      <c r="Y94" s="698"/>
      <c r="Z94" s="698"/>
      <c r="AA94" s="698"/>
      <c r="AB94" s="698"/>
      <c r="AC94" s="698"/>
      <c r="AD94" s="698"/>
      <c r="AE94" s="136"/>
      <c r="AF94" s="136"/>
      <c r="AG94" s="136"/>
      <c r="AH94" s="136"/>
      <c r="AI94" s="136"/>
      <c r="AJ94" s="136"/>
      <c r="AK94" s="136"/>
      <c r="AL94" s="136"/>
      <c r="AM94" s="136"/>
      <c r="AN94" s="136"/>
      <c r="AO94" s="136"/>
      <c r="AP94" s="136"/>
      <c r="AQ94" s="136"/>
      <c r="AR94" s="136"/>
      <c r="AS94" s="136"/>
      <c r="AT94" s="136"/>
      <c r="AU94" s="136"/>
      <c r="AV94" s="136"/>
      <c r="AW94" s="177"/>
    </row>
    <row r="95" customHeight="1" spans="1:49">
      <c r="A95" s="288"/>
      <c r="B95" s="730"/>
      <c r="C95" s="613"/>
      <c r="D95" s="613"/>
      <c r="E95" s="613"/>
      <c r="F95" s="613"/>
      <c r="G95" s="613"/>
      <c r="H95" s="613"/>
      <c r="I95" s="613"/>
      <c r="J95" s="688"/>
      <c r="K95" s="124"/>
      <c r="L95" s="767"/>
      <c r="M95" s="791"/>
      <c r="N95" s="791"/>
      <c r="O95" s="791"/>
      <c r="P95" s="792"/>
      <c r="Q95" s="799"/>
      <c r="R95" s="715"/>
      <c r="S95" s="711"/>
      <c r="T95" s="807"/>
      <c r="U95" s="820"/>
      <c r="V95" s="711"/>
      <c r="W95" s="754"/>
      <c r="X95" s="813"/>
      <c r="Y95" s="698"/>
      <c r="Z95" s="698"/>
      <c r="AA95" s="698"/>
      <c r="AB95" s="698"/>
      <c r="AC95" s="698"/>
      <c r="AD95" s="698"/>
      <c r="AE95" s="698"/>
      <c r="AF95" s="698"/>
      <c r="AG95" s="698"/>
      <c r="AH95" s="698"/>
      <c r="AI95" s="698"/>
      <c r="AJ95" s="698"/>
      <c r="AK95" s="698"/>
      <c r="AL95" s="698"/>
      <c r="AM95" s="698"/>
      <c r="AN95" s="698"/>
      <c r="AO95" s="698"/>
      <c r="AP95" s="698"/>
      <c r="AQ95" s="698"/>
      <c r="AR95" s="698"/>
      <c r="AS95" s="698"/>
      <c r="AT95" s="698"/>
      <c r="AU95" s="698"/>
      <c r="AV95" s="698"/>
      <c r="AW95" s="824"/>
    </row>
    <row r="96" customHeight="1" spans="1:49">
      <c r="A96" s="288"/>
      <c r="B96" s="731" t="s">
        <v>200</v>
      </c>
      <c r="C96" s="732"/>
      <c r="D96" s="732"/>
      <c r="E96" s="732"/>
      <c r="F96" s="746" t="s">
        <v>201</v>
      </c>
      <c r="G96" s="732"/>
      <c r="H96" s="732"/>
      <c r="I96" s="732"/>
      <c r="J96" s="772"/>
      <c r="K96" s="124"/>
      <c r="L96" s="769"/>
      <c r="M96" s="793"/>
      <c r="N96" s="793"/>
      <c r="O96" s="793"/>
      <c r="P96" s="794"/>
      <c r="Q96" s="799"/>
      <c r="R96" s="714"/>
      <c r="S96" s="713"/>
      <c r="T96" s="806"/>
      <c r="U96" s="819"/>
      <c r="V96" s="713"/>
      <c r="W96" s="755"/>
      <c r="X96" s="813"/>
      <c r="Y96" s="698"/>
      <c r="Z96" s="698"/>
      <c r="AA96" s="698"/>
      <c r="AB96" s="698"/>
      <c r="AC96" s="698"/>
      <c r="AD96" s="698"/>
      <c r="AE96" s="698"/>
      <c r="AF96" s="698"/>
      <c r="AG96" s="698"/>
      <c r="AH96" s="698"/>
      <c r="AI96" s="698"/>
      <c r="AJ96" s="698"/>
      <c r="AK96" s="698"/>
      <c r="AL96" s="698"/>
      <c r="AM96" s="698"/>
      <c r="AN96" s="698"/>
      <c r="AO96" s="698"/>
      <c r="AP96" s="698"/>
      <c r="AQ96" s="698"/>
      <c r="AR96" s="698"/>
      <c r="AS96" s="698"/>
      <c r="AT96" s="698"/>
      <c r="AU96" s="698"/>
      <c r="AV96" s="698"/>
      <c r="AW96" s="824"/>
    </row>
    <row r="97" customHeight="1" spans="1:49">
      <c r="A97" s="288"/>
      <c r="B97" s="731" t="s">
        <v>202</v>
      </c>
      <c r="C97" s="732"/>
      <c r="D97" s="733" t="s">
        <v>203</v>
      </c>
      <c r="E97" s="747"/>
      <c r="F97" s="747"/>
      <c r="G97" s="747"/>
      <c r="H97" s="747"/>
      <c r="I97" s="747"/>
      <c r="J97" s="773"/>
      <c r="K97" s="124"/>
      <c r="L97" s="771"/>
      <c r="M97" s="795"/>
      <c r="N97" s="795"/>
      <c r="O97" s="795"/>
      <c r="P97" s="796"/>
      <c r="Q97" s="799"/>
      <c r="R97" s="715"/>
      <c r="S97" s="711"/>
      <c r="T97" s="807"/>
      <c r="U97" s="820"/>
      <c r="V97" s="711"/>
      <c r="W97" s="754"/>
      <c r="X97" s="813"/>
      <c r="Y97" s="698"/>
      <c r="Z97" s="698"/>
      <c r="AA97" s="698"/>
      <c r="AB97" s="698"/>
      <c r="AC97" s="698"/>
      <c r="AD97" s="698"/>
      <c r="AE97" s="698"/>
      <c r="AF97" s="698"/>
      <c r="AG97" s="698"/>
      <c r="AH97" s="698"/>
      <c r="AI97" s="698"/>
      <c r="AJ97" s="698"/>
      <c r="AK97" s="698"/>
      <c r="AL97" s="698"/>
      <c r="AM97" s="698"/>
      <c r="AN97" s="698"/>
      <c r="AO97" s="698"/>
      <c r="AP97" s="698"/>
      <c r="AQ97" s="698"/>
      <c r="AR97" s="698"/>
      <c r="AS97" s="698"/>
      <c r="AT97" s="698"/>
      <c r="AU97" s="698"/>
      <c r="AV97" s="698"/>
      <c r="AW97" s="824"/>
    </row>
    <row r="98" customHeight="1" spans="1:49">
      <c r="A98" s="288"/>
      <c r="B98" s="731" t="s">
        <v>204</v>
      </c>
      <c r="C98" s="732"/>
      <c r="D98" s="733" t="s">
        <v>205</v>
      </c>
      <c r="E98" s="747"/>
      <c r="F98" s="747"/>
      <c r="G98" s="747"/>
      <c r="H98" s="747"/>
      <c r="I98" s="747"/>
      <c r="J98" s="773"/>
      <c r="K98" s="124"/>
      <c r="L98" s="765"/>
      <c r="M98" s="789"/>
      <c r="N98" s="789"/>
      <c r="O98" s="789"/>
      <c r="P98" s="790"/>
      <c r="Q98" s="799"/>
      <c r="R98" s="714"/>
      <c r="S98" s="713"/>
      <c r="T98" s="806"/>
      <c r="U98" s="819"/>
      <c r="V98" s="713"/>
      <c r="W98" s="755"/>
      <c r="X98" s="813"/>
      <c r="Y98" s="698"/>
      <c r="Z98" s="698"/>
      <c r="AA98" s="698"/>
      <c r="AB98" s="698"/>
      <c r="AC98" s="698"/>
      <c r="AD98" s="698"/>
      <c r="AE98" s="136"/>
      <c r="AF98" s="136"/>
      <c r="AG98" s="136"/>
      <c r="AH98" s="136"/>
      <c r="AI98" s="136"/>
      <c r="AJ98" s="136"/>
      <c r="AK98" s="136"/>
      <c r="AL98" s="136"/>
      <c r="AM98" s="136"/>
      <c r="AN98" s="136"/>
      <c r="AO98" s="136"/>
      <c r="AP98" s="136"/>
      <c r="AQ98" s="136"/>
      <c r="AR98" s="136"/>
      <c r="AS98" s="136"/>
      <c r="AT98" s="136"/>
      <c r="AU98" s="136"/>
      <c r="AV98" s="136"/>
      <c r="AW98" s="177"/>
    </row>
    <row r="99" customHeight="1" spans="1:49">
      <c r="A99" s="288"/>
      <c r="B99" s="731" t="s">
        <v>206</v>
      </c>
      <c r="C99" s="732"/>
      <c r="D99" s="609" t="s">
        <v>207</v>
      </c>
      <c r="E99" s="610"/>
      <c r="F99" s="610"/>
      <c r="G99" s="610"/>
      <c r="H99" s="610"/>
      <c r="I99" s="610"/>
      <c r="J99" s="687"/>
      <c r="K99" s="124"/>
      <c r="L99" s="767"/>
      <c r="M99" s="791"/>
      <c r="N99" s="791"/>
      <c r="O99" s="791"/>
      <c r="P99" s="792"/>
      <c r="Q99" s="799"/>
      <c r="R99" s="715"/>
      <c r="S99" s="711"/>
      <c r="T99" s="807"/>
      <c r="U99" s="820"/>
      <c r="V99" s="711"/>
      <c r="W99" s="754"/>
      <c r="X99" s="813"/>
      <c r="Y99" s="698"/>
      <c r="Z99" s="698"/>
      <c r="AA99" s="698"/>
      <c r="AB99" s="698"/>
      <c r="AC99" s="698"/>
      <c r="AD99" s="698"/>
      <c r="AE99" s="136"/>
      <c r="AF99" s="136"/>
      <c r="AG99" s="136"/>
      <c r="AH99" s="136"/>
      <c r="AI99" s="136"/>
      <c r="AJ99" s="136"/>
      <c r="AK99" s="136"/>
      <c r="AL99" s="136"/>
      <c r="AM99" s="136"/>
      <c r="AN99" s="136"/>
      <c r="AO99" s="136"/>
      <c r="AP99" s="136"/>
      <c r="AQ99" s="136"/>
      <c r="AR99" s="136"/>
      <c r="AS99" s="136"/>
      <c r="AT99" s="136"/>
      <c r="AU99" s="136"/>
      <c r="AV99" s="136"/>
      <c r="AW99" s="177"/>
    </row>
    <row r="100" customHeight="1" spans="1:49">
      <c r="A100" s="288"/>
      <c r="B100" s="734"/>
      <c r="C100" s="732"/>
      <c r="D100" s="612"/>
      <c r="E100" s="613"/>
      <c r="F100" s="613"/>
      <c r="G100" s="613"/>
      <c r="H100" s="613"/>
      <c r="I100" s="613"/>
      <c r="J100" s="688"/>
      <c r="K100" s="124"/>
      <c r="L100" s="769"/>
      <c r="M100" s="793"/>
      <c r="N100" s="793"/>
      <c r="O100" s="793"/>
      <c r="P100" s="794"/>
      <c r="Q100" s="799"/>
      <c r="R100" s="714"/>
      <c r="S100" s="713"/>
      <c r="T100" s="806"/>
      <c r="U100" s="819"/>
      <c r="V100" s="713"/>
      <c r="W100" s="755"/>
      <c r="X100" s="813"/>
      <c r="Y100" s="698"/>
      <c r="Z100" s="698"/>
      <c r="AA100" s="698"/>
      <c r="AB100" s="698"/>
      <c r="AC100" s="698"/>
      <c r="AD100" s="698"/>
      <c r="AE100" s="136"/>
      <c r="AF100" s="136"/>
      <c r="AG100" s="136"/>
      <c r="AH100" s="136"/>
      <c r="AI100" s="136"/>
      <c r="AJ100" s="136"/>
      <c r="AK100" s="136"/>
      <c r="AL100" s="136"/>
      <c r="AM100" s="136"/>
      <c r="AN100" s="136"/>
      <c r="AO100" s="136"/>
      <c r="AP100" s="136"/>
      <c r="AQ100" s="136"/>
      <c r="AR100" s="136"/>
      <c r="AS100" s="136"/>
      <c r="AT100" s="136"/>
      <c r="AU100" s="136"/>
      <c r="AV100" s="136"/>
      <c r="AW100" s="177"/>
    </row>
    <row r="101" ht="17.25" customHeight="1" spans="1:49">
      <c r="A101" s="288"/>
      <c r="B101" s="735" t="s">
        <v>208</v>
      </c>
      <c r="C101" s="736"/>
      <c r="D101" s="736"/>
      <c r="E101" s="736"/>
      <c r="F101" s="748" t="s">
        <v>209</v>
      </c>
      <c r="G101" s="736"/>
      <c r="H101" s="736"/>
      <c r="I101" s="736"/>
      <c r="J101" s="774"/>
      <c r="K101" s="124"/>
      <c r="L101" s="775"/>
      <c r="M101" s="797"/>
      <c r="N101" s="797"/>
      <c r="O101" s="797"/>
      <c r="P101" s="798"/>
      <c r="Q101" s="799"/>
      <c r="R101" s="716"/>
      <c r="S101" s="717"/>
      <c r="T101" s="808"/>
      <c r="U101" s="821"/>
      <c r="V101" s="717"/>
      <c r="W101" s="756"/>
      <c r="X101" s="813"/>
      <c r="Y101" s="698"/>
      <c r="Z101" s="698"/>
      <c r="AA101" s="698"/>
      <c r="AB101" s="698"/>
      <c r="AC101" s="698"/>
      <c r="AD101" s="698"/>
      <c r="AE101" s="136"/>
      <c r="AF101" s="136"/>
      <c r="AG101" s="136"/>
      <c r="AH101" s="136"/>
      <c r="AI101" s="136"/>
      <c r="AJ101" s="136"/>
      <c r="AK101" s="136"/>
      <c r="AL101" s="136"/>
      <c r="AM101" s="136"/>
      <c r="AN101" s="136"/>
      <c r="AO101" s="136"/>
      <c r="AP101" s="136"/>
      <c r="AQ101" s="136"/>
      <c r="AR101" s="136"/>
      <c r="AS101" s="136"/>
      <c r="AT101" s="136"/>
      <c r="AU101" s="136"/>
      <c r="AV101" s="136"/>
      <c r="AW101" s="177"/>
    </row>
    <row r="102" ht="17.25" customHeight="1" spans="1:49">
      <c r="A102" s="199"/>
      <c r="B102" s="737" t="s">
        <v>210</v>
      </c>
      <c r="C102" s="134"/>
      <c r="D102" s="134"/>
      <c r="E102" s="749">
        <v>43343</v>
      </c>
      <c r="F102" s="749"/>
      <c r="G102" s="750" t="s">
        <v>211</v>
      </c>
      <c r="H102" s="751"/>
      <c r="I102" s="751"/>
      <c r="J102" s="751"/>
      <c r="K102" s="143"/>
      <c r="L102" s="776" t="str">
        <f>输出!F14</f>
        <v>.st力量85 敏捷75 意志40 体质35 外貌40 教育80 体型60 智力40 理智40 幸运20                                        </v>
      </c>
      <c r="M102" s="134"/>
      <c r="N102" s="134"/>
      <c r="O102" s="134"/>
      <c r="P102" s="134"/>
      <c r="Q102" s="143"/>
      <c r="R102" s="134"/>
      <c r="S102" s="134"/>
      <c r="T102" s="134"/>
      <c r="U102" s="134"/>
      <c r="V102" s="134"/>
      <c r="W102" s="134"/>
      <c r="X102" s="698"/>
      <c r="Y102" s="698"/>
      <c r="Z102" s="698"/>
      <c r="AA102" s="698"/>
      <c r="AB102" s="698"/>
      <c r="AC102" s="698"/>
      <c r="AD102" s="698"/>
      <c r="AE102" s="136"/>
      <c r="AF102" s="136"/>
      <c r="AG102" s="136"/>
      <c r="AH102" s="136"/>
      <c r="AI102" s="136"/>
      <c r="AJ102" s="136"/>
      <c r="AK102" s="136"/>
      <c r="AL102" s="136"/>
      <c r="AM102" s="136"/>
      <c r="AN102" s="136"/>
      <c r="AO102" s="136"/>
      <c r="AP102" s="136"/>
      <c r="AQ102" s="136"/>
      <c r="AR102" s="136"/>
      <c r="AS102" s="136"/>
      <c r="AT102" s="136"/>
      <c r="AU102" s="136"/>
      <c r="AV102" s="136"/>
      <c r="AW102" s="177"/>
    </row>
    <row r="103" customHeight="1" spans="1:49">
      <c r="A103" s="288"/>
      <c r="B103" s="438" t="s">
        <v>212</v>
      </c>
      <c r="C103" s="439"/>
      <c r="D103" s="439"/>
      <c r="E103" s="439"/>
      <c r="F103" s="439"/>
      <c r="G103" s="439"/>
      <c r="H103" s="439"/>
      <c r="I103" s="439"/>
      <c r="J103" s="439"/>
      <c r="K103" s="439"/>
      <c r="L103" s="439"/>
      <c r="M103" s="439"/>
      <c r="N103" s="439"/>
      <c r="O103" s="439"/>
      <c r="P103" s="439"/>
      <c r="Q103" s="439"/>
      <c r="R103" s="439"/>
      <c r="S103" s="439"/>
      <c r="T103" s="439"/>
      <c r="U103" s="439"/>
      <c r="V103" s="439"/>
      <c r="W103" s="500"/>
      <c r="X103" s="813"/>
      <c r="Y103" s="698"/>
      <c r="Z103" s="698"/>
      <c r="AA103" s="698"/>
      <c r="AB103" s="698"/>
      <c r="AC103" s="698"/>
      <c r="AD103" s="698"/>
      <c r="AE103" s="136"/>
      <c r="AF103" s="136"/>
      <c r="AG103" s="136"/>
      <c r="AH103" s="136"/>
      <c r="AI103" s="136"/>
      <c r="AJ103" s="136"/>
      <c r="AK103" s="136"/>
      <c r="AL103" s="136"/>
      <c r="AM103" s="136"/>
      <c r="AN103" s="136"/>
      <c r="AO103" s="136"/>
      <c r="AP103" s="136"/>
      <c r="AQ103" s="136"/>
      <c r="AR103" s="136"/>
      <c r="AS103" s="136"/>
      <c r="AT103" s="136"/>
      <c r="AU103" s="136"/>
      <c r="AV103" s="136"/>
      <c r="AW103" s="177"/>
    </row>
    <row r="104" customHeight="1" spans="1:49">
      <c r="A104" s="288"/>
      <c r="B104" s="738" t="str">
        <f>输出!F14</f>
        <v>.st力量85 敏捷75 意志40 体质35 外貌40 教育80 体型60 智力40 理智40 幸运20                                        </v>
      </c>
      <c r="C104" s="739"/>
      <c r="D104" s="739"/>
      <c r="E104" s="739"/>
      <c r="F104" s="739"/>
      <c r="G104" s="739"/>
      <c r="H104" s="739"/>
      <c r="I104" s="739"/>
      <c r="J104" s="739"/>
      <c r="K104" s="739"/>
      <c r="L104" s="739"/>
      <c r="M104" s="739"/>
      <c r="N104" s="739"/>
      <c r="O104" s="739"/>
      <c r="P104" s="739"/>
      <c r="Q104" s="739"/>
      <c r="R104" s="739"/>
      <c r="S104" s="739"/>
      <c r="T104" s="739"/>
      <c r="U104" s="739"/>
      <c r="V104" s="739"/>
      <c r="W104" s="822"/>
      <c r="X104" s="813"/>
      <c r="Y104" s="698"/>
      <c r="Z104" s="698"/>
      <c r="AA104" s="698"/>
      <c r="AB104" s="698"/>
      <c r="AC104" s="698"/>
      <c r="AD104" s="698"/>
      <c r="AE104" s="136"/>
      <c r="AF104" s="136"/>
      <c r="AG104" s="136"/>
      <c r="AH104" s="136"/>
      <c r="AI104" s="136"/>
      <c r="AJ104" s="136"/>
      <c r="AK104" s="136"/>
      <c r="AL104" s="136"/>
      <c r="AM104" s="136"/>
      <c r="AN104" s="136"/>
      <c r="AO104" s="136"/>
      <c r="AP104" s="136"/>
      <c r="AQ104" s="136"/>
      <c r="AR104" s="136"/>
      <c r="AS104" s="136"/>
      <c r="AT104" s="136"/>
      <c r="AU104" s="136"/>
      <c r="AV104" s="136"/>
      <c r="AW104" s="177"/>
    </row>
    <row r="105" ht="17.25" customHeight="1" spans="1:49">
      <c r="A105" s="740"/>
      <c r="B105" s="741"/>
      <c r="C105" s="742"/>
      <c r="D105" s="742"/>
      <c r="E105" s="742"/>
      <c r="F105" s="742"/>
      <c r="G105" s="742"/>
      <c r="H105" s="742"/>
      <c r="I105" s="742"/>
      <c r="J105" s="742"/>
      <c r="K105" s="742"/>
      <c r="L105" s="742"/>
      <c r="M105" s="742"/>
      <c r="N105" s="742"/>
      <c r="O105" s="742"/>
      <c r="P105" s="742"/>
      <c r="Q105" s="742"/>
      <c r="R105" s="742"/>
      <c r="S105" s="742"/>
      <c r="T105" s="742"/>
      <c r="U105" s="742"/>
      <c r="V105" s="742"/>
      <c r="W105" s="823"/>
      <c r="X105" s="243"/>
      <c r="Y105" s="203"/>
      <c r="Z105" s="203"/>
      <c r="AA105" s="203"/>
      <c r="AB105" s="203"/>
      <c r="AC105" s="203"/>
      <c r="AD105" s="203"/>
      <c r="AE105" s="203"/>
      <c r="AF105" s="203"/>
      <c r="AG105" s="203"/>
      <c r="AH105" s="203"/>
      <c r="AI105" s="203"/>
      <c r="AJ105" s="203"/>
      <c r="AK105" s="203"/>
      <c r="AL105" s="203"/>
      <c r="AM105" s="203"/>
      <c r="AN105" s="203"/>
      <c r="AO105" s="203"/>
      <c r="AP105" s="203"/>
      <c r="AQ105" s="203"/>
      <c r="AR105" s="203"/>
      <c r="AS105" s="203"/>
      <c r="AT105" s="203"/>
      <c r="AU105" s="203"/>
      <c r="AV105" s="203"/>
      <c r="AW105" s="244"/>
    </row>
  </sheetData>
  <mergeCells count="268">
    <mergeCell ref="B1:W1"/>
    <mergeCell ref="B2:G2"/>
    <mergeCell ref="I2:Q2"/>
    <mergeCell ref="Y2:AB2"/>
    <mergeCell ref="C3:G3"/>
    <mergeCell ref="C4:D4"/>
    <mergeCell ref="F4:G4"/>
    <mergeCell ref="C5:D5"/>
    <mergeCell ref="F5:G5"/>
    <mergeCell ref="C6:D6"/>
    <mergeCell ref="F6:G6"/>
    <mergeCell ref="C7:G7"/>
    <mergeCell ref="C8:G8"/>
    <mergeCell ref="B9:C9"/>
    <mergeCell ref="E9:J9"/>
    <mergeCell ref="M9:N9"/>
    <mergeCell ref="P9:Q9"/>
    <mergeCell ref="S9:T9"/>
    <mergeCell ref="V9:W9"/>
    <mergeCell ref="T10:U10"/>
    <mergeCell ref="V10:W10"/>
    <mergeCell ref="T11:U11"/>
    <mergeCell ref="V11:W11"/>
    <mergeCell ref="B12:W12"/>
    <mergeCell ref="B13:W13"/>
    <mergeCell ref="D14:E14"/>
    <mergeCell ref="J14:L14"/>
    <mergeCell ref="O14:P14"/>
    <mergeCell ref="U14:W14"/>
    <mergeCell ref="D15:E15"/>
    <mergeCell ref="O15:P15"/>
    <mergeCell ref="D16:E16"/>
    <mergeCell ref="O16:P16"/>
    <mergeCell ref="D17:E17"/>
    <mergeCell ref="O17:P17"/>
    <mergeCell ref="D18:E18"/>
    <mergeCell ref="O18:P18"/>
    <mergeCell ref="O19:P19"/>
    <mergeCell ref="O20:P20"/>
    <mergeCell ref="O21:P21"/>
    <mergeCell ref="D22:E22"/>
    <mergeCell ref="O22:P22"/>
    <mergeCell ref="D23:E23"/>
    <mergeCell ref="O23:P23"/>
    <mergeCell ref="D24:E24"/>
    <mergeCell ref="O24:P24"/>
    <mergeCell ref="D25:E25"/>
    <mergeCell ref="O25:P25"/>
    <mergeCell ref="D26:E26"/>
    <mergeCell ref="D27:E27"/>
    <mergeCell ref="O27:P27"/>
    <mergeCell ref="D28:E28"/>
    <mergeCell ref="O28:P28"/>
    <mergeCell ref="D29:E29"/>
    <mergeCell ref="O29:P29"/>
    <mergeCell ref="D30:E30"/>
    <mergeCell ref="D31:E31"/>
    <mergeCell ref="D32:E32"/>
    <mergeCell ref="O33:P33"/>
    <mergeCell ref="O34:P34"/>
    <mergeCell ref="O35:P35"/>
    <mergeCell ref="O37:P37"/>
    <mergeCell ref="O38:P38"/>
    <mergeCell ref="D39:E39"/>
    <mergeCell ref="O39:P39"/>
    <mergeCell ref="D40:E40"/>
    <mergeCell ref="O40:P40"/>
    <mergeCell ref="D41:E41"/>
    <mergeCell ref="O41:P41"/>
    <mergeCell ref="D42:E42"/>
    <mergeCell ref="O42:P42"/>
    <mergeCell ref="O43:P43"/>
    <mergeCell ref="O45:P45"/>
    <mergeCell ref="O46:P46"/>
    <mergeCell ref="D47:E47"/>
    <mergeCell ref="O47:P47"/>
    <mergeCell ref="D48:E48"/>
    <mergeCell ref="O48:P48"/>
    <mergeCell ref="B50:R50"/>
    <mergeCell ref="T50:W50"/>
    <mergeCell ref="B51:C51"/>
    <mergeCell ref="F51:H51"/>
    <mergeCell ref="I51:J51"/>
    <mergeCell ref="K51:L51"/>
    <mergeCell ref="N51:O51"/>
    <mergeCell ref="P51:Q51"/>
    <mergeCell ref="B52:C52"/>
    <mergeCell ref="I52:J52"/>
    <mergeCell ref="K52:L52"/>
    <mergeCell ref="N52:O52"/>
    <mergeCell ref="P52:Q52"/>
    <mergeCell ref="B53:C53"/>
    <mergeCell ref="I53:J53"/>
    <mergeCell ref="K53:L53"/>
    <mergeCell ref="N53:O53"/>
    <mergeCell ref="P53:Q53"/>
    <mergeCell ref="B54:C54"/>
    <mergeCell ref="I54:J54"/>
    <mergeCell ref="K54:L54"/>
    <mergeCell ref="N54:O54"/>
    <mergeCell ref="P54:Q54"/>
    <mergeCell ref="B55:C55"/>
    <mergeCell ref="I55:J55"/>
    <mergeCell ref="K55:L55"/>
    <mergeCell ref="N55:O55"/>
    <mergeCell ref="P55:Q55"/>
    <mergeCell ref="B56:C56"/>
    <mergeCell ref="I56:J56"/>
    <mergeCell ref="K56:L56"/>
    <mergeCell ref="N56:O56"/>
    <mergeCell ref="P56:Q56"/>
    <mergeCell ref="B57:C57"/>
    <mergeCell ref="I57:J57"/>
    <mergeCell ref="K57:L57"/>
    <mergeCell ref="N57:O57"/>
    <mergeCell ref="P57:Q57"/>
    <mergeCell ref="T57:U57"/>
    <mergeCell ref="V57:W57"/>
    <mergeCell ref="B58:W58"/>
    <mergeCell ref="B59:J59"/>
    <mergeCell ref="L59:W59"/>
    <mergeCell ref="B60:C60"/>
    <mergeCell ref="E60:F60"/>
    <mergeCell ref="G60:H60"/>
    <mergeCell ref="I60:J60"/>
    <mergeCell ref="B61:C61"/>
    <mergeCell ref="E61:F61"/>
    <mergeCell ref="G61:H61"/>
    <mergeCell ref="I61:J61"/>
    <mergeCell ref="B67:J67"/>
    <mergeCell ref="B68:J68"/>
    <mergeCell ref="B69:J69"/>
    <mergeCell ref="B70:J70"/>
    <mergeCell ref="B71:J71"/>
    <mergeCell ref="B72:J72"/>
    <mergeCell ref="B73:J73"/>
    <mergeCell ref="B74:J74"/>
    <mergeCell ref="B75:J75"/>
    <mergeCell ref="B76:J76"/>
    <mergeCell ref="B78:J78"/>
    <mergeCell ref="B79:J79"/>
    <mergeCell ref="B80:J80"/>
    <mergeCell ref="B81:J81"/>
    <mergeCell ref="B82:J82"/>
    <mergeCell ref="B83:J83"/>
    <mergeCell ref="B84:J84"/>
    <mergeCell ref="B85:J85"/>
    <mergeCell ref="B86:J86"/>
    <mergeCell ref="B87:J87"/>
    <mergeCell ref="L87:P87"/>
    <mergeCell ref="R87:W87"/>
    <mergeCell ref="B88:J88"/>
    <mergeCell ref="R88:T88"/>
    <mergeCell ref="U88:W88"/>
    <mergeCell ref="B89:J89"/>
    <mergeCell ref="R89:T89"/>
    <mergeCell ref="U89:W89"/>
    <mergeCell ref="B90:J90"/>
    <mergeCell ref="R90:T90"/>
    <mergeCell ref="U90:W90"/>
    <mergeCell ref="B91:J91"/>
    <mergeCell ref="R91:T91"/>
    <mergeCell ref="U91:W91"/>
    <mergeCell ref="R92:T92"/>
    <mergeCell ref="U92:W92"/>
    <mergeCell ref="R93:T93"/>
    <mergeCell ref="U93:W93"/>
    <mergeCell ref="R94:T94"/>
    <mergeCell ref="U94:W94"/>
    <mergeCell ref="R95:T95"/>
    <mergeCell ref="U95:W95"/>
    <mergeCell ref="B96:E96"/>
    <mergeCell ref="F96:J96"/>
    <mergeCell ref="R96:T96"/>
    <mergeCell ref="U96:W96"/>
    <mergeCell ref="B97:C97"/>
    <mergeCell ref="D97:J97"/>
    <mergeCell ref="R97:T97"/>
    <mergeCell ref="U97:W97"/>
    <mergeCell ref="B98:C98"/>
    <mergeCell ref="D98:J98"/>
    <mergeCell ref="R98:T98"/>
    <mergeCell ref="U98:W98"/>
    <mergeCell ref="R99:T99"/>
    <mergeCell ref="U99:W99"/>
    <mergeCell ref="R100:T100"/>
    <mergeCell ref="U100:W100"/>
    <mergeCell ref="B101:E101"/>
    <mergeCell ref="F101:J101"/>
    <mergeCell ref="R101:T101"/>
    <mergeCell ref="U101:W101"/>
    <mergeCell ref="B102:D102"/>
    <mergeCell ref="E102:F102"/>
    <mergeCell ref="G102:J102"/>
    <mergeCell ref="B103:W103"/>
    <mergeCell ref="D10:D11"/>
    <mergeCell ref="E10:E11"/>
    <mergeCell ref="H3:H4"/>
    <mergeCell ref="H5:H6"/>
    <mergeCell ref="H7:H8"/>
    <mergeCell ref="H10:H11"/>
    <mergeCell ref="I3:I4"/>
    <mergeCell ref="I5:I6"/>
    <mergeCell ref="I7:I8"/>
    <mergeCell ref="I10:I11"/>
    <mergeCell ref="J3:J4"/>
    <mergeCell ref="J5:J6"/>
    <mergeCell ref="J7:J8"/>
    <mergeCell ref="J10:J11"/>
    <mergeCell ref="L3:L4"/>
    <mergeCell ref="L5:L6"/>
    <mergeCell ref="L7:L8"/>
    <mergeCell ref="M3:M4"/>
    <mergeCell ref="M5:M6"/>
    <mergeCell ref="M7:M8"/>
    <mergeCell ref="M10:M11"/>
    <mergeCell ref="N10:N11"/>
    <mergeCell ref="O3:O4"/>
    <mergeCell ref="O5:O6"/>
    <mergeCell ref="O7:O8"/>
    <mergeCell ref="P3:P4"/>
    <mergeCell ref="P5:P6"/>
    <mergeCell ref="P7:P8"/>
    <mergeCell ref="Q10:Q11"/>
    <mergeCell ref="R10:R11"/>
    <mergeCell ref="S10:S11"/>
    <mergeCell ref="V55:V56"/>
    <mergeCell ref="B104:W105"/>
    <mergeCell ref="N74:W75"/>
    <mergeCell ref="L68:M69"/>
    <mergeCell ref="L70:M71"/>
    <mergeCell ref="L88:P89"/>
    <mergeCell ref="L90:P91"/>
    <mergeCell ref="L92:P93"/>
    <mergeCell ref="L94:P95"/>
    <mergeCell ref="L96:P97"/>
    <mergeCell ref="L98:P99"/>
    <mergeCell ref="L100:P101"/>
    <mergeCell ref="B99:C100"/>
    <mergeCell ref="D99:J100"/>
    <mergeCell ref="L64:M65"/>
    <mergeCell ref="B62:E65"/>
    <mergeCell ref="F62:J65"/>
    <mergeCell ref="L66:M67"/>
    <mergeCell ref="B94:J95"/>
    <mergeCell ref="B92:D93"/>
    <mergeCell ref="N60:W61"/>
    <mergeCell ref="N62:W63"/>
    <mergeCell ref="L76:W85"/>
    <mergeCell ref="N68:W69"/>
    <mergeCell ref="N70:W71"/>
    <mergeCell ref="N72:W73"/>
    <mergeCell ref="L60:M61"/>
    <mergeCell ref="T53:U54"/>
    <mergeCell ref="V53:W54"/>
    <mergeCell ref="T51:U52"/>
    <mergeCell ref="V51:W52"/>
    <mergeCell ref="T55:U56"/>
    <mergeCell ref="K10:L11"/>
    <mergeCell ref="O10:P11"/>
    <mergeCell ref="B10:C11"/>
    <mergeCell ref="F10:G11"/>
    <mergeCell ref="S2:W8"/>
    <mergeCell ref="L72:M73"/>
    <mergeCell ref="L74:M75"/>
    <mergeCell ref="N64:W65"/>
    <mergeCell ref="N66:W67"/>
    <mergeCell ref="L62:M63"/>
  </mergeCells>
  <conditionalFormatting sqref="F15:L30 Q15:W30 D20 O30:O31 F31:L33 Q31:W33 A33:A34 D34 F34:L36 Q34:W36 A35:A37 D37 F37:L45 Q37:W45 A38 N45:N48 F46:L48 Q46:W48 F52 V55:W56">
    <cfRule type="cellIs" dxfId="0" priority="1" stopIfTrue="1" operator="lessThan">
      <formula>0</formula>
    </cfRule>
  </conditionalFormatting>
  <conditionalFormatting sqref="C15 N15 C17 N17 C19 N19 C21 N21 C23 N23 C25 N25 C27 N27 C29 N29 C31:C33 N31 N33 C35 N35 C37 N37 C39 N39 C41 N41 C43 N43 C45 C47">
    <cfRule type="cellIs" dxfId="1" priority="1" stopIfTrue="1" operator="equal">
      <formula>"★"</formula>
    </cfRule>
  </conditionalFormatting>
  <conditionalFormatting sqref="C16 N16 C18 N18 C20 N20 C22 N22 C24 N24 C26 N26 C28 N28 C30 N30 N32 C34 N34 C36 N36 C38 N38 C40 N40 C42 N42 C44 N44 C46 C48">
    <cfRule type="cellIs" dxfId="2" priority="1" stopIfTrue="1" operator="lessThan">
      <formula>0</formula>
    </cfRule>
    <cfRule type="cellIs" dxfId="3" priority="2" stopIfTrue="1" operator="equal">
      <formula>"★"</formula>
    </cfRule>
  </conditionalFormatting>
  <conditionalFormatting sqref="G49 R49:V49">
    <cfRule type="cellIs" dxfId="4" priority="1" stopIfTrue="1" operator="equal">
      <formula>"剩余职业点=0   剩余兴趣点=0"</formula>
    </cfRule>
  </conditionalFormatting>
  <dataValidations count="12">
    <dataValidation type="list" allowBlank="1" showInputMessage="1" showErrorMessage="1" sqref="AA3:AA7">
      <formula1>"会计,人类学,估价,考古学,技艺①,技艺②,技艺③,魅惑,攀爬,计算机使用 Ω,信用评级,克苏鲁神话,乔装,闪避,汽车驾驶,电气维修,电子学 Ω,话术,斗殴,格斗①,格斗②,手枪,射击①,射击②,急救,历史,恐吓,跳跃,外语①,外语②,外语③,母语,法律,图书馆使用,聆听,锁匠,机械维修,医学,自然学,导航,神秘学,操作重型机械,说服,驾驶：,精神分析,心理学,骑乘,科学①,科学②,科学③,妙手,侦查,潜行,生存：,游泳,投掷,追踪,驯兽,潜水,爆破,读唇,催眠,炮术,无,自设"</formula1>
    </dataValidation>
    <dataValidation type="list" allowBlank="1" showInputMessage="1" showErrorMessage="1" sqref="D53:D55">
      <formula1>"弓箭,黄铜指虎,长鞭,燃烧的火把,电锯,包皮铁棍(甩棍、护身短棒),大型棍状物(棒球棍、板球棒、拨火棍等),小型棍状物(警棍等),弩,绞具,斧头/镰刀,大型刀具(大砍刀等),中型刀具(切肉菜刀等),小型刀具(弹簧折叠刀等),220v通电导线,催泪瓦斯,双节棍,投石,手里剑,矛、骑士长枪,掷矛,大型剑(马刀),中型剑(佩剑等),轻剑(击剑、剑杖等),电棍,电击枪(远程),利刃回旋镖,伐木斧,遂发枪,.22 短口自动手枪,.25 短口手枪 (单管),.32 or 7.65mm 左轮手枪"</formula1>
    </dataValidation>
    <dataValidation type="list" allowBlank="1" showInputMessage="1" showErrorMessage="1" sqref="F4:G4">
      <formula1>"1920s,现代,其他"</formula1>
    </dataValidation>
    <dataValidation type="list" allowBlank="1" showInputMessage="1" showErrorMessage="1" sqref="B15:B24 B27:B48 M15:M48">
      <formula1>"☐,☑"</formula1>
    </dataValidation>
    <dataValidation type="list" allowBlank="1" showInputMessage="1" showErrorMessage="1" sqref="E34:E35">
      <formula1>"鞭子,电锯,斧,剑,绞具,链枷,矛"</formula1>
    </dataValidation>
    <dataValidation type="list" allowBlank="1" showInputMessage="1" showErrorMessage="1" sqref="V11:W11">
      <formula1>"神志清醒,临时性疯狂,不定性疯狂"</formula1>
    </dataValidation>
    <dataValidation type="list" allowBlank="1" showInputMessage="1" showErrorMessage="1" sqref="P30:P32">
      <formula1>"地质学,化学,生物学,数学,天文学,物理学,药学,植物学,动物学,密码学,工程学,气象学,司法科学"</formula1>
    </dataValidation>
    <dataValidation type="list" allowBlank="1" showInputMessage="1" showErrorMessage="1" sqref="E37:E38">
      <formula1>"步枪/霰弹枪,冲锋枪,弓术,火焰喷射器,机关枪,重武器"</formula1>
    </dataValidation>
    <dataValidation type="list" allowBlank="1" showInputMessage="1" showErrorMessage="1" sqref="V10:W10">
      <formula1>"健康,轻伤,重伤,昏迷,濒死,死亡"</formula1>
    </dataValidation>
    <dataValidation type="list" allowBlank="1" showInputMessage="1" showErrorMessage="1" sqref="E19:E20">
      <formula1>"表演,理发,书法,木匠,厨艺,写作,乐理,莫里斯舞,歌剧歌唱,粉刷匠与油漆工,摄影,舞蹈,美术,伪造,制陶,技术制图,耕作,打字,速记,吹制玻璃管,裁缝,酿酒,捕鱼,雕塑,杂技"</formula1>
    </dataValidation>
    <dataValidation type="list" allowBlank="1" showInputMessage="1" showErrorMessage="1" sqref="F5:G5">
      <formula1>"0,1,2,3,4,5,6,7,8,9,10,11,12,13,14,15,16,17,18,19,20,21,22,23,24,25,26,27,28,29,30,31,32,33,34,35,36,37,38,39,40,41,42,43,44,45,46,47,48,49,50,51,52,53,54,55,56,57,58,59,60,61,62,63,64,65,66,67,68,69,70,71,72,73,74,75,76,77,78,79,80,81,82,83,84,85,86,87"</formula1>
    </dataValidation>
    <dataValidation type="list" allowBlank="1" showInputMessage="1" showErrorMessage="1" sqref="P26">
      <formula1>"飞行器,船"</formula1>
    </dataValidation>
  </dataValidations>
  <hyperlinks>
    <hyperlink ref="G102" r:id="rId3" display="快速车卡教程（误）"/>
  </hyperlinks>
  <pageMargins left="0.699305555555556" right="0.699305555555556" top="0.75" bottom="0.75" header="0.3" footer="0.3"/>
  <pageSetup paperSize="1" orientation="portrait" useFirstPageNumber="1"/>
  <headerFooter>
    <oddFooter>&amp;C&amp;"Helvetica Neue,Regular"&amp;12&amp;P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31"/>
  <sheetViews>
    <sheetView showGridLines="0" workbookViewId="0">
      <selection activeCell="A1" sqref="A1:P1"/>
    </sheetView>
  </sheetViews>
  <sheetFormatPr defaultColWidth="9" defaultRowHeight="16.5" customHeight="1"/>
  <cols>
    <col min="1" max="1" width="8.35" style="1" customWidth="1"/>
    <col min="2" max="2" width="13" style="1" customWidth="1"/>
    <col min="3" max="10" width="8.35" style="1" customWidth="1"/>
    <col min="11" max="11" width="11.35" style="1" customWidth="1"/>
    <col min="12" max="256" width="8.35" style="1" customWidth="1"/>
  </cols>
  <sheetData>
    <row r="1" ht="17.25" customHeight="1" spans="1:16">
      <c r="A1" s="416" t="s">
        <v>213</v>
      </c>
      <c r="B1" s="309"/>
      <c r="C1" s="309"/>
      <c r="D1" s="166"/>
      <c r="E1" s="309"/>
      <c r="F1" s="309"/>
      <c r="G1" s="166"/>
      <c r="H1" s="309"/>
      <c r="I1" s="309"/>
      <c r="J1" s="166"/>
      <c r="K1" s="309"/>
      <c r="L1" s="309"/>
      <c r="M1" s="166"/>
      <c r="N1" s="166"/>
      <c r="O1" s="166"/>
      <c r="P1" s="176"/>
    </row>
    <row r="2" customHeight="1" spans="1:16">
      <c r="A2" s="288"/>
      <c r="B2" s="417" t="s">
        <v>214</v>
      </c>
      <c r="C2" s="418"/>
      <c r="D2" s="124"/>
      <c r="E2" s="417" t="s">
        <v>215</v>
      </c>
      <c r="F2" s="418"/>
      <c r="G2" s="124"/>
      <c r="H2" s="417" t="s">
        <v>134</v>
      </c>
      <c r="I2" s="418"/>
      <c r="J2" s="124"/>
      <c r="K2" s="417" t="s">
        <v>216</v>
      </c>
      <c r="L2" s="418"/>
      <c r="M2" s="431"/>
      <c r="N2" s="212" t="s">
        <v>217</v>
      </c>
      <c r="O2" s="136"/>
      <c r="P2" s="432"/>
    </row>
    <row r="3" customHeight="1" spans="1:16">
      <c r="A3" s="419"/>
      <c r="B3" s="208" t="s">
        <v>53</v>
      </c>
      <c r="C3" s="232" t="s">
        <v>218</v>
      </c>
      <c r="D3" s="124"/>
      <c r="E3" s="208" t="s">
        <v>53</v>
      </c>
      <c r="F3" s="232" t="s">
        <v>218</v>
      </c>
      <c r="G3" s="124"/>
      <c r="H3" s="208" t="s">
        <v>53</v>
      </c>
      <c r="I3" s="232" t="s">
        <v>218</v>
      </c>
      <c r="J3" s="124"/>
      <c r="K3" s="208" t="s">
        <v>53</v>
      </c>
      <c r="L3" s="232" t="s">
        <v>218</v>
      </c>
      <c r="M3" s="128"/>
      <c r="N3" s="433" t="s">
        <v>53</v>
      </c>
      <c r="O3" s="434"/>
      <c r="P3" s="177"/>
    </row>
    <row r="4" customHeight="1" spans="1:16">
      <c r="A4" s="420" t="s">
        <v>219</v>
      </c>
      <c r="B4" s="211" t="s">
        <v>71</v>
      </c>
      <c r="C4" s="421">
        <v>5</v>
      </c>
      <c r="D4" s="124"/>
      <c r="E4" s="211" t="s">
        <v>220</v>
      </c>
      <c r="F4" s="421">
        <v>1</v>
      </c>
      <c r="G4" s="124"/>
      <c r="H4" s="211" t="s">
        <v>221</v>
      </c>
      <c r="I4" s="421">
        <v>5</v>
      </c>
      <c r="J4" s="124"/>
      <c r="K4" s="211" t="s">
        <v>222</v>
      </c>
      <c r="L4" s="421">
        <v>25</v>
      </c>
      <c r="M4" s="128"/>
      <c r="N4" s="433" t="s">
        <v>131</v>
      </c>
      <c r="O4" s="435">
        <f>人物卡!J47</f>
        <v>20</v>
      </c>
      <c r="P4" s="177"/>
    </row>
    <row r="5" customHeight="1" spans="1:16">
      <c r="A5" s="288"/>
      <c r="B5" s="214" t="s">
        <v>223</v>
      </c>
      <c r="C5" s="422">
        <v>5</v>
      </c>
      <c r="D5" s="124"/>
      <c r="E5" s="214" t="s">
        <v>224</v>
      </c>
      <c r="F5" s="422">
        <v>1</v>
      </c>
      <c r="G5" s="124"/>
      <c r="H5" s="214" t="s">
        <v>225</v>
      </c>
      <c r="I5" s="422">
        <v>10</v>
      </c>
      <c r="J5" s="124"/>
      <c r="K5" s="214" t="s">
        <v>226</v>
      </c>
      <c r="L5" s="422">
        <v>15</v>
      </c>
      <c r="M5" s="128"/>
      <c r="N5" s="433" t="s">
        <v>95</v>
      </c>
      <c r="O5" s="435">
        <f>人物卡!J30</f>
        <v>10</v>
      </c>
      <c r="P5" s="177"/>
    </row>
    <row r="6" customHeight="1" spans="1:16">
      <c r="A6" s="288"/>
      <c r="B6" s="211" t="s">
        <v>227</v>
      </c>
      <c r="C6" s="421">
        <v>5</v>
      </c>
      <c r="D6" s="124"/>
      <c r="E6" s="211" t="s">
        <v>97</v>
      </c>
      <c r="F6" s="421">
        <v>1</v>
      </c>
      <c r="G6" s="124"/>
      <c r="H6" s="211" t="s">
        <v>103</v>
      </c>
      <c r="I6" s="421">
        <v>25</v>
      </c>
      <c r="J6" s="124"/>
      <c r="K6" s="211" t="s">
        <v>228</v>
      </c>
      <c r="L6" s="421">
        <v>15</v>
      </c>
      <c r="M6" s="128"/>
      <c r="N6" s="433" t="s">
        <v>126</v>
      </c>
      <c r="O6" s="435">
        <f>人物卡!U43</f>
        <v>1</v>
      </c>
      <c r="P6" s="177"/>
    </row>
    <row r="7" customHeight="1" spans="1:16">
      <c r="A7" s="288"/>
      <c r="B7" s="214" t="s">
        <v>229</v>
      </c>
      <c r="C7" s="422">
        <v>5</v>
      </c>
      <c r="D7" s="124"/>
      <c r="E7" s="214" t="s">
        <v>230</v>
      </c>
      <c r="F7" s="422">
        <v>1</v>
      </c>
      <c r="G7" s="124"/>
      <c r="H7" s="214" t="s">
        <v>231</v>
      </c>
      <c r="I7" s="422">
        <v>15</v>
      </c>
      <c r="J7" s="124"/>
      <c r="K7" s="214" t="s">
        <v>232</v>
      </c>
      <c r="L7" s="422">
        <v>10</v>
      </c>
      <c r="M7" s="128"/>
      <c r="N7" s="434"/>
      <c r="O7" s="434"/>
      <c r="P7" s="177"/>
    </row>
    <row r="8" customHeight="1" spans="1:16">
      <c r="A8" s="288"/>
      <c r="B8" s="211" t="s">
        <v>233</v>
      </c>
      <c r="C8" s="421">
        <v>5</v>
      </c>
      <c r="D8" s="124"/>
      <c r="E8" s="211" t="s">
        <v>234</v>
      </c>
      <c r="F8" s="421">
        <v>1</v>
      </c>
      <c r="G8" s="124"/>
      <c r="H8" s="211" t="s">
        <v>235</v>
      </c>
      <c r="I8" s="421">
        <v>20</v>
      </c>
      <c r="J8" s="124"/>
      <c r="K8" s="211" t="s">
        <v>236</v>
      </c>
      <c r="L8" s="421">
        <v>10</v>
      </c>
      <c r="M8" s="128"/>
      <c r="N8" s="136"/>
      <c r="O8" s="136"/>
      <c r="P8" s="177"/>
    </row>
    <row r="9" customHeight="1" spans="1:16">
      <c r="A9" s="288"/>
      <c r="B9" s="214" t="s">
        <v>237</v>
      </c>
      <c r="C9" s="422">
        <v>5</v>
      </c>
      <c r="D9" s="124"/>
      <c r="E9" s="214" t="s">
        <v>238</v>
      </c>
      <c r="F9" s="422">
        <v>1</v>
      </c>
      <c r="G9" s="124"/>
      <c r="H9" s="214" t="s">
        <v>239</v>
      </c>
      <c r="I9" s="422">
        <v>15</v>
      </c>
      <c r="J9" s="124"/>
      <c r="K9" s="214" t="s">
        <v>111</v>
      </c>
      <c r="L9" s="422">
        <v>20</v>
      </c>
      <c r="M9" s="128"/>
      <c r="N9" s="136"/>
      <c r="O9" s="136"/>
      <c r="P9" s="177"/>
    </row>
    <row r="10" ht="17.25" customHeight="1" spans="1:16">
      <c r="A10" s="288"/>
      <c r="B10" s="211" t="s">
        <v>240</v>
      </c>
      <c r="C10" s="421">
        <v>5</v>
      </c>
      <c r="D10" s="124"/>
      <c r="E10" s="211" t="s">
        <v>241</v>
      </c>
      <c r="F10" s="421">
        <v>1</v>
      </c>
      <c r="G10" s="124"/>
      <c r="H10" s="211" t="s">
        <v>242</v>
      </c>
      <c r="I10" s="421">
        <v>10</v>
      </c>
      <c r="J10" s="124"/>
      <c r="K10" s="429" t="s">
        <v>243</v>
      </c>
      <c r="L10" s="430">
        <v>10</v>
      </c>
      <c r="M10" s="128"/>
      <c r="N10" s="136"/>
      <c r="O10" s="136"/>
      <c r="P10" s="177"/>
    </row>
    <row r="11" ht="17.25" customHeight="1" spans="1:16">
      <c r="A11" s="288"/>
      <c r="B11" s="214" t="s">
        <v>244</v>
      </c>
      <c r="C11" s="422">
        <v>5</v>
      </c>
      <c r="D11" s="124"/>
      <c r="E11" s="214" t="s">
        <v>245</v>
      </c>
      <c r="F11" s="422">
        <v>1</v>
      </c>
      <c r="G11" s="124"/>
      <c r="H11" s="220" t="s">
        <v>246</v>
      </c>
      <c r="I11" s="427">
        <v>20</v>
      </c>
      <c r="J11" s="128"/>
      <c r="K11" s="135"/>
      <c r="L11" s="135"/>
      <c r="M11" s="136"/>
      <c r="N11" s="136"/>
      <c r="O11" s="136"/>
      <c r="P11" s="177"/>
    </row>
    <row r="12" customHeight="1" spans="1:16">
      <c r="A12" s="288"/>
      <c r="B12" s="211" t="s">
        <v>247</v>
      </c>
      <c r="C12" s="421">
        <v>5</v>
      </c>
      <c r="D12" s="124"/>
      <c r="E12" s="211" t="s">
        <v>248</v>
      </c>
      <c r="F12" s="421">
        <v>1</v>
      </c>
      <c r="G12" s="128"/>
      <c r="H12" s="135"/>
      <c r="I12" s="135"/>
      <c r="J12" s="136"/>
      <c r="K12" s="136"/>
      <c r="L12" s="136"/>
      <c r="M12" s="136"/>
      <c r="N12" s="136"/>
      <c r="O12" s="136"/>
      <c r="P12" s="177"/>
    </row>
    <row r="13" customHeight="1" spans="1:16">
      <c r="A13" s="288"/>
      <c r="B13" s="214" t="s">
        <v>249</v>
      </c>
      <c r="C13" s="422">
        <v>5</v>
      </c>
      <c r="D13" s="124"/>
      <c r="E13" s="214" t="s">
        <v>250</v>
      </c>
      <c r="F13" s="422">
        <v>1</v>
      </c>
      <c r="G13" s="128"/>
      <c r="H13" s="136"/>
      <c r="I13" s="136"/>
      <c r="J13" s="136"/>
      <c r="K13" s="136"/>
      <c r="L13" s="136"/>
      <c r="M13" s="136"/>
      <c r="N13" s="136"/>
      <c r="O13" s="136"/>
      <c r="P13" s="177"/>
    </row>
    <row r="14" customHeight="1" spans="1:16">
      <c r="A14" s="288"/>
      <c r="B14" s="211" t="s">
        <v>251</v>
      </c>
      <c r="C14" s="421">
        <v>5</v>
      </c>
      <c r="D14" s="124"/>
      <c r="E14" s="211" t="s">
        <v>252</v>
      </c>
      <c r="F14" s="421">
        <v>1</v>
      </c>
      <c r="G14" s="128"/>
      <c r="H14" s="136"/>
      <c r="I14" s="136"/>
      <c r="J14" s="136"/>
      <c r="K14" s="136"/>
      <c r="L14" s="136"/>
      <c r="M14" s="136"/>
      <c r="N14" s="136"/>
      <c r="O14" s="136"/>
      <c r="P14" s="177"/>
    </row>
    <row r="15" customHeight="1" spans="1:16">
      <c r="A15" s="288"/>
      <c r="B15" s="214" t="s">
        <v>253</v>
      </c>
      <c r="C15" s="422">
        <v>5</v>
      </c>
      <c r="D15" s="124"/>
      <c r="E15" s="214" t="s">
        <v>254</v>
      </c>
      <c r="F15" s="422">
        <v>1</v>
      </c>
      <c r="G15" s="128"/>
      <c r="H15" s="136"/>
      <c r="I15" s="136"/>
      <c r="J15" s="136"/>
      <c r="K15" s="136"/>
      <c r="L15" s="136"/>
      <c r="M15" s="136"/>
      <c r="N15" s="136"/>
      <c r="O15" s="136"/>
      <c r="P15" s="177"/>
    </row>
    <row r="16" ht="17.25" customHeight="1" spans="1:16">
      <c r="A16" s="288"/>
      <c r="B16" s="211" t="s">
        <v>255</v>
      </c>
      <c r="C16" s="421">
        <v>5</v>
      </c>
      <c r="D16" s="124"/>
      <c r="E16" s="429" t="s">
        <v>256</v>
      </c>
      <c r="F16" s="430">
        <v>1</v>
      </c>
      <c r="G16" s="128"/>
      <c r="H16" s="136"/>
      <c r="I16" s="136"/>
      <c r="J16" s="136"/>
      <c r="K16" s="136"/>
      <c r="L16" s="136"/>
      <c r="M16" s="136"/>
      <c r="N16" s="136"/>
      <c r="O16" s="136"/>
      <c r="P16" s="177"/>
    </row>
    <row r="17" customHeight="1" spans="1:16">
      <c r="A17" s="288"/>
      <c r="B17" s="214" t="s">
        <v>257</v>
      </c>
      <c r="C17" s="422">
        <v>5</v>
      </c>
      <c r="D17" s="128"/>
      <c r="E17" s="135"/>
      <c r="F17" s="135"/>
      <c r="G17" s="136"/>
      <c r="H17" s="136"/>
      <c r="I17" s="136"/>
      <c r="J17" s="136"/>
      <c r="K17" s="136"/>
      <c r="L17" s="136"/>
      <c r="M17" s="136"/>
      <c r="N17" s="136"/>
      <c r="O17" s="136"/>
      <c r="P17" s="177"/>
    </row>
    <row r="18" customHeight="1" spans="1:16">
      <c r="A18" s="288"/>
      <c r="B18" s="211" t="s">
        <v>258</v>
      </c>
      <c r="C18" s="421">
        <v>5</v>
      </c>
      <c r="D18" s="128"/>
      <c r="E18" s="136"/>
      <c r="F18" s="136"/>
      <c r="G18" s="136"/>
      <c r="H18" s="136"/>
      <c r="I18" s="136"/>
      <c r="J18" s="136"/>
      <c r="K18" s="136"/>
      <c r="L18" s="136"/>
      <c r="M18" s="136"/>
      <c r="N18" s="136"/>
      <c r="O18" s="136"/>
      <c r="P18" s="177"/>
    </row>
    <row r="19" customHeight="1" spans="1:16">
      <c r="A19" s="288"/>
      <c r="B19" s="214" t="s">
        <v>259</v>
      </c>
      <c r="C19" s="422">
        <v>5</v>
      </c>
      <c r="D19" s="128"/>
      <c r="E19" s="136"/>
      <c r="F19" s="136"/>
      <c r="G19" s="136"/>
      <c r="H19" s="136"/>
      <c r="I19" s="136"/>
      <c r="J19" s="136"/>
      <c r="K19" s="136"/>
      <c r="L19" s="136"/>
      <c r="M19" s="136"/>
      <c r="N19" s="136"/>
      <c r="O19" s="136"/>
      <c r="P19" s="177"/>
    </row>
    <row r="20" customHeight="1" spans="1:16">
      <c r="A20" s="288"/>
      <c r="B20" s="211" t="s">
        <v>260</v>
      </c>
      <c r="C20" s="421">
        <v>5</v>
      </c>
      <c r="D20" s="128"/>
      <c r="E20" s="136"/>
      <c r="F20" s="136"/>
      <c r="G20" s="136"/>
      <c r="H20" s="136"/>
      <c r="I20" s="136"/>
      <c r="J20" s="136"/>
      <c r="K20" s="136"/>
      <c r="L20" s="136"/>
      <c r="M20" s="136"/>
      <c r="N20" s="136"/>
      <c r="O20" s="136"/>
      <c r="P20" s="177"/>
    </row>
    <row r="21" customHeight="1" spans="1:16">
      <c r="A21" s="288"/>
      <c r="B21" s="214" t="s">
        <v>261</v>
      </c>
      <c r="C21" s="422">
        <v>5</v>
      </c>
      <c r="D21" s="128"/>
      <c r="E21" s="136"/>
      <c r="F21" s="136"/>
      <c r="G21" s="136"/>
      <c r="H21" s="136"/>
      <c r="I21" s="136"/>
      <c r="J21" s="136"/>
      <c r="K21" s="136"/>
      <c r="L21" s="136"/>
      <c r="M21" s="136"/>
      <c r="N21" s="136"/>
      <c r="O21" s="136"/>
      <c r="P21" s="177"/>
    </row>
    <row r="22" customHeight="1" spans="1:16">
      <c r="A22" s="288"/>
      <c r="B22" s="211" t="s">
        <v>262</v>
      </c>
      <c r="C22" s="421">
        <v>5</v>
      </c>
      <c r="D22" s="128"/>
      <c r="E22" s="136"/>
      <c r="F22" s="136"/>
      <c r="G22" s="136"/>
      <c r="H22" s="136"/>
      <c r="I22" s="136"/>
      <c r="J22" s="136"/>
      <c r="K22" s="136"/>
      <c r="L22" s="136"/>
      <c r="M22" s="136"/>
      <c r="N22" s="136"/>
      <c r="O22" s="136"/>
      <c r="P22" s="177"/>
    </row>
    <row r="23" ht="17.25" customHeight="1" spans="1:16">
      <c r="A23" s="419"/>
      <c r="B23" s="423" t="s">
        <v>263</v>
      </c>
      <c r="C23" s="424">
        <v>5</v>
      </c>
      <c r="D23" s="128"/>
      <c r="E23" s="136"/>
      <c r="F23" s="136"/>
      <c r="G23" s="136"/>
      <c r="H23" s="136"/>
      <c r="I23" s="136"/>
      <c r="J23" s="136"/>
      <c r="K23" s="136"/>
      <c r="L23" s="136"/>
      <c r="M23" s="136"/>
      <c r="N23" s="136"/>
      <c r="O23" s="136"/>
      <c r="P23" s="177"/>
    </row>
    <row r="24" ht="17.25" customHeight="1" spans="1:16">
      <c r="A24" s="420" t="s">
        <v>264</v>
      </c>
      <c r="B24" s="425" t="s">
        <v>265</v>
      </c>
      <c r="C24" s="426">
        <v>5</v>
      </c>
      <c r="D24" s="128"/>
      <c r="E24" s="136"/>
      <c r="F24" s="136"/>
      <c r="G24" s="136"/>
      <c r="H24" s="136"/>
      <c r="I24" s="136"/>
      <c r="J24" s="136"/>
      <c r="K24" s="136"/>
      <c r="L24" s="136"/>
      <c r="M24" s="136"/>
      <c r="N24" s="136"/>
      <c r="O24" s="136"/>
      <c r="P24" s="177"/>
    </row>
    <row r="25" customHeight="1" spans="1:16">
      <c r="A25" s="288"/>
      <c r="B25" s="211" t="s">
        <v>266</v>
      </c>
      <c r="C25" s="421">
        <v>5</v>
      </c>
      <c r="D25" s="128"/>
      <c r="E25" s="136"/>
      <c r="F25" s="136"/>
      <c r="G25" s="136"/>
      <c r="H25" s="136"/>
      <c r="I25" s="136"/>
      <c r="J25" s="136"/>
      <c r="K25" s="136"/>
      <c r="L25" s="136"/>
      <c r="M25" s="136"/>
      <c r="N25" s="136"/>
      <c r="O25" s="136"/>
      <c r="P25" s="177"/>
    </row>
    <row r="26" customHeight="1" spans="1:16">
      <c r="A26" s="288"/>
      <c r="B26" s="214" t="s">
        <v>267</v>
      </c>
      <c r="C26" s="422">
        <v>5</v>
      </c>
      <c r="D26" s="128"/>
      <c r="E26" s="136"/>
      <c r="F26" s="136"/>
      <c r="G26" s="136"/>
      <c r="H26" s="136"/>
      <c r="I26" s="136"/>
      <c r="J26" s="136"/>
      <c r="K26" s="136"/>
      <c r="L26" s="136"/>
      <c r="M26" s="136"/>
      <c r="N26" s="136"/>
      <c r="O26" s="136"/>
      <c r="P26" s="177"/>
    </row>
    <row r="27" customHeight="1" spans="1:16">
      <c r="A27" s="288"/>
      <c r="B27" s="211" t="s">
        <v>268</v>
      </c>
      <c r="C27" s="421">
        <v>5</v>
      </c>
      <c r="D27" s="128"/>
      <c r="E27" s="136"/>
      <c r="F27" s="136"/>
      <c r="G27" s="136"/>
      <c r="H27" s="136"/>
      <c r="I27" s="136"/>
      <c r="J27" s="136"/>
      <c r="K27" s="136"/>
      <c r="L27" s="136"/>
      <c r="M27" s="136"/>
      <c r="N27" s="136"/>
      <c r="O27" s="136"/>
      <c r="P27" s="177"/>
    </row>
    <row r="28" ht="17.25" customHeight="1" spans="1:16">
      <c r="A28" s="419"/>
      <c r="B28" s="220" t="s">
        <v>269</v>
      </c>
      <c r="C28" s="427">
        <v>5</v>
      </c>
      <c r="D28" s="128"/>
      <c r="E28" s="136"/>
      <c r="F28" s="136"/>
      <c r="G28" s="136"/>
      <c r="H28" s="136"/>
      <c r="I28" s="136"/>
      <c r="J28" s="136"/>
      <c r="K28" s="136"/>
      <c r="L28" s="136"/>
      <c r="M28" s="136"/>
      <c r="N28" s="136"/>
      <c r="O28" s="136"/>
      <c r="P28" s="177"/>
    </row>
    <row r="29" customHeight="1" spans="1:16">
      <c r="A29" s="428"/>
      <c r="B29" s="135"/>
      <c r="C29" s="135"/>
      <c r="D29" s="136"/>
      <c r="E29" s="136"/>
      <c r="F29" s="136"/>
      <c r="G29" s="136"/>
      <c r="H29" s="136"/>
      <c r="I29" s="136"/>
      <c r="J29" s="136"/>
      <c r="K29" s="136"/>
      <c r="L29" s="136"/>
      <c r="M29" s="136"/>
      <c r="N29" s="136"/>
      <c r="O29" s="136"/>
      <c r="P29" s="177"/>
    </row>
    <row r="30" customHeight="1" spans="1:16">
      <c r="A30" s="199"/>
      <c r="B30" s="136"/>
      <c r="C30" s="136"/>
      <c r="D30" s="136"/>
      <c r="E30" s="136"/>
      <c r="F30" s="136"/>
      <c r="G30" s="136"/>
      <c r="H30" s="136"/>
      <c r="I30" s="136"/>
      <c r="J30" s="136"/>
      <c r="K30" s="136"/>
      <c r="L30" s="136"/>
      <c r="M30" s="136"/>
      <c r="N30" s="136"/>
      <c r="O30" s="136"/>
      <c r="P30" s="177"/>
    </row>
    <row r="31" customHeight="1" spans="1:16">
      <c r="A31" s="202"/>
      <c r="B31" s="203"/>
      <c r="C31" s="203"/>
      <c r="D31" s="203"/>
      <c r="E31" s="203"/>
      <c r="F31" s="203"/>
      <c r="G31" s="203"/>
      <c r="H31" s="203"/>
      <c r="I31" s="203"/>
      <c r="J31" s="203"/>
      <c r="K31" s="203"/>
      <c r="L31" s="203"/>
      <c r="M31" s="203"/>
      <c r="N31" s="203"/>
      <c r="O31" s="203"/>
      <c r="P31" s="244"/>
    </row>
  </sheetData>
  <mergeCells count="7">
    <mergeCell ref="A1:P1"/>
    <mergeCell ref="B2:C2"/>
    <mergeCell ref="E2:F2"/>
    <mergeCell ref="H2:I2"/>
    <mergeCell ref="K2:L2"/>
    <mergeCell ref="A4:A23"/>
    <mergeCell ref="A24:A28"/>
  </mergeCells>
  <pageMargins left="0.699305555555556" right="0.699305555555556" top="0.75" bottom="0.75" header="0.3" footer="0.3"/>
  <pageSetup paperSize="1" orientation="portrait" useFirstPageNumber="1"/>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P117"/>
  <sheetViews>
    <sheetView showGridLines="0" workbookViewId="0">
      <selection activeCell="A1" sqref="A1"/>
    </sheetView>
  </sheetViews>
  <sheetFormatPr defaultColWidth="9" defaultRowHeight="13.5" customHeight="1"/>
  <cols>
    <col min="1" max="1" width="4.675" style="1" customWidth="1"/>
    <col min="2" max="2" width="10.5" style="1" customWidth="1"/>
    <col min="3" max="3" width="11.35" style="1" customWidth="1"/>
    <col min="4" max="4" width="6.175" style="1" customWidth="1"/>
    <col min="5" max="5" width="23.85" style="1" customWidth="1"/>
    <col min="6" max="6" width="5.85" style="1" customWidth="1"/>
    <col min="7" max="7" width="120" style="1" customWidth="1"/>
    <col min="8" max="8" width="12.85" style="1" customWidth="1"/>
    <col min="9" max="10" width="9.85" style="1" customWidth="1"/>
    <col min="11" max="11" width="13.175" style="1" customWidth="1"/>
    <col min="12" max="12" width="13.85" style="1" customWidth="1"/>
    <col min="13" max="13" width="17.675" style="1" customWidth="1"/>
    <col min="14" max="14" width="17.175" style="1" customWidth="1"/>
    <col min="15" max="15" width="10.675" style="1" customWidth="1"/>
    <col min="16" max="16" width="8.5" style="1" customWidth="1"/>
    <col min="17" max="17" width="14.35" style="1" customWidth="1"/>
    <col min="18" max="18" width="18.85" style="1" customWidth="1"/>
    <col min="19" max="20" width="9" style="1" customWidth="1"/>
    <col min="21" max="21" width="11.35" style="1" customWidth="1"/>
    <col min="22" max="256" width="9" style="1" customWidth="1"/>
  </cols>
  <sheetData>
    <row r="1" ht="14.25" customHeight="1" spans="1:172">
      <c r="A1" s="375" t="s">
        <v>270</v>
      </c>
      <c r="B1" s="376" t="s">
        <v>15</v>
      </c>
      <c r="C1" s="377"/>
      <c r="D1" s="376" t="s">
        <v>271</v>
      </c>
      <c r="E1" s="376" t="s">
        <v>272</v>
      </c>
      <c r="F1" s="376" t="s">
        <v>273</v>
      </c>
      <c r="G1" s="387" t="s">
        <v>274</v>
      </c>
      <c r="H1" s="388"/>
      <c r="I1" s="401"/>
      <c r="J1" s="401"/>
      <c r="K1" s="19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Q1" s="166"/>
      <c r="BR1" s="166"/>
      <c r="BS1" s="166"/>
      <c r="BT1" s="166"/>
      <c r="BU1" s="166"/>
      <c r="BV1" s="166"/>
      <c r="BW1" s="166"/>
      <c r="BX1" s="166"/>
      <c r="BY1" s="166"/>
      <c r="BZ1" s="166"/>
      <c r="CA1" s="166"/>
      <c r="CB1" s="166"/>
      <c r="CC1" s="166"/>
      <c r="CD1" s="166"/>
      <c r="CE1" s="166"/>
      <c r="CF1" s="166"/>
      <c r="CG1" s="166"/>
      <c r="CH1" s="166"/>
      <c r="CI1" s="166"/>
      <c r="CJ1" s="166"/>
      <c r="CK1" s="166"/>
      <c r="CL1" s="166"/>
      <c r="CM1" s="166"/>
      <c r="CN1" s="166"/>
      <c r="CO1" s="166"/>
      <c r="CP1" s="166"/>
      <c r="CQ1" s="166"/>
      <c r="CR1" s="166"/>
      <c r="CS1" s="166"/>
      <c r="CT1" s="166"/>
      <c r="CU1" s="166"/>
      <c r="CV1" s="166"/>
      <c r="CW1" s="166"/>
      <c r="CX1" s="166"/>
      <c r="CY1" s="166"/>
      <c r="CZ1" s="166"/>
      <c r="DA1" s="166"/>
      <c r="DB1" s="166"/>
      <c r="DC1" s="166"/>
      <c r="DD1" s="166"/>
      <c r="DE1" s="166"/>
      <c r="DF1" s="166"/>
      <c r="DG1" s="166"/>
      <c r="DH1" s="166"/>
      <c r="DI1" s="166"/>
      <c r="DJ1" s="166"/>
      <c r="DK1" s="166"/>
      <c r="DL1" s="166"/>
      <c r="DM1" s="166"/>
      <c r="DN1" s="166"/>
      <c r="DO1" s="166"/>
      <c r="DP1" s="166"/>
      <c r="DQ1" s="166"/>
      <c r="DR1" s="166"/>
      <c r="DS1" s="166"/>
      <c r="DT1" s="166"/>
      <c r="DU1" s="166"/>
      <c r="DV1" s="166"/>
      <c r="DW1" s="166"/>
      <c r="DX1" s="166"/>
      <c r="DY1" s="166"/>
      <c r="DZ1" s="166"/>
      <c r="EA1" s="166"/>
      <c r="EB1" s="166"/>
      <c r="EC1" s="166"/>
      <c r="ED1" s="166"/>
      <c r="EE1" s="166"/>
      <c r="EF1" s="166"/>
      <c r="EG1" s="166"/>
      <c r="EH1" s="166"/>
      <c r="EI1" s="166"/>
      <c r="EJ1" s="166"/>
      <c r="EK1" s="166"/>
      <c r="EL1" s="166"/>
      <c r="EM1" s="166"/>
      <c r="EN1" s="166"/>
      <c r="EO1" s="166"/>
      <c r="EP1" s="166"/>
      <c r="EQ1" s="166"/>
      <c r="ER1" s="166"/>
      <c r="ES1" s="166"/>
      <c r="ET1" s="166"/>
      <c r="EU1" s="166"/>
      <c r="EV1" s="166"/>
      <c r="EW1" s="166"/>
      <c r="EX1" s="166"/>
      <c r="EY1" s="166"/>
      <c r="EZ1" s="166"/>
      <c r="FA1" s="166"/>
      <c r="FB1" s="166"/>
      <c r="FC1" s="166"/>
      <c r="FD1" s="166"/>
      <c r="FE1" s="166"/>
      <c r="FF1" s="166"/>
      <c r="FG1" s="166"/>
      <c r="FH1" s="166"/>
      <c r="FI1" s="166"/>
      <c r="FJ1" s="166"/>
      <c r="FK1" s="166"/>
      <c r="FL1" s="166"/>
      <c r="FM1" s="166"/>
      <c r="FN1" s="166"/>
      <c r="FO1" s="166"/>
      <c r="FP1" s="176"/>
    </row>
    <row r="2" ht="17.5" customHeight="1" spans="1:172">
      <c r="A2" s="378">
        <v>0</v>
      </c>
      <c r="B2" s="379" t="s">
        <v>275</v>
      </c>
      <c r="C2" s="380"/>
      <c r="D2" s="381"/>
      <c r="E2" s="380"/>
      <c r="F2" s="381"/>
      <c r="G2" s="389"/>
      <c r="H2" s="390" t="s">
        <v>276</v>
      </c>
      <c r="I2" s="402" t="s">
        <v>277</v>
      </c>
      <c r="J2" s="403"/>
      <c r="K2" s="399"/>
      <c r="L2" s="136"/>
      <c r="M2" s="409" t="s">
        <v>62</v>
      </c>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77"/>
    </row>
    <row r="3" ht="17.25" customHeight="1" spans="1:172">
      <c r="A3" s="382">
        <v>1</v>
      </c>
      <c r="B3" s="383" t="str">
        <f>IF(C3="","自定义职业",C3)</f>
        <v>自定义职业</v>
      </c>
      <c r="C3" s="384"/>
      <c r="D3" s="385" t="s">
        <v>278</v>
      </c>
      <c r="E3" s="391"/>
      <c r="F3" s="392">
        <f>IF(E3=0,人物卡!$P$5*4,人物卡!$P$5*2+E3*2)</f>
        <v>320</v>
      </c>
      <c r="G3" s="393"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394"/>
      <c r="I3" s="404" t="s">
        <v>145</v>
      </c>
      <c r="J3" s="405"/>
      <c r="K3" s="399"/>
      <c r="L3" s="136"/>
      <c r="M3" s="409" t="s">
        <v>64</v>
      </c>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77"/>
    </row>
    <row r="4" customHeight="1" spans="1:172">
      <c r="A4" s="378">
        <v>2</v>
      </c>
      <c r="B4" s="218" t="s">
        <v>279</v>
      </c>
      <c r="C4" s="386"/>
      <c r="D4" s="218" t="s">
        <v>280</v>
      </c>
      <c r="E4" s="395" t="s">
        <v>281</v>
      </c>
      <c r="F4" s="396">
        <f>人物卡!$P$5*4</f>
        <v>320</v>
      </c>
      <c r="G4" s="397" t="s">
        <v>282</v>
      </c>
      <c r="H4" s="394"/>
      <c r="I4" s="404" t="s">
        <v>145</v>
      </c>
      <c r="J4" s="405"/>
      <c r="K4" s="399"/>
      <c r="L4" s="136"/>
      <c r="M4" s="409" t="s">
        <v>66</v>
      </c>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6"/>
      <c r="EC4" s="136"/>
      <c r="ED4" s="136"/>
      <c r="EE4" s="136"/>
      <c r="EF4" s="136"/>
      <c r="EG4" s="136"/>
      <c r="EH4" s="136"/>
      <c r="EI4" s="136"/>
      <c r="EJ4" s="136"/>
      <c r="EK4" s="136"/>
      <c r="EL4" s="136"/>
      <c r="EM4" s="136"/>
      <c r="EN4" s="136"/>
      <c r="EO4" s="136"/>
      <c r="EP4" s="136"/>
      <c r="EQ4" s="136"/>
      <c r="ER4" s="136"/>
      <c r="ES4" s="136"/>
      <c r="ET4" s="136"/>
      <c r="EU4" s="136"/>
      <c r="EV4" s="136"/>
      <c r="EW4" s="136"/>
      <c r="EX4" s="136"/>
      <c r="EY4" s="136"/>
      <c r="EZ4" s="136"/>
      <c r="FA4" s="136"/>
      <c r="FB4" s="136"/>
      <c r="FC4" s="136"/>
      <c r="FD4" s="136"/>
      <c r="FE4" s="136"/>
      <c r="FF4" s="136"/>
      <c r="FG4" s="136"/>
      <c r="FH4" s="136"/>
      <c r="FI4" s="136"/>
      <c r="FJ4" s="136"/>
      <c r="FK4" s="136"/>
      <c r="FL4" s="136"/>
      <c r="FM4" s="136"/>
      <c r="FN4" s="136"/>
      <c r="FO4" s="136"/>
      <c r="FP4" s="177"/>
    </row>
    <row r="5" ht="17" customHeight="1" spans="1:172">
      <c r="A5" s="382">
        <v>3</v>
      </c>
      <c r="B5" s="216" t="s">
        <v>283</v>
      </c>
      <c r="C5" s="217"/>
      <c r="D5" s="216" t="s">
        <v>284</v>
      </c>
      <c r="E5" s="216" t="s">
        <v>285</v>
      </c>
      <c r="F5" s="398">
        <f>人物卡!$P$5*2+人物卡!$M$3*2</f>
        <v>310</v>
      </c>
      <c r="G5" s="393" t="s">
        <v>286</v>
      </c>
      <c r="H5" s="394"/>
      <c r="I5" s="404" t="s">
        <v>145</v>
      </c>
      <c r="J5" s="405"/>
      <c r="K5" s="399"/>
      <c r="L5" s="136"/>
      <c r="M5" s="409" t="s">
        <v>68</v>
      </c>
      <c r="N5" s="136"/>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6"/>
      <c r="CL5" s="136"/>
      <c r="CM5" s="136"/>
      <c r="CN5" s="136"/>
      <c r="CO5" s="136"/>
      <c r="CP5" s="136"/>
      <c r="CQ5" s="136"/>
      <c r="CR5" s="136"/>
      <c r="CS5" s="136"/>
      <c r="CT5" s="136"/>
      <c r="CU5" s="136"/>
      <c r="CV5" s="136"/>
      <c r="CW5" s="136"/>
      <c r="CX5" s="136"/>
      <c r="CY5" s="136"/>
      <c r="CZ5" s="136"/>
      <c r="DA5" s="136"/>
      <c r="DB5" s="136"/>
      <c r="DC5" s="136"/>
      <c r="DD5" s="136"/>
      <c r="DE5" s="136"/>
      <c r="DF5" s="136"/>
      <c r="DG5" s="136"/>
      <c r="DH5" s="136"/>
      <c r="DI5" s="136"/>
      <c r="DJ5" s="136"/>
      <c r="DK5" s="136"/>
      <c r="DL5" s="136"/>
      <c r="DM5" s="136"/>
      <c r="DN5" s="136"/>
      <c r="DO5" s="136"/>
      <c r="DP5" s="136"/>
      <c r="DQ5" s="136"/>
      <c r="DR5" s="136"/>
      <c r="DS5" s="136"/>
      <c r="DT5" s="136"/>
      <c r="DU5" s="136"/>
      <c r="DV5" s="136"/>
      <c r="DW5" s="136"/>
      <c r="DX5" s="136"/>
      <c r="DY5" s="136"/>
      <c r="DZ5" s="136"/>
      <c r="EA5" s="136"/>
      <c r="EB5" s="136"/>
      <c r="EC5" s="136"/>
      <c r="ED5" s="136"/>
      <c r="EE5" s="136"/>
      <c r="EF5" s="136"/>
      <c r="EG5" s="136"/>
      <c r="EH5" s="136"/>
      <c r="EI5" s="136"/>
      <c r="EJ5" s="136"/>
      <c r="EK5" s="136"/>
      <c r="EL5" s="136"/>
      <c r="EM5" s="136"/>
      <c r="EN5" s="136"/>
      <c r="EO5" s="136"/>
      <c r="EP5" s="136"/>
      <c r="EQ5" s="136"/>
      <c r="ER5" s="136"/>
      <c r="ES5" s="136"/>
      <c r="ET5" s="136"/>
      <c r="EU5" s="136"/>
      <c r="EV5" s="136"/>
      <c r="EW5" s="136"/>
      <c r="EX5" s="136"/>
      <c r="EY5" s="136"/>
      <c r="EZ5" s="136"/>
      <c r="FA5" s="136"/>
      <c r="FB5" s="136"/>
      <c r="FC5" s="136"/>
      <c r="FD5" s="136"/>
      <c r="FE5" s="136"/>
      <c r="FF5" s="136"/>
      <c r="FG5" s="136"/>
      <c r="FH5" s="136"/>
      <c r="FI5" s="136"/>
      <c r="FJ5" s="136"/>
      <c r="FK5" s="136"/>
      <c r="FL5" s="136"/>
      <c r="FM5" s="136"/>
      <c r="FN5" s="136"/>
      <c r="FO5" s="136"/>
      <c r="FP5" s="177"/>
    </row>
    <row r="6" customHeight="1" spans="1:172">
      <c r="A6" s="378">
        <v>4</v>
      </c>
      <c r="B6" s="218" t="s">
        <v>287</v>
      </c>
      <c r="C6" s="219"/>
      <c r="D6" s="218" t="s">
        <v>288</v>
      </c>
      <c r="E6" s="218" t="s">
        <v>289</v>
      </c>
      <c r="F6" s="396">
        <f>人物卡!$M$5*2+人物卡!$P$5*2</f>
        <v>240</v>
      </c>
      <c r="G6" s="397" t="s">
        <v>290</v>
      </c>
      <c r="H6" s="394"/>
      <c r="I6" s="404" t="s">
        <v>145</v>
      </c>
      <c r="J6" s="405"/>
      <c r="K6" s="399"/>
      <c r="L6" s="136"/>
      <c r="M6" s="409" t="s">
        <v>70</v>
      </c>
      <c r="N6" s="136"/>
      <c r="O6" s="136"/>
      <c r="P6" s="136"/>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136"/>
      <c r="AZ6" s="136"/>
      <c r="BA6" s="136"/>
      <c r="BB6" s="136"/>
      <c r="BC6" s="136"/>
      <c r="BD6" s="136"/>
      <c r="BE6" s="136"/>
      <c r="BF6" s="136"/>
      <c r="BG6" s="136"/>
      <c r="BH6" s="136"/>
      <c r="BI6" s="136"/>
      <c r="BJ6" s="136"/>
      <c r="BK6" s="136"/>
      <c r="BL6" s="136"/>
      <c r="BM6" s="136"/>
      <c r="BN6" s="136"/>
      <c r="BO6" s="136"/>
      <c r="BP6" s="136"/>
      <c r="BQ6" s="136"/>
      <c r="BR6" s="136"/>
      <c r="BS6" s="136"/>
      <c r="BT6" s="136"/>
      <c r="BU6" s="136"/>
      <c r="BV6" s="136"/>
      <c r="BW6" s="136"/>
      <c r="BX6" s="136"/>
      <c r="BY6" s="136"/>
      <c r="BZ6" s="136"/>
      <c r="CA6" s="136"/>
      <c r="CB6" s="136"/>
      <c r="CC6" s="136"/>
      <c r="CD6" s="136"/>
      <c r="CE6" s="136"/>
      <c r="CF6" s="136"/>
      <c r="CG6" s="136"/>
      <c r="CH6" s="136"/>
      <c r="CI6" s="136"/>
      <c r="CJ6" s="136"/>
      <c r="CK6" s="136"/>
      <c r="CL6" s="136"/>
      <c r="CM6" s="136"/>
      <c r="CN6" s="136"/>
      <c r="CO6" s="136"/>
      <c r="CP6" s="136"/>
      <c r="CQ6" s="136"/>
      <c r="CR6" s="136"/>
      <c r="CS6" s="136"/>
      <c r="CT6" s="136"/>
      <c r="CU6" s="136"/>
      <c r="CV6" s="136"/>
      <c r="CW6" s="136"/>
      <c r="CX6" s="136"/>
      <c r="CY6" s="136"/>
      <c r="CZ6" s="136"/>
      <c r="DA6" s="136"/>
      <c r="DB6" s="136"/>
      <c r="DC6" s="136"/>
      <c r="DD6" s="136"/>
      <c r="DE6" s="136"/>
      <c r="DF6" s="136"/>
      <c r="DG6" s="136"/>
      <c r="DH6" s="136"/>
      <c r="DI6" s="136"/>
      <c r="DJ6" s="136"/>
      <c r="DK6" s="136"/>
      <c r="DL6" s="136"/>
      <c r="DM6" s="136"/>
      <c r="DN6" s="136"/>
      <c r="DO6" s="136"/>
      <c r="DP6" s="136"/>
      <c r="DQ6" s="136"/>
      <c r="DR6" s="136"/>
      <c r="DS6" s="136"/>
      <c r="DT6" s="136"/>
      <c r="DU6" s="136"/>
      <c r="DV6" s="136"/>
      <c r="DW6" s="136"/>
      <c r="DX6" s="136"/>
      <c r="DY6" s="136"/>
      <c r="DZ6" s="136"/>
      <c r="EA6" s="136"/>
      <c r="EB6" s="136"/>
      <c r="EC6" s="136"/>
      <c r="ED6" s="136"/>
      <c r="EE6" s="136"/>
      <c r="EF6" s="136"/>
      <c r="EG6" s="136"/>
      <c r="EH6" s="136"/>
      <c r="EI6" s="136"/>
      <c r="EJ6" s="136"/>
      <c r="EK6" s="136"/>
      <c r="EL6" s="136"/>
      <c r="EM6" s="136"/>
      <c r="EN6" s="136"/>
      <c r="EO6" s="136"/>
      <c r="EP6" s="136"/>
      <c r="EQ6" s="136"/>
      <c r="ER6" s="136"/>
      <c r="ES6" s="136"/>
      <c r="ET6" s="136"/>
      <c r="EU6" s="136"/>
      <c r="EV6" s="136"/>
      <c r="EW6" s="136"/>
      <c r="EX6" s="136"/>
      <c r="EY6" s="136"/>
      <c r="EZ6" s="136"/>
      <c r="FA6" s="136"/>
      <c r="FB6" s="136"/>
      <c r="FC6" s="136"/>
      <c r="FD6" s="136"/>
      <c r="FE6" s="136"/>
      <c r="FF6" s="136"/>
      <c r="FG6" s="136"/>
      <c r="FH6" s="136"/>
      <c r="FI6" s="136"/>
      <c r="FJ6" s="136"/>
      <c r="FK6" s="136"/>
      <c r="FL6" s="136"/>
      <c r="FM6" s="136"/>
      <c r="FN6" s="136"/>
      <c r="FO6" s="136"/>
      <c r="FP6" s="177"/>
    </row>
    <row r="7" ht="16.5" customHeight="1" spans="1:172">
      <c r="A7" s="382">
        <v>5</v>
      </c>
      <c r="B7" s="216" t="s">
        <v>291</v>
      </c>
      <c r="C7" s="217"/>
      <c r="D7" s="216" t="s">
        <v>292</v>
      </c>
      <c r="E7" s="216" t="s">
        <v>289</v>
      </c>
      <c r="F7" s="398">
        <f>人物卡!$M$5*2+人物卡!$P$5*2</f>
        <v>240</v>
      </c>
      <c r="G7" s="393" t="s">
        <v>293</v>
      </c>
      <c r="H7" s="394"/>
      <c r="I7" s="404" t="s">
        <v>145</v>
      </c>
      <c r="J7" s="405"/>
      <c r="K7" s="399"/>
      <c r="L7" s="136"/>
      <c r="M7" s="409" t="s">
        <v>73</v>
      </c>
      <c r="N7" s="136"/>
      <c r="O7" s="136"/>
      <c r="P7" s="136"/>
      <c r="Q7" s="136"/>
      <c r="R7" s="136"/>
      <c r="S7" s="136"/>
      <c r="T7" s="136"/>
      <c r="U7" s="136"/>
      <c r="V7" s="136"/>
      <c r="W7" s="136"/>
      <c r="X7" s="136"/>
      <c r="Y7" s="136"/>
      <c r="Z7" s="136"/>
      <c r="AA7" s="136"/>
      <c r="AB7" s="136"/>
      <c r="AC7" s="136"/>
      <c r="AD7" s="136"/>
      <c r="AE7" s="136"/>
      <c r="AF7" s="136"/>
      <c r="AG7" s="136"/>
      <c r="AH7" s="136"/>
      <c r="AI7" s="136"/>
      <c r="AJ7" s="136"/>
      <c r="AK7" s="136"/>
      <c r="AL7" s="136"/>
      <c r="AM7" s="136"/>
      <c r="AN7" s="136"/>
      <c r="AO7" s="136"/>
      <c r="AP7" s="136"/>
      <c r="AQ7" s="136"/>
      <c r="AR7" s="136"/>
      <c r="AS7" s="136"/>
      <c r="AT7" s="136"/>
      <c r="AU7" s="136"/>
      <c r="AV7" s="136"/>
      <c r="AW7" s="136"/>
      <c r="AX7" s="136"/>
      <c r="AY7" s="136"/>
      <c r="AZ7" s="136"/>
      <c r="BA7" s="136"/>
      <c r="BB7" s="136"/>
      <c r="BC7" s="136"/>
      <c r="BD7" s="136"/>
      <c r="BE7" s="136"/>
      <c r="BF7" s="136"/>
      <c r="BG7" s="136"/>
      <c r="BH7" s="136"/>
      <c r="BI7" s="136"/>
      <c r="BJ7" s="136"/>
      <c r="BK7" s="136"/>
      <c r="BL7" s="136"/>
      <c r="BM7" s="136"/>
      <c r="BN7" s="136"/>
      <c r="BO7" s="136"/>
      <c r="BP7" s="136"/>
      <c r="BQ7" s="136"/>
      <c r="BR7" s="136"/>
      <c r="BS7" s="136"/>
      <c r="BT7" s="136"/>
      <c r="BU7" s="136"/>
      <c r="BV7" s="136"/>
      <c r="BW7" s="136"/>
      <c r="BX7" s="136"/>
      <c r="BY7" s="136"/>
      <c r="BZ7" s="136"/>
      <c r="CA7" s="136"/>
      <c r="CB7" s="136"/>
      <c r="CC7" s="136"/>
      <c r="CD7" s="136"/>
      <c r="CE7" s="136"/>
      <c r="CF7" s="136"/>
      <c r="CG7" s="136"/>
      <c r="CH7" s="136"/>
      <c r="CI7" s="136"/>
      <c r="CJ7" s="136"/>
      <c r="CK7" s="136"/>
      <c r="CL7" s="136"/>
      <c r="CM7" s="136"/>
      <c r="CN7" s="136"/>
      <c r="CO7" s="136"/>
      <c r="CP7" s="136"/>
      <c r="CQ7" s="136"/>
      <c r="CR7" s="136"/>
      <c r="CS7" s="136"/>
      <c r="CT7" s="136"/>
      <c r="CU7" s="136"/>
      <c r="CV7" s="136"/>
      <c r="CW7" s="136"/>
      <c r="CX7" s="136"/>
      <c r="CY7" s="136"/>
      <c r="CZ7" s="136"/>
      <c r="DA7" s="136"/>
      <c r="DB7" s="136"/>
      <c r="DC7" s="136"/>
      <c r="DD7" s="136"/>
      <c r="DE7" s="136"/>
      <c r="DF7" s="136"/>
      <c r="DG7" s="136"/>
      <c r="DH7" s="136"/>
      <c r="DI7" s="136"/>
      <c r="DJ7" s="136"/>
      <c r="DK7" s="136"/>
      <c r="DL7" s="136"/>
      <c r="DM7" s="136"/>
      <c r="DN7" s="136"/>
      <c r="DO7" s="136"/>
      <c r="DP7" s="136"/>
      <c r="DQ7" s="136"/>
      <c r="DR7" s="136"/>
      <c r="DS7" s="136"/>
      <c r="DT7" s="136"/>
      <c r="DU7" s="136"/>
      <c r="DV7" s="136"/>
      <c r="DW7" s="136"/>
      <c r="DX7" s="136"/>
      <c r="DY7" s="136"/>
      <c r="DZ7" s="136"/>
      <c r="EA7" s="136"/>
      <c r="EB7" s="136"/>
      <c r="EC7" s="136"/>
      <c r="ED7" s="136"/>
      <c r="EE7" s="136"/>
      <c r="EF7" s="136"/>
      <c r="EG7" s="136"/>
      <c r="EH7" s="136"/>
      <c r="EI7" s="136"/>
      <c r="EJ7" s="136"/>
      <c r="EK7" s="136"/>
      <c r="EL7" s="136"/>
      <c r="EM7" s="136"/>
      <c r="EN7" s="136"/>
      <c r="EO7" s="136"/>
      <c r="EP7" s="136"/>
      <c r="EQ7" s="136"/>
      <c r="ER7" s="136"/>
      <c r="ES7" s="136"/>
      <c r="ET7" s="136"/>
      <c r="EU7" s="136"/>
      <c r="EV7" s="136"/>
      <c r="EW7" s="136"/>
      <c r="EX7" s="136"/>
      <c r="EY7" s="136"/>
      <c r="EZ7" s="136"/>
      <c r="FA7" s="136"/>
      <c r="FB7" s="136"/>
      <c r="FC7" s="136"/>
      <c r="FD7" s="136"/>
      <c r="FE7" s="136"/>
      <c r="FF7" s="136"/>
      <c r="FG7" s="136"/>
      <c r="FH7" s="136"/>
      <c r="FI7" s="136"/>
      <c r="FJ7" s="136"/>
      <c r="FK7" s="136"/>
      <c r="FL7" s="136"/>
      <c r="FM7" s="136"/>
      <c r="FN7" s="136"/>
      <c r="FO7" s="136"/>
      <c r="FP7" s="177"/>
    </row>
    <row r="8" customHeight="1" spans="1:172">
      <c r="A8" s="378">
        <v>6</v>
      </c>
      <c r="B8" s="218" t="s">
        <v>294</v>
      </c>
      <c r="C8" s="219"/>
      <c r="D8" s="218" t="s">
        <v>295</v>
      </c>
      <c r="E8" s="218" t="s">
        <v>296</v>
      </c>
      <c r="F8" s="396">
        <f>人物卡!$P$5*2+MAX(人物卡!$J$3,人物卡!$M$3)*2</f>
        <v>330</v>
      </c>
      <c r="G8" s="397" t="s">
        <v>297</v>
      </c>
      <c r="H8" s="394"/>
      <c r="I8" s="404" t="s">
        <v>145</v>
      </c>
      <c r="J8" s="405"/>
      <c r="K8" s="399"/>
      <c r="L8" s="136"/>
      <c r="M8" s="409" t="s">
        <v>75</v>
      </c>
      <c r="N8" s="136"/>
      <c r="O8" s="136"/>
      <c r="P8" s="136"/>
      <c r="Q8" s="136"/>
      <c r="R8" s="136"/>
      <c r="S8" s="136"/>
      <c r="T8" s="136"/>
      <c r="U8" s="136"/>
      <c r="V8" s="136"/>
      <c r="W8" s="136"/>
      <c r="X8" s="136"/>
      <c r="Y8" s="136"/>
      <c r="Z8" s="136"/>
      <c r="AA8" s="136"/>
      <c r="AB8" s="136"/>
      <c r="AC8" s="136"/>
      <c r="AD8" s="136"/>
      <c r="AE8" s="136"/>
      <c r="AF8" s="136"/>
      <c r="AG8" s="136"/>
      <c r="AH8" s="136"/>
      <c r="AI8" s="136"/>
      <c r="AJ8" s="136"/>
      <c r="AK8" s="136"/>
      <c r="AL8" s="136"/>
      <c r="AM8" s="136"/>
      <c r="AN8" s="136"/>
      <c r="AO8" s="136"/>
      <c r="AP8" s="136"/>
      <c r="AQ8" s="136"/>
      <c r="AR8" s="136"/>
      <c r="AS8" s="136"/>
      <c r="AT8" s="136"/>
      <c r="AU8" s="136"/>
      <c r="AV8" s="136"/>
      <c r="AW8" s="136"/>
      <c r="AX8" s="136"/>
      <c r="AY8" s="136"/>
      <c r="AZ8" s="136"/>
      <c r="BA8" s="136"/>
      <c r="BB8" s="136"/>
      <c r="BC8" s="136"/>
      <c r="BD8" s="136"/>
      <c r="BE8" s="136"/>
      <c r="BF8" s="136"/>
      <c r="BG8" s="136"/>
      <c r="BH8" s="136"/>
      <c r="BI8" s="136"/>
      <c r="BJ8" s="136"/>
      <c r="BK8" s="136"/>
      <c r="BL8" s="136"/>
      <c r="BM8" s="136"/>
      <c r="BN8" s="136"/>
      <c r="BO8" s="136"/>
      <c r="BP8" s="136"/>
      <c r="BQ8" s="136"/>
      <c r="BR8" s="136"/>
      <c r="BS8" s="136"/>
      <c r="BT8" s="136"/>
      <c r="BU8" s="136"/>
      <c r="BV8" s="136"/>
      <c r="BW8" s="136"/>
      <c r="BX8" s="136"/>
      <c r="BY8" s="136"/>
      <c r="BZ8" s="136"/>
      <c r="CA8" s="136"/>
      <c r="CB8" s="136"/>
      <c r="CC8" s="136"/>
      <c r="CD8" s="136"/>
      <c r="CE8" s="136"/>
      <c r="CF8" s="136"/>
      <c r="CG8" s="136"/>
      <c r="CH8" s="136"/>
      <c r="CI8" s="136"/>
      <c r="CJ8" s="136"/>
      <c r="CK8" s="136"/>
      <c r="CL8" s="136"/>
      <c r="CM8" s="136"/>
      <c r="CN8" s="136"/>
      <c r="CO8" s="136"/>
      <c r="CP8" s="136"/>
      <c r="CQ8" s="136"/>
      <c r="CR8" s="136"/>
      <c r="CS8" s="136"/>
      <c r="CT8" s="136"/>
      <c r="CU8" s="136"/>
      <c r="CV8" s="136"/>
      <c r="CW8" s="136"/>
      <c r="CX8" s="136"/>
      <c r="CY8" s="136"/>
      <c r="CZ8" s="136"/>
      <c r="DA8" s="136"/>
      <c r="DB8" s="136"/>
      <c r="DC8" s="136"/>
      <c r="DD8" s="136"/>
      <c r="DE8" s="136"/>
      <c r="DF8" s="136"/>
      <c r="DG8" s="136"/>
      <c r="DH8" s="136"/>
      <c r="DI8" s="136"/>
      <c r="DJ8" s="136"/>
      <c r="DK8" s="136"/>
      <c r="DL8" s="136"/>
      <c r="DM8" s="136"/>
      <c r="DN8" s="136"/>
      <c r="DO8" s="136"/>
      <c r="DP8" s="136"/>
      <c r="DQ8" s="136"/>
      <c r="DR8" s="136"/>
      <c r="DS8" s="136"/>
      <c r="DT8" s="136"/>
      <c r="DU8" s="136"/>
      <c r="DV8" s="136"/>
      <c r="DW8" s="136"/>
      <c r="DX8" s="136"/>
      <c r="DY8" s="136"/>
      <c r="DZ8" s="136"/>
      <c r="EA8" s="136"/>
      <c r="EB8" s="136"/>
      <c r="EC8" s="136"/>
      <c r="ED8" s="136"/>
      <c r="EE8" s="136"/>
      <c r="EF8" s="136"/>
      <c r="EG8" s="136"/>
      <c r="EH8" s="136"/>
      <c r="EI8" s="136"/>
      <c r="EJ8" s="136"/>
      <c r="EK8" s="136"/>
      <c r="EL8" s="136"/>
      <c r="EM8" s="136"/>
      <c r="EN8" s="136"/>
      <c r="EO8" s="136"/>
      <c r="EP8" s="136"/>
      <c r="EQ8" s="136"/>
      <c r="ER8" s="136"/>
      <c r="ES8" s="136"/>
      <c r="ET8" s="136"/>
      <c r="EU8" s="136"/>
      <c r="EV8" s="136"/>
      <c r="EW8" s="136"/>
      <c r="EX8" s="136"/>
      <c r="EY8" s="136"/>
      <c r="EZ8" s="136"/>
      <c r="FA8" s="136"/>
      <c r="FB8" s="136"/>
      <c r="FC8" s="136"/>
      <c r="FD8" s="136"/>
      <c r="FE8" s="136"/>
      <c r="FF8" s="136"/>
      <c r="FG8" s="136"/>
      <c r="FH8" s="136"/>
      <c r="FI8" s="136"/>
      <c r="FJ8" s="136"/>
      <c r="FK8" s="136"/>
      <c r="FL8" s="136"/>
      <c r="FM8" s="136"/>
      <c r="FN8" s="136"/>
      <c r="FO8" s="136"/>
      <c r="FP8" s="177"/>
    </row>
    <row r="9" ht="17" customHeight="1" spans="1:172">
      <c r="A9" s="382">
        <v>7</v>
      </c>
      <c r="B9" s="216" t="s">
        <v>298</v>
      </c>
      <c r="C9" s="217"/>
      <c r="D9" s="216" t="s">
        <v>299</v>
      </c>
      <c r="E9" s="216" t="s">
        <v>281</v>
      </c>
      <c r="F9" s="398">
        <f>人物卡!$P$5*4</f>
        <v>320</v>
      </c>
      <c r="G9" s="393" t="s">
        <v>300</v>
      </c>
      <c r="H9" s="394"/>
      <c r="I9" s="404" t="s">
        <v>145</v>
      </c>
      <c r="J9" s="405"/>
      <c r="K9" s="399"/>
      <c r="L9" s="136"/>
      <c r="M9" s="409" t="s">
        <v>77</v>
      </c>
      <c r="N9" s="136"/>
      <c r="O9" s="136"/>
      <c r="P9" s="136"/>
      <c r="Q9" s="136"/>
      <c r="R9" s="136"/>
      <c r="S9" s="136"/>
      <c r="T9" s="136"/>
      <c r="U9" s="136"/>
      <c r="V9" s="136"/>
      <c r="W9" s="136"/>
      <c r="X9" s="136"/>
      <c r="Y9" s="136"/>
      <c r="Z9" s="136"/>
      <c r="AA9" s="136"/>
      <c r="AB9" s="136"/>
      <c r="AC9" s="136"/>
      <c r="AD9" s="136"/>
      <c r="AE9" s="136"/>
      <c r="AF9" s="136"/>
      <c r="AG9" s="136"/>
      <c r="AH9" s="136"/>
      <c r="AI9" s="136"/>
      <c r="AJ9" s="136"/>
      <c r="AK9" s="136"/>
      <c r="AL9" s="136"/>
      <c r="AM9" s="136"/>
      <c r="AN9" s="136"/>
      <c r="AO9" s="136"/>
      <c r="AP9" s="136"/>
      <c r="AQ9" s="136"/>
      <c r="AR9" s="136"/>
      <c r="AS9" s="136"/>
      <c r="AT9" s="136"/>
      <c r="AU9" s="136"/>
      <c r="AV9" s="136"/>
      <c r="AW9" s="136"/>
      <c r="AX9" s="136"/>
      <c r="AY9" s="136"/>
      <c r="AZ9" s="136"/>
      <c r="BA9" s="136"/>
      <c r="BB9" s="136"/>
      <c r="BC9" s="136"/>
      <c r="BD9" s="136"/>
      <c r="BE9" s="136"/>
      <c r="BF9" s="136"/>
      <c r="BG9" s="136"/>
      <c r="BH9" s="136"/>
      <c r="BI9" s="136"/>
      <c r="BJ9" s="136"/>
      <c r="BK9" s="136"/>
      <c r="BL9" s="136"/>
      <c r="BM9" s="136"/>
      <c r="BN9" s="136"/>
      <c r="BO9" s="136"/>
      <c r="BP9" s="136"/>
      <c r="BQ9" s="136"/>
      <c r="BR9" s="136"/>
      <c r="BS9" s="136"/>
      <c r="BT9" s="136"/>
      <c r="BU9" s="136"/>
      <c r="BV9" s="136"/>
      <c r="BW9" s="136"/>
      <c r="BX9" s="136"/>
      <c r="BY9" s="136"/>
      <c r="BZ9" s="136"/>
      <c r="CA9" s="136"/>
      <c r="CB9" s="136"/>
      <c r="CC9" s="136"/>
      <c r="CD9" s="136"/>
      <c r="CE9" s="136"/>
      <c r="CF9" s="136"/>
      <c r="CG9" s="136"/>
      <c r="CH9" s="136"/>
      <c r="CI9" s="136"/>
      <c r="CJ9" s="136"/>
      <c r="CK9" s="136"/>
      <c r="CL9" s="136"/>
      <c r="CM9" s="136"/>
      <c r="CN9" s="136"/>
      <c r="CO9" s="136"/>
      <c r="CP9" s="136"/>
      <c r="CQ9" s="136"/>
      <c r="CR9" s="136"/>
      <c r="CS9" s="136"/>
      <c r="CT9" s="136"/>
      <c r="CU9" s="136"/>
      <c r="CV9" s="136"/>
      <c r="CW9" s="136"/>
      <c r="CX9" s="136"/>
      <c r="CY9" s="136"/>
      <c r="CZ9" s="136"/>
      <c r="DA9" s="136"/>
      <c r="DB9" s="136"/>
      <c r="DC9" s="136"/>
      <c r="DD9" s="136"/>
      <c r="DE9" s="136"/>
      <c r="DF9" s="136"/>
      <c r="DG9" s="136"/>
      <c r="DH9" s="136"/>
      <c r="DI9" s="136"/>
      <c r="DJ9" s="136"/>
      <c r="DK9" s="136"/>
      <c r="DL9" s="136"/>
      <c r="DM9" s="136"/>
      <c r="DN9" s="136"/>
      <c r="DO9" s="136"/>
      <c r="DP9" s="136"/>
      <c r="DQ9" s="136"/>
      <c r="DR9" s="136"/>
      <c r="DS9" s="136"/>
      <c r="DT9" s="136"/>
      <c r="DU9" s="136"/>
      <c r="DV9" s="136"/>
      <c r="DW9" s="136"/>
      <c r="DX9" s="136"/>
      <c r="DY9" s="136"/>
      <c r="DZ9" s="136"/>
      <c r="EA9" s="136"/>
      <c r="EB9" s="136"/>
      <c r="EC9" s="136"/>
      <c r="ED9" s="136"/>
      <c r="EE9" s="136"/>
      <c r="EF9" s="136"/>
      <c r="EG9" s="136"/>
      <c r="EH9" s="136"/>
      <c r="EI9" s="136"/>
      <c r="EJ9" s="136"/>
      <c r="EK9" s="136"/>
      <c r="EL9" s="136"/>
      <c r="EM9" s="136"/>
      <c r="EN9" s="136"/>
      <c r="EO9" s="136"/>
      <c r="EP9" s="136"/>
      <c r="EQ9" s="136"/>
      <c r="ER9" s="136"/>
      <c r="ES9" s="136"/>
      <c r="ET9" s="136"/>
      <c r="EU9" s="136"/>
      <c r="EV9" s="136"/>
      <c r="EW9" s="136"/>
      <c r="EX9" s="136"/>
      <c r="EY9" s="136"/>
      <c r="EZ9" s="136"/>
      <c r="FA9" s="136"/>
      <c r="FB9" s="136"/>
      <c r="FC9" s="136"/>
      <c r="FD9" s="136"/>
      <c r="FE9" s="136"/>
      <c r="FF9" s="136"/>
      <c r="FG9" s="136"/>
      <c r="FH9" s="136"/>
      <c r="FI9" s="136"/>
      <c r="FJ9" s="136"/>
      <c r="FK9" s="136"/>
      <c r="FL9" s="136"/>
      <c r="FM9" s="136"/>
      <c r="FN9" s="136"/>
      <c r="FO9" s="136"/>
      <c r="FP9" s="177"/>
    </row>
    <row r="10" ht="14.25" customHeight="1" spans="1:172">
      <c r="A10" s="378">
        <v>8</v>
      </c>
      <c r="B10" s="218" t="s">
        <v>301</v>
      </c>
      <c r="C10" s="219"/>
      <c r="D10" s="218" t="s">
        <v>302</v>
      </c>
      <c r="E10" s="218" t="s">
        <v>303</v>
      </c>
      <c r="F10" s="396">
        <f>人物卡!$P$5*2+MAX(人物卡!$M$5,人物卡!$P$3)*2</f>
        <v>240</v>
      </c>
      <c r="G10" s="397" t="s">
        <v>304</v>
      </c>
      <c r="H10" s="394"/>
      <c r="I10" s="406" t="s">
        <v>145</v>
      </c>
      <c r="J10" s="407"/>
      <c r="K10" s="399"/>
      <c r="L10" s="136"/>
      <c r="M10" s="409" t="s">
        <v>79</v>
      </c>
      <c r="N10" s="136"/>
      <c r="O10" s="136"/>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136"/>
      <c r="AV10" s="136"/>
      <c r="AW10" s="136"/>
      <c r="AX10" s="136"/>
      <c r="AY10" s="136"/>
      <c r="AZ10" s="136"/>
      <c r="BA10" s="136"/>
      <c r="BB10" s="136"/>
      <c r="BC10" s="136"/>
      <c r="BD10" s="136"/>
      <c r="BE10" s="136"/>
      <c r="BF10" s="136"/>
      <c r="BG10" s="136"/>
      <c r="BH10" s="136"/>
      <c r="BI10" s="136"/>
      <c r="BJ10" s="136"/>
      <c r="BK10" s="136"/>
      <c r="BL10" s="136"/>
      <c r="BM10" s="136"/>
      <c r="BN10" s="136"/>
      <c r="BO10" s="136"/>
      <c r="BP10" s="136"/>
      <c r="BQ10" s="136"/>
      <c r="BR10" s="136"/>
      <c r="BS10" s="136"/>
      <c r="BT10" s="136"/>
      <c r="BU10" s="136"/>
      <c r="BV10" s="136"/>
      <c r="BW10" s="136"/>
      <c r="BX10" s="136"/>
      <c r="BY10" s="136"/>
      <c r="BZ10" s="136"/>
      <c r="CA10" s="136"/>
      <c r="CB10" s="136"/>
      <c r="CC10" s="136"/>
      <c r="CD10" s="136"/>
      <c r="CE10" s="136"/>
      <c r="CF10" s="136"/>
      <c r="CG10" s="136"/>
      <c r="CH10" s="136"/>
      <c r="CI10" s="136"/>
      <c r="CJ10" s="136"/>
      <c r="CK10" s="136"/>
      <c r="CL10" s="136"/>
      <c r="CM10" s="136"/>
      <c r="CN10" s="136"/>
      <c r="CO10" s="136"/>
      <c r="CP10" s="136"/>
      <c r="CQ10" s="136"/>
      <c r="CR10" s="136"/>
      <c r="CS10" s="136"/>
      <c r="CT10" s="136"/>
      <c r="CU10" s="136"/>
      <c r="CV10" s="136"/>
      <c r="CW10" s="136"/>
      <c r="CX10" s="136"/>
      <c r="CY10" s="136"/>
      <c r="CZ10" s="136"/>
      <c r="DA10" s="136"/>
      <c r="DB10" s="136"/>
      <c r="DC10" s="136"/>
      <c r="DD10" s="136"/>
      <c r="DE10" s="136"/>
      <c r="DF10" s="136"/>
      <c r="DG10" s="136"/>
      <c r="DH10" s="136"/>
      <c r="DI10" s="136"/>
      <c r="DJ10" s="136"/>
      <c r="DK10" s="136"/>
      <c r="DL10" s="136"/>
      <c r="DM10" s="136"/>
      <c r="DN10" s="136"/>
      <c r="DO10" s="136"/>
      <c r="DP10" s="136"/>
      <c r="DQ10" s="136"/>
      <c r="DR10" s="136"/>
      <c r="DS10" s="136"/>
      <c r="DT10" s="136"/>
      <c r="DU10" s="136"/>
      <c r="DV10" s="136"/>
      <c r="DW10" s="136"/>
      <c r="DX10" s="136"/>
      <c r="DY10" s="136"/>
      <c r="DZ10" s="136"/>
      <c r="EA10" s="136"/>
      <c r="EB10" s="136"/>
      <c r="EC10" s="136"/>
      <c r="ED10" s="136"/>
      <c r="EE10" s="136"/>
      <c r="EF10" s="136"/>
      <c r="EG10" s="136"/>
      <c r="EH10" s="136"/>
      <c r="EI10" s="136"/>
      <c r="EJ10" s="136"/>
      <c r="EK10" s="136"/>
      <c r="EL10" s="136"/>
      <c r="EM10" s="136"/>
      <c r="EN10" s="136"/>
      <c r="EO10" s="136"/>
      <c r="EP10" s="136"/>
      <c r="EQ10" s="136"/>
      <c r="ER10" s="136"/>
      <c r="ES10" s="136"/>
      <c r="ET10" s="136"/>
      <c r="EU10" s="136"/>
      <c r="EV10" s="136"/>
      <c r="EW10" s="136"/>
      <c r="EX10" s="136"/>
      <c r="EY10" s="136"/>
      <c r="EZ10" s="136"/>
      <c r="FA10" s="136"/>
      <c r="FB10" s="136"/>
      <c r="FC10" s="136"/>
      <c r="FD10" s="136"/>
      <c r="FE10" s="136"/>
      <c r="FF10" s="136"/>
      <c r="FG10" s="136"/>
      <c r="FH10" s="136"/>
      <c r="FI10" s="136"/>
      <c r="FJ10" s="136"/>
      <c r="FK10" s="136"/>
      <c r="FL10" s="136"/>
      <c r="FM10" s="136"/>
      <c r="FN10" s="136"/>
      <c r="FO10" s="136"/>
      <c r="FP10" s="177"/>
    </row>
    <row r="11" ht="17.25" customHeight="1" spans="1:172">
      <c r="A11" s="382">
        <v>9</v>
      </c>
      <c r="B11" s="216" t="s">
        <v>305</v>
      </c>
      <c r="C11" s="217"/>
      <c r="D11" s="216" t="s">
        <v>280</v>
      </c>
      <c r="E11" s="216" t="s">
        <v>281</v>
      </c>
      <c r="F11" s="398">
        <f>人物卡!$P$5*4</f>
        <v>320</v>
      </c>
      <c r="G11" s="393" t="s">
        <v>306</v>
      </c>
      <c r="H11" s="399"/>
      <c r="I11" s="408"/>
      <c r="J11" s="408"/>
      <c r="K11" s="219"/>
      <c r="L11" s="136"/>
      <c r="M11" s="409" t="s">
        <v>81</v>
      </c>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136"/>
      <c r="AV11" s="136"/>
      <c r="AW11" s="136"/>
      <c r="AX11" s="136"/>
      <c r="AY11" s="136"/>
      <c r="AZ11" s="136"/>
      <c r="BA11" s="136"/>
      <c r="BB11" s="136"/>
      <c r="BC11" s="136"/>
      <c r="BD11" s="136"/>
      <c r="BE11" s="136"/>
      <c r="BF11" s="136"/>
      <c r="BG11" s="136"/>
      <c r="BH11" s="136"/>
      <c r="BI11" s="136"/>
      <c r="BJ11" s="136"/>
      <c r="BK11" s="136"/>
      <c r="BL11" s="136"/>
      <c r="BM11" s="136"/>
      <c r="BN11" s="136"/>
      <c r="BO11" s="136"/>
      <c r="BP11" s="136"/>
      <c r="BQ11" s="136"/>
      <c r="BR11" s="136"/>
      <c r="BS11" s="136"/>
      <c r="BT11" s="136"/>
      <c r="BU11" s="136"/>
      <c r="BV11" s="136"/>
      <c r="BW11" s="136"/>
      <c r="BX11" s="136"/>
      <c r="BY11" s="136"/>
      <c r="BZ11" s="136"/>
      <c r="CA11" s="136"/>
      <c r="CB11" s="136"/>
      <c r="CC11" s="136"/>
      <c r="CD11" s="136"/>
      <c r="CE11" s="136"/>
      <c r="CF11" s="136"/>
      <c r="CG11" s="136"/>
      <c r="CH11" s="136"/>
      <c r="CI11" s="136"/>
      <c r="CJ11" s="136"/>
      <c r="CK11" s="136"/>
      <c r="CL11" s="136"/>
      <c r="CM11" s="136"/>
      <c r="CN11" s="136"/>
      <c r="CO11" s="136"/>
      <c r="CP11" s="136"/>
      <c r="CQ11" s="136"/>
      <c r="CR11" s="136"/>
      <c r="CS11" s="136"/>
      <c r="CT11" s="136"/>
      <c r="CU11" s="136"/>
      <c r="CV11" s="136"/>
      <c r="CW11" s="136"/>
      <c r="CX11" s="136"/>
      <c r="CY11" s="136"/>
      <c r="CZ11" s="136"/>
      <c r="DA11" s="136"/>
      <c r="DB11" s="136"/>
      <c r="DC11" s="136"/>
      <c r="DD11" s="136"/>
      <c r="DE11" s="136"/>
      <c r="DF11" s="136"/>
      <c r="DG11" s="136"/>
      <c r="DH11" s="136"/>
      <c r="DI11" s="136"/>
      <c r="DJ11" s="136"/>
      <c r="DK11" s="136"/>
      <c r="DL11" s="136"/>
      <c r="DM11" s="136"/>
      <c r="DN11" s="136"/>
      <c r="DO11" s="136"/>
      <c r="DP11" s="136"/>
      <c r="DQ11" s="136"/>
      <c r="DR11" s="136"/>
      <c r="DS11" s="136"/>
      <c r="DT11" s="136"/>
      <c r="DU11" s="136"/>
      <c r="DV11" s="136"/>
      <c r="DW11" s="136"/>
      <c r="DX11" s="136"/>
      <c r="DY11" s="136"/>
      <c r="DZ11" s="136"/>
      <c r="EA11" s="136"/>
      <c r="EB11" s="136"/>
      <c r="EC11" s="136"/>
      <c r="ED11" s="136"/>
      <c r="EE11" s="136"/>
      <c r="EF11" s="136"/>
      <c r="EG11" s="136"/>
      <c r="EH11" s="136"/>
      <c r="EI11" s="136"/>
      <c r="EJ11" s="136"/>
      <c r="EK11" s="136"/>
      <c r="EL11" s="136"/>
      <c r="EM11" s="136"/>
      <c r="EN11" s="136"/>
      <c r="EO11" s="136"/>
      <c r="EP11" s="136"/>
      <c r="EQ11" s="136"/>
      <c r="ER11" s="136"/>
      <c r="ES11" s="136"/>
      <c r="ET11" s="136"/>
      <c r="EU11" s="136"/>
      <c r="EV11" s="136"/>
      <c r="EW11" s="136"/>
      <c r="EX11" s="136"/>
      <c r="EY11" s="136"/>
      <c r="EZ11" s="136"/>
      <c r="FA11" s="136"/>
      <c r="FB11" s="136"/>
      <c r="FC11" s="136"/>
      <c r="FD11" s="136"/>
      <c r="FE11" s="136"/>
      <c r="FF11" s="136"/>
      <c r="FG11" s="136"/>
      <c r="FH11" s="136"/>
      <c r="FI11" s="136"/>
      <c r="FJ11" s="136"/>
      <c r="FK11" s="136"/>
      <c r="FL11" s="136"/>
      <c r="FM11" s="136"/>
      <c r="FN11" s="136"/>
      <c r="FO11" s="136"/>
      <c r="FP11" s="177"/>
    </row>
    <row r="12" customHeight="1" spans="1:172">
      <c r="A12" s="378">
        <v>10</v>
      </c>
      <c r="B12" s="218" t="s">
        <v>307</v>
      </c>
      <c r="C12" s="219"/>
      <c r="D12" s="218" t="s">
        <v>308</v>
      </c>
      <c r="E12" s="218" t="s">
        <v>281</v>
      </c>
      <c r="F12" s="396">
        <f>人物卡!$P$5*4</f>
        <v>320</v>
      </c>
      <c r="G12" s="397" t="s">
        <v>309</v>
      </c>
      <c r="H12" s="399"/>
      <c r="I12" s="219"/>
      <c r="J12" s="219"/>
      <c r="K12" s="219"/>
      <c r="L12" s="136"/>
      <c r="M12" s="409" t="s">
        <v>84</v>
      </c>
      <c r="N12" s="136"/>
      <c r="O12" s="136"/>
      <c r="P12" s="136"/>
      <c r="Q12" s="136"/>
      <c r="R12" s="136"/>
      <c r="S12" s="136"/>
      <c r="T12" s="136"/>
      <c r="U12" s="136"/>
      <c r="V12" s="136"/>
      <c r="W12" s="136"/>
      <c r="X12" s="136"/>
      <c r="Y12" s="136"/>
      <c r="Z12" s="136"/>
      <c r="AA12" s="136"/>
      <c r="AB12" s="136"/>
      <c r="AC12" s="136"/>
      <c r="AD12" s="136"/>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6"/>
      <c r="BF12" s="136"/>
      <c r="BG12" s="136"/>
      <c r="BH12" s="136"/>
      <c r="BI12" s="136"/>
      <c r="BJ12" s="136"/>
      <c r="BK12" s="136"/>
      <c r="BL12" s="136"/>
      <c r="BM12" s="136"/>
      <c r="BN12" s="136"/>
      <c r="BO12" s="136"/>
      <c r="BP12" s="136"/>
      <c r="BQ12" s="136"/>
      <c r="BR12" s="136"/>
      <c r="BS12" s="136"/>
      <c r="BT12" s="136"/>
      <c r="BU12" s="136"/>
      <c r="BV12" s="136"/>
      <c r="BW12" s="136"/>
      <c r="BX12" s="136"/>
      <c r="BY12" s="136"/>
      <c r="BZ12" s="136"/>
      <c r="CA12" s="136"/>
      <c r="CB12" s="136"/>
      <c r="CC12" s="136"/>
      <c r="CD12" s="136"/>
      <c r="CE12" s="136"/>
      <c r="CF12" s="136"/>
      <c r="CG12" s="136"/>
      <c r="CH12" s="136"/>
      <c r="CI12" s="136"/>
      <c r="CJ12" s="136"/>
      <c r="CK12" s="136"/>
      <c r="CL12" s="136"/>
      <c r="CM12" s="136"/>
      <c r="CN12" s="136"/>
      <c r="CO12" s="136"/>
      <c r="CP12" s="136"/>
      <c r="CQ12" s="136"/>
      <c r="CR12" s="136"/>
      <c r="CS12" s="136"/>
      <c r="CT12" s="136"/>
      <c r="CU12" s="136"/>
      <c r="CV12" s="136"/>
      <c r="CW12" s="136"/>
      <c r="CX12" s="136"/>
      <c r="CY12" s="136"/>
      <c r="CZ12" s="136"/>
      <c r="DA12" s="136"/>
      <c r="DB12" s="136"/>
      <c r="DC12" s="136"/>
      <c r="DD12" s="136"/>
      <c r="DE12" s="136"/>
      <c r="DF12" s="136"/>
      <c r="DG12" s="136"/>
      <c r="DH12" s="136"/>
      <c r="DI12" s="136"/>
      <c r="DJ12" s="136"/>
      <c r="DK12" s="136"/>
      <c r="DL12" s="136"/>
      <c r="DM12" s="136"/>
      <c r="DN12" s="136"/>
      <c r="DO12" s="136"/>
      <c r="DP12" s="136"/>
      <c r="DQ12" s="136"/>
      <c r="DR12" s="136"/>
      <c r="DS12" s="136"/>
      <c r="DT12" s="136"/>
      <c r="DU12" s="136"/>
      <c r="DV12" s="136"/>
      <c r="DW12" s="136"/>
      <c r="DX12" s="136"/>
      <c r="DY12" s="136"/>
      <c r="DZ12" s="136"/>
      <c r="EA12" s="136"/>
      <c r="EB12" s="136"/>
      <c r="EC12" s="136"/>
      <c r="ED12" s="136"/>
      <c r="EE12" s="136"/>
      <c r="EF12" s="136"/>
      <c r="EG12" s="136"/>
      <c r="EH12" s="136"/>
      <c r="EI12" s="136"/>
      <c r="EJ12" s="136"/>
      <c r="EK12" s="136"/>
      <c r="EL12" s="136"/>
      <c r="EM12" s="136"/>
      <c r="EN12" s="136"/>
      <c r="EO12" s="136"/>
      <c r="EP12" s="136"/>
      <c r="EQ12" s="136"/>
      <c r="ER12" s="136"/>
      <c r="ES12" s="136"/>
      <c r="ET12" s="136"/>
      <c r="EU12" s="136"/>
      <c r="EV12" s="136"/>
      <c r="EW12" s="136"/>
      <c r="EX12" s="136"/>
      <c r="EY12" s="136"/>
      <c r="EZ12" s="136"/>
      <c r="FA12" s="136"/>
      <c r="FB12" s="136"/>
      <c r="FC12" s="136"/>
      <c r="FD12" s="136"/>
      <c r="FE12" s="136"/>
      <c r="FF12" s="136"/>
      <c r="FG12" s="136"/>
      <c r="FH12" s="136"/>
      <c r="FI12" s="136"/>
      <c r="FJ12" s="136"/>
      <c r="FK12" s="136"/>
      <c r="FL12" s="136"/>
      <c r="FM12" s="136"/>
      <c r="FN12" s="136"/>
      <c r="FO12" s="136"/>
      <c r="FP12" s="177"/>
    </row>
    <row r="13" ht="17" customHeight="1" spans="1:172">
      <c r="A13" s="382">
        <v>11</v>
      </c>
      <c r="B13" s="216" t="s">
        <v>310</v>
      </c>
      <c r="C13" s="217"/>
      <c r="D13" s="216" t="s">
        <v>302</v>
      </c>
      <c r="E13" s="216" t="s">
        <v>281</v>
      </c>
      <c r="F13" s="398">
        <f>人物卡!$P$5*4</f>
        <v>320</v>
      </c>
      <c r="G13" s="393" t="s">
        <v>311</v>
      </c>
      <c r="H13" s="399"/>
      <c r="I13" s="219"/>
      <c r="J13" s="219"/>
      <c r="K13" s="219"/>
      <c r="L13" s="136"/>
      <c r="M13" s="409" t="s">
        <v>86</v>
      </c>
      <c r="N13" s="136"/>
      <c r="O13" s="136"/>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c r="CX13" s="136"/>
      <c r="CY13" s="136"/>
      <c r="CZ13" s="136"/>
      <c r="DA13" s="136"/>
      <c r="DB13" s="136"/>
      <c r="DC13" s="136"/>
      <c r="DD13" s="136"/>
      <c r="DE13" s="136"/>
      <c r="DF13" s="136"/>
      <c r="DG13" s="136"/>
      <c r="DH13" s="136"/>
      <c r="DI13" s="136"/>
      <c r="DJ13" s="136"/>
      <c r="DK13" s="136"/>
      <c r="DL13" s="136"/>
      <c r="DM13" s="136"/>
      <c r="DN13" s="136"/>
      <c r="DO13" s="136"/>
      <c r="DP13" s="136"/>
      <c r="DQ13" s="136"/>
      <c r="DR13" s="136"/>
      <c r="DS13" s="136"/>
      <c r="DT13" s="136"/>
      <c r="DU13" s="136"/>
      <c r="DV13" s="136"/>
      <c r="DW13" s="136"/>
      <c r="DX13" s="136"/>
      <c r="DY13" s="136"/>
      <c r="DZ13" s="136"/>
      <c r="EA13" s="136"/>
      <c r="EB13" s="136"/>
      <c r="EC13" s="136"/>
      <c r="ED13" s="136"/>
      <c r="EE13" s="136"/>
      <c r="EF13" s="136"/>
      <c r="EG13" s="136"/>
      <c r="EH13" s="136"/>
      <c r="EI13" s="136"/>
      <c r="EJ13" s="136"/>
      <c r="EK13" s="136"/>
      <c r="EL13" s="136"/>
      <c r="EM13" s="136"/>
      <c r="EN13" s="136"/>
      <c r="EO13" s="136"/>
      <c r="EP13" s="136"/>
      <c r="EQ13" s="136"/>
      <c r="ER13" s="136"/>
      <c r="ES13" s="136"/>
      <c r="ET13" s="136"/>
      <c r="EU13" s="136"/>
      <c r="EV13" s="136"/>
      <c r="EW13" s="136"/>
      <c r="EX13" s="136"/>
      <c r="EY13" s="136"/>
      <c r="EZ13" s="136"/>
      <c r="FA13" s="136"/>
      <c r="FB13" s="136"/>
      <c r="FC13" s="136"/>
      <c r="FD13" s="136"/>
      <c r="FE13" s="136"/>
      <c r="FF13" s="136"/>
      <c r="FG13" s="136"/>
      <c r="FH13" s="136"/>
      <c r="FI13" s="136"/>
      <c r="FJ13" s="136"/>
      <c r="FK13" s="136"/>
      <c r="FL13" s="136"/>
      <c r="FM13" s="136"/>
      <c r="FN13" s="136"/>
      <c r="FO13" s="136"/>
      <c r="FP13" s="177"/>
    </row>
    <row r="14" customHeight="1" spans="1:172">
      <c r="A14" s="378">
        <v>12</v>
      </c>
      <c r="B14" s="218" t="s">
        <v>312</v>
      </c>
      <c r="C14" s="219"/>
      <c r="D14" s="218" t="s">
        <v>280</v>
      </c>
      <c r="E14" s="218" t="s">
        <v>281</v>
      </c>
      <c r="F14" s="396">
        <f>人物卡!$P$5*4</f>
        <v>320</v>
      </c>
      <c r="G14" s="397" t="s">
        <v>313</v>
      </c>
      <c r="H14" s="399"/>
      <c r="I14" s="219"/>
      <c r="J14" s="219"/>
      <c r="K14" s="219"/>
      <c r="L14" s="136"/>
      <c r="M14" s="409" t="s">
        <v>89</v>
      </c>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c r="CX14" s="136"/>
      <c r="CY14" s="136"/>
      <c r="CZ14" s="136"/>
      <c r="DA14" s="136"/>
      <c r="DB14" s="136"/>
      <c r="DC14" s="136"/>
      <c r="DD14" s="136"/>
      <c r="DE14" s="136"/>
      <c r="DF14" s="136"/>
      <c r="DG14" s="136"/>
      <c r="DH14" s="136"/>
      <c r="DI14" s="136"/>
      <c r="DJ14" s="136"/>
      <c r="DK14" s="136"/>
      <c r="DL14" s="136"/>
      <c r="DM14" s="136"/>
      <c r="DN14" s="136"/>
      <c r="DO14" s="136"/>
      <c r="DP14" s="136"/>
      <c r="DQ14" s="136"/>
      <c r="DR14" s="136"/>
      <c r="DS14" s="136"/>
      <c r="DT14" s="136"/>
      <c r="DU14" s="136"/>
      <c r="DV14" s="136"/>
      <c r="DW14" s="136"/>
      <c r="DX14" s="136"/>
      <c r="DY14" s="136"/>
      <c r="DZ14" s="136"/>
      <c r="EA14" s="136"/>
      <c r="EB14" s="136"/>
      <c r="EC14" s="136"/>
      <c r="ED14" s="136"/>
      <c r="EE14" s="136"/>
      <c r="EF14" s="136"/>
      <c r="EG14" s="136"/>
      <c r="EH14" s="136"/>
      <c r="EI14" s="136"/>
      <c r="EJ14" s="136"/>
      <c r="EK14" s="136"/>
      <c r="EL14" s="136"/>
      <c r="EM14" s="136"/>
      <c r="EN14" s="136"/>
      <c r="EO14" s="136"/>
      <c r="EP14" s="136"/>
      <c r="EQ14" s="136"/>
      <c r="ER14" s="136"/>
      <c r="ES14" s="136"/>
      <c r="ET14" s="136"/>
      <c r="EU14" s="136"/>
      <c r="EV14" s="136"/>
      <c r="EW14" s="136"/>
      <c r="EX14" s="136"/>
      <c r="EY14" s="136"/>
      <c r="EZ14" s="136"/>
      <c r="FA14" s="136"/>
      <c r="FB14" s="136"/>
      <c r="FC14" s="136"/>
      <c r="FD14" s="136"/>
      <c r="FE14" s="136"/>
      <c r="FF14" s="136"/>
      <c r="FG14" s="136"/>
      <c r="FH14" s="136"/>
      <c r="FI14" s="136"/>
      <c r="FJ14" s="136"/>
      <c r="FK14" s="136"/>
      <c r="FL14" s="136"/>
      <c r="FM14" s="136"/>
      <c r="FN14" s="136"/>
      <c r="FO14" s="136"/>
      <c r="FP14" s="177"/>
    </row>
    <row r="15" ht="17.25" customHeight="1" spans="1:172">
      <c r="A15" s="382">
        <v>13</v>
      </c>
      <c r="B15" s="216" t="s">
        <v>314</v>
      </c>
      <c r="C15" s="217"/>
      <c r="D15" s="216" t="s">
        <v>315</v>
      </c>
      <c r="E15" s="216" t="s">
        <v>316</v>
      </c>
      <c r="F15" s="398">
        <f>人物卡!$P$5*2+MAX(人物卡!$M$3,人物卡!$P$3)*2</f>
        <v>310</v>
      </c>
      <c r="G15" s="393" t="s">
        <v>317</v>
      </c>
      <c r="H15" s="399"/>
      <c r="I15" s="219"/>
      <c r="J15" s="219"/>
      <c r="K15" s="219"/>
      <c r="L15" s="136"/>
      <c r="M15" s="409" t="s">
        <v>91</v>
      </c>
      <c r="N15" s="136"/>
      <c r="O15" s="136"/>
      <c r="P15" s="136"/>
      <c r="Q15" s="136"/>
      <c r="R15" s="136"/>
      <c r="S15" s="136"/>
      <c r="T15" s="136"/>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6"/>
      <c r="EC15" s="136"/>
      <c r="ED15" s="136"/>
      <c r="EE15" s="136"/>
      <c r="EF15" s="136"/>
      <c r="EG15" s="136"/>
      <c r="EH15" s="136"/>
      <c r="EI15" s="136"/>
      <c r="EJ15" s="136"/>
      <c r="EK15" s="136"/>
      <c r="EL15" s="136"/>
      <c r="EM15" s="136"/>
      <c r="EN15" s="136"/>
      <c r="EO15" s="136"/>
      <c r="EP15" s="136"/>
      <c r="EQ15" s="136"/>
      <c r="ER15" s="136"/>
      <c r="ES15" s="136"/>
      <c r="ET15" s="136"/>
      <c r="EU15" s="136"/>
      <c r="EV15" s="136"/>
      <c r="EW15" s="136"/>
      <c r="EX15" s="136"/>
      <c r="EY15" s="136"/>
      <c r="EZ15" s="136"/>
      <c r="FA15" s="136"/>
      <c r="FB15" s="136"/>
      <c r="FC15" s="136"/>
      <c r="FD15" s="136"/>
      <c r="FE15" s="136"/>
      <c r="FF15" s="136"/>
      <c r="FG15" s="136"/>
      <c r="FH15" s="136"/>
      <c r="FI15" s="136"/>
      <c r="FJ15" s="136"/>
      <c r="FK15" s="136"/>
      <c r="FL15" s="136"/>
      <c r="FM15" s="136"/>
      <c r="FN15" s="136"/>
      <c r="FO15" s="136"/>
      <c r="FP15" s="177"/>
    </row>
    <row r="16" ht="17.25" customHeight="1" spans="1:172">
      <c r="A16" s="378">
        <v>14</v>
      </c>
      <c r="B16" s="218" t="s">
        <v>318</v>
      </c>
      <c r="C16" s="219"/>
      <c r="D16" s="218" t="s">
        <v>319</v>
      </c>
      <c r="E16" s="218" t="s">
        <v>296</v>
      </c>
      <c r="F16" s="396">
        <f>人物卡!$P$5*2+MAX(人物卡!$J$3,人物卡!$M$3)*2</f>
        <v>330</v>
      </c>
      <c r="G16" s="397" t="s">
        <v>320</v>
      </c>
      <c r="H16" s="399"/>
      <c r="I16" s="219"/>
      <c r="J16" s="219"/>
      <c r="K16" s="219"/>
      <c r="L16" s="136"/>
      <c r="M16" s="409" t="s">
        <v>93</v>
      </c>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6"/>
      <c r="EC16" s="136"/>
      <c r="ED16" s="136"/>
      <c r="EE16" s="136"/>
      <c r="EF16" s="136"/>
      <c r="EG16" s="136"/>
      <c r="EH16" s="136"/>
      <c r="EI16" s="136"/>
      <c r="EJ16" s="136"/>
      <c r="EK16" s="136"/>
      <c r="EL16" s="136"/>
      <c r="EM16" s="136"/>
      <c r="EN16" s="136"/>
      <c r="EO16" s="136"/>
      <c r="EP16" s="136"/>
      <c r="EQ16" s="136"/>
      <c r="ER16" s="136"/>
      <c r="ES16" s="136"/>
      <c r="ET16" s="136"/>
      <c r="EU16" s="136"/>
      <c r="EV16" s="136"/>
      <c r="EW16" s="136"/>
      <c r="EX16" s="136"/>
      <c r="EY16" s="136"/>
      <c r="EZ16" s="136"/>
      <c r="FA16" s="136"/>
      <c r="FB16" s="136"/>
      <c r="FC16" s="136"/>
      <c r="FD16" s="136"/>
      <c r="FE16" s="136"/>
      <c r="FF16" s="136"/>
      <c r="FG16" s="136"/>
      <c r="FH16" s="136"/>
      <c r="FI16" s="136"/>
      <c r="FJ16" s="136"/>
      <c r="FK16" s="136"/>
      <c r="FL16" s="136"/>
      <c r="FM16" s="136"/>
      <c r="FN16" s="136"/>
      <c r="FO16" s="136"/>
      <c r="FP16" s="177"/>
    </row>
    <row r="17" ht="16.5" customHeight="1" spans="1:172">
      <c r="A17" s="382">
        <v>15</v>
      </c>
      <c r="B17" s="216" t="s">
        <v>321</v>
      </c>
      <c r="C17" s="217"/>
      <c r="D17" s="216" t="s">
        <v>322</v>
      </c>
      <c r="E17" s="216" t="s">
        <v>323</v>
      </c>
      <c r="F17" s="398">
        <f>人物卡!$P$5*2+MAX(人物卡!$J$3,人物卡!$M$3)*2</f>
        <v>330</v>
      </c>
      <c r="G17" s="393" t="s">
        <v>324</v>
      </c>
      <c r="H17" s="399"/>
      <c r="I17" s="219"/>
      <c r="J17" s="219"/>
      <c r="K17" s="219"/>
      <c r="L17" s="136"/>
      <c r="M17" s="409" t="s">
        <v>95</v>
      </c>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6"/>
      <c r="EC17" s="136"/>
      <c r="ED17" s="136"/>
      <c r="EE17" s="136"/>
      <c r="EF17" s="136"/>
      <c r="EG17" s="136"/>
      <c r="EH17" s="136"/>
      <c r="EI17" s="136"/>
      <c r="EJ17" s="136"/>
      <c r="EK17" s="136"/>
      <c r="EL17" s="136"/>
      <c r="EM17" s="136"/>
      <c r="EN17" s="136"/>
      <c r="EO17" s="136"/>
      <c r="EP17" s="136"/>
      <c r="EQ17" s="136"/>
      <c r="ER17" s="136"/>
      <c r="ES17" s="136"/>
      <c r="ET17" s="136"/>
      <c r="EU17" s="136"/>
      <c r="EV17" s="136"/>
      <c r="EW17" s="136"/>
      <c r="EX17" s="136"/>
      <c r="EY17" s="136"/>
      <c r="EZ17" s="136"/>
      <c r="FA17" s="136"/>
      <c r="FB17" s="136"/>
      <c r="FC17" s="136"/>
      <c r="FD17" s="136"/>
      <c r="FE17" s="136"/>
      <c r="FF17" s="136"/>
      <c r="FG17" s="136"/>
      <c r="FH17" s="136"/>
      <c r="FI17" s="136"/>
      <c r="FJ17" s="136"/>
      <c r="FK17" s="136"/>
      <c r="FL17" s="136"/>
      <c r="FM17" s="136"/>
      <c r="FN17" s="136"/>
      <c r="FO17" s="136"/>
      <c r="FP17" s="177"/>
    </row>
    <row r="18" customHeight="1" spans="1:172">
      <c r="A18" s="378">
        <v>16</v>
      </c>
      <c r="B18" s="218" t="s">
        <v>325</v>
      </c>
      <c r="C18" s="219"/>
      <c r="D18" s="218" t="s">
        <v>326</v>
      </c>
      <c r="E18" s="218" t="s">
        <v>281</v>
      </c>
      <c r="F18" s="396">
        <f>人物卡!$P$5*4</f>
        <v>320</v>
      </c>
      <c r="G18" s="397" t="s">
        <v>327</v>
      </c>
      <c r="H18" s="399"/>
      <c r="I18" s="219"/>
      <c r="J18" s="219"/>
      <c r="K18" s="219"/>
      <c r="L18" s="136"/>
      <c r="M18" s="409" t="s">
        <v>98</v>
      </c>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6"/>
      <c r="EC18" s="136"/>
      <c r="ED18" s="136"/>
      <c r="EE18" s="136"/>
      <c r="EF18" s="136"/>
      <c r="EG18" s="136"/>
      <c r="EH18" s="136"/>
      <c r="EI18" s="136"/>
      <c r="EJ18" s="136"/>
      <c r="EK18" s="136"/>
      <c r="EL18" s="136"/>
      <c r="EM18" s="136"/>
      <c r="EN18" s="136"/>
      <c r="EO18" s="136"/>
      <c r="EP18" s="136"/>
      <c r="EQ18" s="136"/>
      <c r="ER18" s="136"/>
      <c r="ES18" s="136"/>
      <c r="ET18" s="136"/>
      <c r="EU18" s="136"/>
      <c r="EV18" s="136"/>
      <c r="EW18" s="136"/>
      <c r="EX18" s="136"/>
      <c r="EY18" s="136"/>
      <c r="EZ18" s="136"/>
      <c r="FA18" s="136"/>
      <c r="FB18" s="136"/>
      <c r="FC18" s="136"/>
      <c r="FD18" s="136"/>
      <c r="FE18" s="136"/>
      <c r="FF18" s="136"/>
      <c r="FG18" s="136"/>
      <c r="FH18" s="136"/>
      <c r="FI18" s="136"/>
      <c r="FJ18" s="136"/>
      <c r="FK18" s="136"/>
      <c r="FL18" s="136"/>
      <c r="FM18" s="136"/>
      <c r="FN18" s="136"/>
      <c r="FO18" s="136"/>
      <c r="FP18" s="177"/>
    </row>
    <row r="19" ht="16.5" customHeight="1" spans="1:172">
      <c r="A19" s="382">
        <v>17</v>
      </c>
      <c r="B19" s="216" t="s">
        <v>328</v>
      </c>
      <c r="C19" s="217"/>
      <c r="D19" s="216" t="s">
        <v>329</v>
      </c>
      <c r="E19" s="216" t="s">
        <v>289</v>
      </c>
      <c r="F19" s="398">
        <f>人物卡!$P$5*2+人物卡!$M$5*2</f>
        <v>240</v>
      </c>
      <c r="G19" s="393" t="s">
        <v>330</v>
      </c>
      <c r="H19" s="399"/>
      <c r="I19" s="219"/>
      <c r="J19" s="219"/>
      <c r="K19" s="219"/>
      <c r="L19" s="136"/>
      <c r="M19" s="409" t="s">
        <v>100</v>
      </c>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H19" s="136"/>
      <c r="FI19" s="136"/>
      <c r="FJ19" s="136"/>
      <c r="FK19" s="136"/>
      <c r="FL19" s="136"/>
      <c r="FM19" s="136"/>
      <c r="FN19" s="136"/>
      <c r="FO19" s="136"/>
      <c r="FP19" s="177"/>
    </row>
    <row r="20" ht="16.5" customHeight="1" spans="1:172">
      <c r="A20" s="378">
        <v>18</v>
      </c>
      <c r="B20" s="218" t="s">
        <v>331</v>
      </c>
      <c r="C20" s="219"/>
      <c r="D20" s="218" t="s">
        <v>332</v>
      </c>
      <c r="E20" s="218" t="s">
        <v>323</v>
      </c>
      <c r="F20" s="396">
        <f>人物卡!$P$5*2+MAX(人物卡!$J$3,人物卡!$M$3)*2</f>
        <v>330</v>
      </c>
      <c r="G20" s="397" t="s">
        <v>333</v>
      </c>
      <c r="H20" s="399"/>
      <c r="I20" s="219"/>
      <c r="J20" s="219"/>
      <c r="K20" s="219"/>
      <c r="L20" s="136"/>
      <c r="M20" s="409" t="s">
        <v>103</v>
      </c>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H20" s="136"/>
      <c r="FI20" s="136"/>
      <c r="FJ20" s="136"/>
      <c r="FK20" s="136"/>
      <c r="FL20" s="136"/>
      <c r="FM20" s="136"/>
      <c r="FN20" s="136"/>
      <c r="FO20" s="136"/>
      <c r="FP20" s="177"/>
    </row>
    <row r="21" ht="17" customHeight="1" spans="1:172">
      <c r="A21" s="382">
        <v>19</v>
      </c>
      <c r="B21" s="216" t="s">
        <v>334</v>
      </c>
      <c r="C21" s="217"/>
      <c r="D21" s="216" t="s">
        <v>335</v>
      </c>
      <c r="E21" s="216" t="s">
        <v>281</v>
      </c>
      <c r="F21" s="398">
        <f>人物卡!$P$5*4</f>
        <v>320</v>
      </c>
      <c r="G21" s="393" t="s">
        <v>336</v>
      </c>
      <c r="H21" s="399"/>
      <c r="I21" s="219"/>
      <c r="J21" s="219"/>
      <c r="K21" s="219"/>
      <c r="L21" s="136"/>
      <c r="M21" s="409" t="s">
        <v>105</v>
      </c>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H21" s="136"/>
      <c r="FI21" s="136"/>
      <c r="FJ21" s="136"/>
      <c r="FK21" s="136"/>
      <c r="FL21" s="136"/>
      <c r="FM21" s="136"/>
      <c r="FN21" s="136"/>
      <c r="FO21" s="136"/>
      <c r="FP21" s="177"/>
    </row>
    <row r="22" ht="16.5" customHeight="1" spans="1:172">
      <c r="A22" s="378">
        <v>20</v>
      </c>
      <c r="B22" s="218" t="s">
        <v>337</v>
      </c>
      <c r="C22" s="219"/>
      <c r="D22" s="218" t="s">
        <v>326</v>
      </c>
      <c r="E22" s="218" t="s">
        <v>323</v>
      </c>
      <c r="F22" s="396">
        <f>人物卡!$P$5*2+MAX(人物卡!$J$3,人物卡!$M$3)*2</f>
        <v>330</v>
      </c>
      <c r="G22" s="397" t="s">
        <v>338</v>
      </c>
      <c r="H22" s="399"/>
      <c r="I22" s="219"/>
      <c r="J22" s="219"/>
      <c r="K22" s="219"/>
      <c r="L22" s="136"/>
      <c r="M22" s="409" t="s">
        <v>108</v>
      </c>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H22" s="136"/>
      <c r="FI22" s="136"/>
      <c r="FJ22" s="136"/>
      <c r="FK22" s="136"/>
      <c r="FL22" s="136"/>
      <c r="FM22" s="136"/>
      <c r="FN22" s="136"/>
      <c r="FO22" s="136"/>
      <c r="FP22" s="177"/>
    </row>
    <row r="23" ht="16.5" customHeight="1" spans="1:172">
      <c r="A23" s="382">
        <v>21</v>
      </c>
      <c r="B23" s="216" t="s">
        <v>339</v>
      </c>
      <c r="C23" s="217"/>
      <c r="D23" s="216" t="s">
        <v>340</v>
      </c>
      <c r="E23" s="216" t="s">
        <v>341</v>
      </c>
      <c r="F23" s="398">
        <f>人物卡!$P$5*2+人物卡!$J$3*2</f>
        <v>330</v>
      </c>
      <c r="G23" s="393" t="s">
        <v>342</v>
      </c>
      <c r="H23" s="399"/>
      <c r="I23" s="219"/>
      <c r="J23" s="219"/>
      <c r="K23" s="219"/>
      <c r="L23" s="136"/>
      <c r="M23" s="409" t="s">
        <v>111</v>
      </c>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36"/>
      <c r="AY23" s="136"/>
      <c r="AZ23" s="136"/>
      <c r="BA23" s="136"/>
      <c r="BB23" s="136"/>
      <c r="BC23" s="136"/>
      <c r="BD23" s="136"/>
      <c r="BE23" s="136"/>
      <c r="BF23" s="136"/>
      <c r="BG23" s="136"/>
      <c r="BH23" s="136"/>
      <c r="BI23" s="136"/>
      <c r="BJ23" s="136"/>
      <c r="BK23" s="136"/>
      <c r="BL23" s="136"/>
      <c r="BM23" s="136"/>
      <c r="BN23" s="136"/>
      <c r="BO23" s="136"/>
      <c r="BP23" s="136"/>
      <c r="BQ23" s="136"/>
      <c r="BR23" s="136"/>
      <c r="BS23" s="136"/>
      <c r="BT23" s="136"/>
      <c r="BU23" s="136"/>
      <c r="BV23" s="136"/>
      <c r="BW23" s="136"/>
      <c r="BX23" s="136"/>
      <c r="BY23" s="136"/>
      <c r="BZ23" s="136"/>
      <c r="CA23" s="136"/>
      <c r="CB23" s="136"/>
      <c r="CC23" s="136"/>
      <c r="CD23" s="136"/>
      <c r="CE23" s="136"/>
      <c r="CF23" s="136"/>
      <c r="CG23" s="136"/>
      <c r="CH23" s="136"/>
      <c r="CI23" s="136"/>
      <c r="CJ23" s="136"/>
      <c r="CK23" s="136"/>
      <c r="CL23" s="136"/>
      <c r="CM23" s="136"/>
      <c r="CN23" s="136"/>
      <c r="CO23" s="136"/>
      <c r="CP23" s="136"/>
      <c r="CQ23" s="136"/>
      <c r="CR23" s="136"/>
      <c r="CS23" s="136"/>
      <c r="CT23" s="136"/>
      <c r="CU23" s="136"/>
      <c r="CV23" s="136"/>
      <c r="CW23" s="136"/>
      <c r="CX23" s="136"/>
      <c r="CY23" s="136"/>
      <c r="CZ23" s="136"/>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6"/>
      <c r="EC23" s="136"/>
      <c r="ED23" s="136"/>
      <c r="EE23" s="136"/>
      <c r="EF23" s="136"/>
      <c r="EG23" s="136"/>
      <c r="EH23" s="136"/>
      <c r="EI23" s="136"/>
      <c r="EJ23" s="136"/>
      <c r="EK23" s="136"/>
      <c r="EL23" s="136"/>
      <c r="EM23" s="136"/>
      <c r="EN23" s="136"/>
      <c r="EO23" s="136"/>
      <c r="EP23" s="136"/>
      <c r="EQ23" s="136"/>
      <c r="ER23" s="136"/>
      <c r="ES23" s="136"/>
      <c r="ET23" s="136"/>
      <c r="EU23" s="136"/>
      <c r="EV23" s="136"/>
      <c r="EW23" s="136"/>
      <c r="EX23" s="136"/>
      <c r="EY23" s="136"/>
      <c r="EZ23" s="136"/>
      <c r="FA23" s="136"/>
      <c r="FB23" s="136"/>
      <c r="FC23" s="136"/>
      <c r="FD23" s="136"/>
      <c r="FE23" s="136"/>
      <c r="FF23" s="136"/>
      <c r="FG23" s="136"/>
      <c r="FH23" s="136"/>
      <c r="FI23" s="136"/>
      <c r="FJ23" s="136"/>
      <c r="FK23" s="136"/>
      <c r="FL23" s="136"/>
      <c r="FM23" s="136"/>
      <c r="FN23" s="136"/>
      <c r="FO23" s="136"/>
      <c r="FP23" s="177"/>
    </row>
    <row r="24" customHeight="1" spans="1:172">
      <c r="A24" s="378">
        <v>22</v>
      </c>
      <c r="B24" s="218" t="s">
        <v>343</v>
      </c>
      <c r="C24" s="219"/>
      <c r="D24" s="218" t="s">
        <v>288</v>
      </c>
      <c r="E24" s="218" t="s">
        <v>281</v>
      </c>
      <c r="F24" s="396">
        <f>人物卡!$P$5*4</f>
        <v>320</v>
      </c>
      <c r="G24" s="397" t="s">
        <v>344</v>
      </c>
      <c r="H24" s="399"/>
      <c r="I24" s="219"/>
      <c r="J24" s="219"/>
      <c r="K24" s="219"/>
      <c r="L24" s="136"/>
      <c r="M24" s="409" t="s">
        <v>113</v>
      </c>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36"/>
      <c r="AS24" s="136"/>
      <c r="AT24" s="136"/>
      <c r="AU24" s="136"/>
      <c r="AV24" s="136"/>
      <c r="AW24" s="136"/>
      <c r="AX24" s="136"/>
      <c r="AY24" s="136"/>
      <c r="AZ24" s="136"/>
      <c r="BA24" s="136"/>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c r="CO24" s="136"/>
      <c r="CP24" s="136"/>
      <c r="CQ24" s="136"/>
      <c r="CR24" s="136"/>
      <c r="CS24" s="136"/>
      <c r="CT24" s="136"/>
      <c r="CU24" s="136"/>
      <c r="CV24" s="136"/>
      <c r="CW24" s="136"/>
      <c r="CX24" s="136"/>
      <c r="CY24" s="136"/>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6"/>
      <c r="EC24" s="136"/>
      <c r="ED24" s="136"/>
      <c r="EE24" s="136"/>
      <c r="EF24" s="136"/>
      <c r="EG24" s="136"/>
      <c r="EH24" s="136"/>
      <c r="EI24" s="136"/>
      <c r="EJ24" s="136"/>
      <c r="EK24" s="136"/>
      <c r="EL24" s="136"/>
      <c r="EM24" s="136"/>
      <c r="EN24" s="136"/>
      <c r="EO24" s="136"/>
      <c r="EP24" s="136"/>
      <c r="EQ24" s="136"/>
      <c r="ER24" s="136"/>
      <c r="ES24" s="136"/>
      <c r="ET24" s="136"/>
      <c r="EU24" s="136"/>
      <c r="EV24" s="136"/>
      <c r="EW24" s="136"/>
      <c r="EX24" s="136"/>
      <c r="EY24" s="136"/>
      <c r="EZ24" s="136"/>
      <c r="FA24" s="136"/>
      <c r="FB24" s="136"/>
      <c r="FC24" s="136"/>
      <c r="FD24" s="136"/>
      <c r="FE24" s="136"/>
      <c r="FF24" s="136"/>
      <c r="FG24" s="136"/>
      <c r="FH24" s="136"/>
      <c r="FI24" s="136"/>
      <c r="FJ24" s="136"/>
      <c r="FK24" s="136"/>
      <c r="FL24" s="136"/>
      <c r="FM24" s="136"/>
      <c r="FN24" s="136"/>
      <c r="FO24" s="136"/>
      <c r="FP24" s="177"/>
    </row>
    <row r="25" ht="17" customHeight="1" spans="1:172">
      <c r="A25" s="382">
        <v>23</v>
      </c>
      <c r="B25" s="216" t="s">
        <v>345</v>
      </c>
      <c r="C25" s="217"/>
      <c r="D25" s="216" t="s">
        <v>340</v>
      </c>
      <c r="E25" s="216" t="s">
        <v>281</v>
      </c>
      <c r="F25" s="398">
        <f>人物卡!$P$5*4</f>
        <v>320</v>
      </c>
      <c r="G25" s="393" t="s">
        <v>346</v>
      </c>
      <c r="H25" s="399"/>
      <c r="I25" s="219"/>
      <c r="J25" s="219"/>
      <c r="K25" s="219"/>
      <c r="L25" s="136"/>
      <c r="M25" s="409" t="s">
        <v>115</v>
      </c>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6"/>
      <c r="EC25" s="136"/>
      <c r="ED25" s="136"/>
      <c r="EE25" s="136"/>
      <c r="EF25" s="136"/>
      <c r="EG25" s="136"/>
      <c r="EH25" s="136"/>
      <c r="EI25" s="136"/>
      <c r="EJ25" s="136"/>
      <c r="EK25" s="136"/>
      <c r="EL25" s="136"/>
      <c r="EM25" s="136"/>
      <c r="EN25" s="136"/>
      <c r="EO25" s="136"/>
      <c r="EP25" s="136"/>
      <c r="EQ25" s="136"/>
      <c r="ER25" s="136"/>
      <c r="ES25" s="136"/>
      <c r="ET25" s="136"/>
      <c r="EU25" s="136"/>
      <c r="EV25" s="136"/>
      <c r="EW25" s="136"/>
      <c r="EX25" s="136"/>
      <c r="EY25" s="136"/>
      <c r="EZ25" s="136"/>
      <c r="FA25" s="136"/>
      <c r="FB25" s="136"/>
      <c r="FC25" s="136"/>
      <c r="FD25" s="136"/>
      <c r="FE25" s="136"/>
      <c r="FF25" s="136"/>
      <c r="FG25" s="136"/>
      <c r="FH25" s="136"/>
      <c r="FI25" s="136"/>
      <c r="FJ25" s="136"/>
      <c r="FK25" s="136"/>
      <c r="FL25" s="136"/>
      <c r="FM25" s="136"/>
      <c r="FN25" s="136"/>
      <c r="FO25" s="136"/>
      <c r="FP25" s="177"/>
    </row>
    <row r="26" customHeight="1" spans="1:172">
      <c r="A26" s="378">
        <v>24</v>
      </c>
      <c r="B26" s="218" t="s">
        <v>347</v>
      </c>
      <c r="C26" s="219"/>
      <c r="D26" s="218" t="s">
        <v>348</v>
      </c>
      <c r="E26" s="218" t="s">
        <v>281</v>
      </c>
      <c r="F26" s="396">
        <f>人物卡!$P$5*4</f>
        <v>320</v>
      </c>
      <c r="G26" s="397" t="s">
        <v>349</v>
      </c>
      <c r="H26" s="399"/>
      <c r="I26" s="219"/>
      <c r="J26" s="219"/>
      <c r="K26" s="219"/>
      <c r="L26" s="136"/>
      <c r="M26" s="409" t="s">
        <v>117</v>
      </c>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R26" s="136"/>
      <c r="AS26" s="136"/>
      <c r="AT26" s="136"/>
      <c r="AU26" s="136"/>
      <c r="AV26" s="136"/>
      <c r="AW26" s="136"/>
      <c r="AX26" s="136"/>
      <c r="AY26" s="136"/>
      <c r="AZ26" s="136"/>
      <c r="BA26" s="136"/>
      <c r="BB26" s="136"/>
      <c r="BC26" s="136"/>
      <c r="BD26" s="136"/>
      <c r="BE26" s="136"/>
      <c r="BF26" s="136"/>
      <c r="BG26" s="136"/>
      <c r="BH26" s="136"/>
      <c r="BI26" s="136"/>
      <c r="BJ26" s="136"/>
      <c r="BK26" s="136"/>
      <c r="BL26" s="136"/>
      <c r="BM26" s="136"/>
      <c r="BN26" s="136"/>
      <c r="BO26" s="136"/>
      <c r="BP26" s="136"/>
      <c r="BQ26" s="136"/>
      <c r="BR26" s="136"/>
      <c r="BS26" s="136"/>
      <c r="BT26" s="136"/>
      <c r="BU26" s="136"/>
      <c r="BV26" s="136"/>
      <c r="BW26" s="136"/>
      <c r="BX26" s="136"/>
      <c r="BY26" s="136"/>
      <c r="BZ26" s="136"/>
      <c r="CA26" s="136"/>
      <c r="CB26" s="136"/>
      <c r="CC26" s="136"/>
      <c r="CD26" s="136"/>
      <c r="CE26" s="136"/>
      <c r="CF26" s="136"/>
      <c r="CG26" s="136"/>
      <c r="CH26" s="136"/>
      <c r="CI26" s="136"/>
      <c r="CJ26" s="136"/>
      <c r="CK26" s="136"/>
      <c r="CL26" s="136"/>
      <c r="CM26" s="136"/>
      <c r="CN26" s="136"/>
      <c r="CO26" s="136"/>
      <c r="CP26" s="136"/>
      <c r="CQ26" s="136"/>
      <c r="CR26" s="136"/>
      <c r="CS26" s="136"/>
      <c r="CT26" s="136"/>
      <c r="CU26" s="136"/>
      <c r="CV26" s="136"/>
      <c r="CW26" s="136"/>
      <c r="CX26" s="136"/>
      <c r="CY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DX26" s="136"/>
      <c r="DY26" s="136"/>
      <c r="DZ26" s="136"/>
      <c r="EA26" s="136"/>
      <c r="EB26" s="136"/>
      <c r="EC26" s="136"/>
      <c r="ED26" s="136"/>
      <c r="EE26" s="136"/>
      <c r="EF26" s="136"/>
      <c r="EG26" s="136"/>
      <c r="EH26" s="136"/>
      <c r="EI26" s="136"/>
      <c r="EJ26" s="136"/>
      <c r="EK26" s="136"/>
      <c r="EL26" s="136"/>
      <c r="EM26" s="136"/>
      <c r="EN26" s="136"/>
      <c r="EO26" s="136"/>
      <c r="EP26" s="136"/>
      <c r="EQ26" s="136"/>
      <c r="ER26" s="136"/>
      <c r="ES26" s="136"/>
      <c r="ET26" s="136"/>
      <c r="EU26" s="136"/>
      <c r="EV26" s="136"/>
      <c r="EW26" s="136"/>
      <c r="EX26" s="136"/>
      <c r="EY26" s="136"/>
      <c r="EZ26" s="136"/>
      <c r="FA26" s="136"/>
      <c r="FB26" s="136"/>
      <c r="FC26" s="136"/>
      <c r="FD26" s="136"/>
      <c r="FE26" s="136"/>
      <c r="FF26" s="136"/>
      <c r="FG26" s="136"/>
      <c r="FH26" s="136"/>
      <c r="FI26" s="136"/>
      <c r="FJ26" s="136"/>
      <c r="FK26" s="136"/>
      <c r="FL26" s="136"/>
      <c r="FM26" s="136"/>
      <c r="FN26" s="136"/>
      <c r="FO26" s="136"/>
      <c r="FP26" s="177"/>
    </row>
    <row r="27" ht="17" customHeight="1" spans="1:172">
      <c r="A27" s="382">
        <v>25</v>
      </c>
      <c r="B27" s="216" t="s">
        <v>350</v>
      </c>
      <c r="C27" s="217"/>
      <c r="D27" s="216" t="s">
        <v>348</v>
      </c>
      <c r="E27" s="216" t="s">
        <v>281</v>
      </c>
      <c r="F27" s="398">
        <f>人物卡!$P$5*4</f>
        <v>320</v>
      </c>
      <c r="G27" s="393" t="s">
        <v>351</v>
      </c>
      <c r="H27" s="399"/>
      <c r="I27" s="219"/>
      <c r="J27" s="219"/>
      <c r="K27" s="219"/>
      <c r="L27" s="136"/>
      <c r="M27" s="409" t="s">
        <v>119</v>
      </c>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R27" s="136"/>
      <c r="AS27" s="136"/>
      <c r="AT27" s="136"/>
      <c r="AU27" s="136"/>
      <c r="AV27" s="136"/>
      <c r="AW27" s="136"/>
      <c r="AX27" s="136"/>
      <c r="AY27" s="136"/>
      <c r="AZ27" s="136"/>
      <c r="BA27" s="136"/>
      <c r="BB27" s="136"/>
      <c r="BC27" s="136"/>
      <c r="BD27" s="136"/>
      <c r="BE27" s="136"/>
      <c r="BF27" s="136"/>
      <c r="BG27" s="136"/>
      <c r="BH27" s="136"/>
      <c r="BI27" s="136"/>
      <c r="BJ27" s="136"/>
      <c r="BK27" s="136"/>
      <c r="BL27" s="136"/>
      <c r="BM27" s="136"/>
      <c r="BN27" s="136"/>
      <c r="BO27" s="136"/>
      <c r="BP27" s="136"/>
      <c r="BQ27" s="136"/>
      <c r="BR27" s="136"/>
      <c r="BS27" s="136"/>
      <c r="BT27" s="136"/>
      <c r="BU27" s="136"/>
      <c r="BV27" s="136"/>
      <c r="BW27" s="136"/>
      <c r="BX27" s="136"/>
      <c r="BY27" s="136"/>
      <c r="BZ27" s="136"/>
      <c r="CA27" s="136"/>
      <c r="CB27" s="136"/>
      <c r="CC27" s="136"/>
      <c r="CD27" s="136"/>
      <c r="CE27" s="136"/>
      <c r="CF27" s="136"/>
      <c r="CG27" s="136"/>
      <c r="CH27" s="136"/>
      <c r="CI27" s="136"/>
      <c r="CJ27" s="136"/>
      <c r="CK27" s="136"/>
      <c r="CL27" s="136"/>
      <c r="CM27" s="136"/>
      <c r="CN27" s="136"/>
      <c r="CO27" s="136"/>
      <c r="CP27" s="136"/>
      <c r="CQ27" s="136"/>
      <c r="CR27" s="136"/>
      <c r="CS27" s="136"/>
      <c r="CT27" s="136"/>
      <c r="CU27" s="136"/>
      <c r="CV27" s="136"/>
      <c r="CW27" s="136"/>
      <c r="CX27" s="136"/>
      <c r="CY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DX27" s="136"/>
      <c r="DY27" s="136"/>
      <c r="DZ27" s="136"/>
      <c r="EA27" s="136"/>
      <c r="EB27" s="136"/>
      <c r="EC27" s="136"/>
      <c r="ED27" s="136"/>
      <c r="EE27" s="136"/>
      <c r="EF27" s="136"/>
      <c r="EG27" s="136"/>
      <c r="EH27" s="136"/>
      <c r="EI27" s="136"/>
      <c r="EJ27" s="136"/>
      <c r="EK27" s="136"/>
      <c r="EL27" s="136"/>
      <c r="EM27" s="136"/>
      <c r="EN27" s="136"/>
      <c r="EO27" s="136"/>
      <c r="EP27" s="136"/>
      <c r="EQ27" s="136"/>
      <c r="ER27" s="136"/>
      <c r="ES27" s="136"/>
      <c r="ET27" s="136"/>
      <c r="EU27" s="136"/>
      <c r="EV27" s="136"/>
      <c r="EW27" s="136"/>
      <c r="EX27" s="136"/>
      <c r="EY27" s="136"/>
      <c r="EZ27" s="136"/>
      <c r="FA27" s="136"/>
      <c r="FB27" s="136"/>
      <c r="FC27" s="136"/>
      <c r="FD27" s="136"/>
      <c r="FE27" s="136"/>
      <c r="FF27" s="136"/>
      <c r="FG27" s="136"/>
      <c r="FH27" s="136"/>
      <c r="FI27" s="136"/>
      <c r="FJ27" s="136"/>
      <c r="FK27" s="136"/>
      <c r="FL27" s="136"/>
      <c r="FM27" s="136"/>
      <c r="FN27" s="136"/>
      <c r="FO27" s="136"/>
      <c r="FP27" s="177"/>
    </row>
    <row r="28" ht="17.25" customHeight="1" spans="1:172">
      <c r="A28" s="378">
        <v>26</v>
      </c>
      <c r="B28" s="218" t="s">
        <v>352</v>
      </c>
      <c r="C28" s="219"/>
      <c r="D28" s="218" t="s">
        <v>284</v>
      </c>
      <c r="E28" s="218" t="s">
        <v>353</v>
      </c>
      <c r="F28" s="396">
        <f>人物卡!$P$5*2+MAX(人物卡!$J$3,人物卡!$M$3)*2</f>
        <v>330</v>
      </c>
      <c r="G28" s="397" t="s">
        <v>354</v>
      </c>
      <c r="H28" s="399"/>
      <c r="I28" s="219"/>
      <c r="J28" s="219"/>
      <c r="K28" s="219"/>
      <c r="L28" s="136"/>
      <c r="M28" s="409" t="s">
        <v>121</v>
      </c>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6"/>
      <c r="BC28" s="136"/>
      <c r="BD28" s="136"/>
      <c r="BE28" s="136"/>
      <c r="BF28" s="136"/>
      <c r="BG28" s="136"/>
      <c r="BH28" s="136"/>
      <c r="BI28" s="136"/>
      <c r="BJ28" s="136"/>
      <c r="BK28" s="136"/>
      <c r="BL28" s="136"/>
      <c r="BM28" s="136"/>
      <c r="BN28" s="136"/>
      <c r="BO28" s="136"/>
      <c r="BP28" s="136"/>
      <c r="BQ28" s="136"/>
      <c r="BR28" s="136"/>
      <c r="BS28" s="136"/>
      <c r="BT28" s="136"/>
      <c r="BU28" s="136"/>
      <c r="BV28" s="136"/>
      <c r="BW28" s="136"/>
      <c r="BX28" s="136"/>
      <c r="BY28" s="136"/>
      <c r="BZ28" s="136"/>
      <c r="CA28" s="136"/>
      <c r="CB28" s="136"/>
      <c r="CC28" s="136"/>
      <c r="CD28" s="136"/>
      <c r="CE28" s="136"/>
      <c r="CF28" s="136"/>
      <c r="CG28" s="136"/>
      <c r="CH28" s="136"/>
      <c r="CI28" s="136"/>
      <c r="CJ28" s="136"/>
      <c r="CK28" s="136"/>
      <c r="CL28" s="136"/>
      <c r="CM28" s="136"/>
      <c r="CN28" s="136"/>
      <c r="CO28" s="136"/>
      <c r="CP28" s="136"/>
      <c r="CQ28" s="136"/>
      <c r="CR28" s="136"/>
      <c r="CS28" s="136"/>
      <c r="CT28" s="136"/>
      <c r="CU28" s="136"/>
      <c r="CV28" s="136"/>
      <c r="CW28" s="136"/>
      <c r="CX28" s="136"/>
      <c r="CY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DX28" s="136"/>
      <c r="DY28" s="136"/>
      <c r="DZ28" s="136"/>
      <c r="EA28" s="136"/>
      <c r="EB28" s="136"/>
      <c r="EC28" s="136"/>
      <c r="ED28" s="136"/>
      <c r="EE28" s="136"/>
      <c r="EF28" s="136"/>
      <c r="EG28" s="136"/>
      <c r="EH28" s="136"/>
      <c r="EI28" s="136"/>
      <c r="EJ28" s="136"/>
      <c r="EK28" s="136"/>
      <c r="EL28" s="136"/>
      <c r="EM28" s="136"/>
      <c r="EN28" s="136"/>
      <c r="EO28" s="136"/>
      <c r="EP28" s="136"/>
      <c r="EQ28" s="136"/>
      <c r="ER28" s="136"/>
      <c r="ES28" s="136"/>
      <c r="ET28" s="136"/>
      <c r="EU28" s="136"/>
      <c r="EV28" s="136"/>
      <c r="EW28" s="136"/>
      <c r="EX28" s="136"/>
      <c r="EY28" s="136"/>
      <c r="EZ28" s="136"/>
      <c r="FA28" s="136"/>
      <c r="FB28" s="136"/>
      <c r="FC28" s="136"/>
      <c r="FD28" s="136"/>
      <c r="FE28" s="136"/>
      <c r="FF28" s="136"/>
      <c r="FG28" s="136"/>
      <c r="FH28" s="136"/>
      <c r="FI28" s="136"/>
      <c r="FJ28" s="136"/>
      <c r="FK28" s="136"/>
      <c r="FL28" s="136"/>
      <c r="FM28" s="136"/>
      <c r="FN28" s="136"/>
      <c r="FO28" s="136"/>
      <c r="FP28" s="177"/>
    </row>
    <row r="29" ht="16.5" customHeight="1" spans="1:172">
      <c r="A29" s="382">
        <v>27</v>
      </c>
      <c r="B29" s="216" t="s">
        <v>355</v>
      </c>
      <c r="C29" s="217"/>
      <c r="D29" s="216" t="s">
        <v>302</v>
      </c>
      <c r="E29" s="216" t="s">
        <v>285</v>
      </c>
      <c r="F29" s="398">
        <f>人物卡!$P$5*2+人物卡!$M$3*2</f>
        <v>310</v>
      </c>
      <c r="G29" s="393" t="s">
        <v>356</v>
      </c>
      <c r="H29" s="399"/>
      <c r="I29" s="219"/>
      <c r="J29" s="219"/>
      <c r="K29" s="219"/>
      <c r="L29" s="136"/>
      <c r="M29" s="409" t="s">
        <v>123</v>
      </c>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36"/>
      <c r="AX29" s="136"/>
      <c r="AY29" s="136"/>
      <c r="AZ29" s="136"/>
      <c r="BA29" s="136"/>
      <c r="BB29" s="136"/>
      <c r="BC29" s="136"/>
      <c r="BD29" s="136"/>
      <c r="BE29" s="136"/>
      <c r="BF29" s="136"/>
      <c r="BG29" s="136"/>
      <c r="BH29" s="136"/>
      <c r="BI29" s="136"/>
      <c r="BJ29" s="136"/>
      <c r="BK29" s="136"/>
      <c r="BL29" s="136"/>
      <c r="BM29" s="136"/>
      <c r="BN29" s="136"/>
      <c r="BO29" s="136"/>
      <c r="BP29" s="136"/>
      <c r="BQ29" s="136"/>
      <c r="BR29" s="136"/>
      <c r="BS29" s="136"/>
      <c r="BT29" s="136"/>
      <c r="BU29" s="136"/>
      <c r="BV29" s="136"/>
      <c r="BW29" s="136"/>
      <c r="BX29" s="136"/>
      <c r="BY29" s="136"/>
      <c r="BZ29" s="136"/>
      <c r="CA29" s="136"/>
      <c r="CB29" s="136"/>
      <c r="CC29" s="136"/>
      <c r="CD29" s="136"/>
      <c r="CE29" s="136"/>
      <c r="CF29" s="136"/>
      <c r="CG29" s="136"/>
      <c r="CH29" s="136"/>
      <c r="CI29" s="136"/>
      <c r="CJ29" s="136"/>
      <c r="CK29" s="136"/>
      <c r="CL29" s="136"/>
      <c r="CM29" s="136"/>
      <c r="CN29" s="136"/>
      <c r="CO29" s="136"/>
      <c r="CP29" s="136"/>
      <c r="CQ29" s="136"/>
      <c r="CR29" s="136"/>
      <c r="CS29" s="136"/>
      <c r="CT29" s="136"/>
      <c r="CU29" s="136"/>
      <c r="CV29" s="136"/>
      <c r="CW29" s="136"/>
      <c r="CX29" s="136"/>
      <c r="CY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DX29" s="136"/>
      <c r="DY29" s="136"/>
      <c r="DZ29" s="136"/>
      <c r="EA29" s="136"/>
      <c r="EB29" s="136"/>
      <c r="EC29" s="136"/>
      <c r="ED29" s="136"/>
      <c r="EE29" s="136"/>
      <c r="EF29" s="136"/>
      <c r="EG29" s="136"/>
      <c r="EH29" s="136"/>
      <c r="EI29" s="136"/>
      <c r="EJ29" s="136"/>
      <c r="EK29" s="136"/>
      <c r="EL29" s="136"/>
      <c r="EM29" s="136"/>
      <c r="EN29" s="136"/>
      <c r="EO29" s="136"/>
      <c r="EP29" s="136"/>
      <c r="EQ29" s="136"/>
      <c r="ER29" s="136"/>
      <c r="ES29" s="136"/>
      <c r="ET29" s="136"/>
      <c r="EU29" s="136"/>
      <c r="EV29" s="136"/>
      <c r="EW29" s="136"/>
      <c r="EX29" s="136"/>
      <c r="EY29" s="136"/>
      <c r="EZ29" s="136"/>
      <c r="FA29" s="136"/>
      <c r="FB29" s="136"/>
      <c r="FC29" s="136"/>
      <c r="FD29" s="136"/>
      <c r="FE29" s="136"/>
      <c r="FF29" s="136"/>
      <c r="FG29" s="136"/>
      <c r="FH29" s="136"/>
      <c r="FI29" s="136"/>
      <c r="FJ29" s="136"/>
      <c r="FK29" s="136"/>
      <c r="FL29" s="136"/>
      <c r="FM29" s="136"/>
      <c r="FN29" s="136"/>
      <c r="FO29" s="136"/>
      <c r="FP29" s="177"/>
    </row>
    <row r="30" ht="17.25" customHeight="1" spans="1:172">
      <c r="A30" s="378">
        <v>28</v>
      </c>
      <c r="B30" s="218" t="s">
        <v>357</v>
      </c>
      <c r="C30" s="219"/>
      <c r="D30" s="218" t="s">
        <v>358</v>
      </c>
      <c r="E30" s="218" t="s">
        <v>323</v>
      </c>
      <c r="F30" s="396">
        <f>人物卡!$P$5*2+MAX(人物卡!$J$3,人物卡!$M$3)*2</f>
        <v>330</v>
      </c>
      <c r="G30" s="397" t="s">
        <v>359</v>
      </c>
      <c r="H30" s="399"/>
      <c r="I30" s="219"/>
      <c r="J30" s="219"/>
      <c r="K30" s="219"/>
      <c r="L30" s="136"/>
      <c r="M30" s="409" t="s">
        <v>125</v>
      </c>
      <c r="N30" s="136"/>
      <c r="O30" s="136"/>
      <c r="P30" s="136"/>
      <c r="Q30" s="136"/>
      <c r="R30" s="136"/>
      <c r="S30" s="136"/>
      <c r="T30" s="136"/>
      <c r="U30" s="136"/>
      <c r="V30" s="136"/>
      <c r="W30" s="136"/>
      <c r="X30" s="136"/>
      <c r="Y30" s="136"/>
      <c r="Z30" s="136"/>
      <c r="AA30" s="136"/>
      <c r="AB30" s="136"/>
      <c r="AC30" s="136"/>
      <c r="AD30" s="136"/>
      <c r="AE30" s="136"/>
      <c r="AF30" s="136"/>
      <c r="AG30" s="136"/>
      <c r="AH30" s="136"/>
      <c r="AI30" s="136"/>
      <c r="AJ30" s="136"/>
      <c r="AK30" s="136"/>
      <c r="AL30" s="136"/>
      <c r="AM30" s="136"/>
      <c r="AN30" s="136"/>
      <c r="AO30" s="136"/>
      <c r="AP30" s="136"/>
      <c r="AQ30" s="136"/>
      <c r="AR30" s="136"/>
      <c r="AS30" s="136"/>
      <c r="AT30" s="136"/>
      <c r="AU30" s="136"/>
      <c r="AV30" s="136"/>
      <c r="AW30" s="136"/>
      <c r="AX30" s="136"/>
      <c r="AY30" s="136"/>
      <c r="AZ30" s="136"/>
      <c r="BA30" s="136"/>
      <c r="BB30" s="136"/>
      <c r="BC30" s="136"/>
      <c r="BD30" s="136"/>
      <c r="BE30" s="136"/>
      <c r="BF30" s="136"/>
      <c r="BG30" s="136"/>
      <c r="BH30" s="136"/>
      <c r="BI30" s="136"/>
      <c r="BJ30" s="136"/>
      <c r="BK30" s="136"/>
      <c r="BL30" s="136"/>
      <c r="BM30" s="136"/>
      <c r="BN30" s="136"/>
      <c r="BO30" s="136"/>
      <c r="BP30" s="136"/>
      <c r="BQ30" s="136"/>
      <c r="BR30" s="136"/>
      <c r="BS30" s="136"/>
      <c r="BT30" s="136"/>
      <c r="BU30" s="136"/>
      <c r="BV30" s="136"/>
      <c r="BW30" s="136"/>
      <c r="BX30" s="136"/>
      <c r="BY30" s="136"/>
      <c r="BZ30" s="136"/>
      <c r="CA30" s="136"/>
      <c r="CB30" s="136"/>
      <c r="CC30" s="136"/>
      <c r="CD30" s="136"/>
      <c r="CE30" s="136"/>
      <c r="CF30" s="136"/>
      <c r="CG30" s="136"/>
      <c r="CH30" s="136"/>
      <c r="CI30" s="136"/>
      <c r="CJ30" s="136"/>
      <c r="CK30" s="136"/>
      <c r="CL30" s="136"/>
      <c r="CM30" s="136"/>
      <c r="CN30" s="136"/>
      <c r="CO30" s="136"/>
      <c r="CP30" s="136"/>
      <c r="CQ30" s="136"/>
      <c r="CR30" s="136"/>
      <c r="CS30" s="136"/>
      <c r="CT30" s="136"/>
      <c r="CU30" s="136"/>
      <c r="CV30" s="136"/>
      <c r="CW30" s="136"/>
      <c r="CX30" s="136"/>
      <c r="CY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DX30" s="136"/>
      <c r="DY30" s="136"/>
      <c r="DZ30" s="136"/>
      <c r="EA30" s="136"/>
      <c r="EB30" s="136"/>
      <c r="EC30" s="136"/>
      <c r="ED30" s="136"/>
      <c r="EE30" s="136"/>
      <c r="EF30" s="136"/>
      <c r="EG30" s="136"/>
      <c r="EH30" s="136"/>
      <c r="EI30" s="136"/>
      <c r="EJ30" s="136"/>
      <c r="EK30" s="136"/>
      <c r="EL30" s="136"/>
      <c r="EM30" s="136"/>
      <c r="EN30" s="136"/>
      <c r="EO30" s="136"/>
      <c r="EP30" s="136"/>
      <c r="EQ30" s="136"/>
      <c r="ER30" s="136"/>
      <c r="ES30" s="136"/>
      <c r="ET30" s="136"/>
      <c r="EU30" s="136"/>
      <c r="EV30" s="136"/>
      <c r="EW30" s="136"/>
      <c r="EX30" s="136"/>
      <c r="EY30" s="136"/>
      <c r="EZ30" s="136"/>
      <c r="FA30" s="136"/>
      <c r="FB30" s="136"/>
      <c r="FC30" s="136"/>
      <c r="FD30" s="136"/>
      <c r="FE30" s="136"/>
      <c r="FF30" s="136"/>
      <c r="FG30" s="136"/>
      <c r="FH30" s="136"/>
      <c r="FI30" s="136"/>
      <c r="FJ30" s="136"/>
      <c r="FK30" s="136"/>
      <c r="FL30" s="136"/>
      <c r="FM30" s="136"/>
      <c r="FN30" s="136"/>
      <c r="FO30" s="136"/>
      <c r="FP30" s="177"/>
    </row>
    <row r="31" ht="17.25" customHeight="1" spans="1:172">
      <c r="A31" s="382">
        <v>29</v>
      </c>
      <c r="B31" s="216" t="s">
        <v>360</v>
      </c>
      <c r="C31" s="217"/>
      <c r="D31" s="216" t="s">
        <v>361</v>
      </c>
      <c r="E31" s="216" t="s">
        <v>296</v>
      </c>
      <c r="F31" s="398">
        <f>人物卡!$P$5*2+MAX(人物卡!$J$3,人物卡!$M$3)*2</f>
        <v>330</v>
      </c>
      <c r="G31" s="393" t="s">
        <v>362</v>
      </c>
      <c r="H31" s="399"/>
      <c r="I31" s="219"/>
      <c r="J31" s="219"/>
      <c r="K31" s="219"/>
      <c r="L31" s="136"/>
      <c r="M31" s="409" t="s">
        <v>127</v>
      </c>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c r="AW31" s="136"/>
      <c r="AX31" s="136"/>
      <c r="AY31" s="136"/>
      <c r="AZ31" s="136"/>
      <c r="BA31" s="136"/>
      <c r="BB31" s="136"/>
      <c r="BC31" s="136"/>
      <c r="BD31" s="136"/>
      <c r="BE31" s="136"/>
      <c r="BF31" s="136"/>
      <c r="BG31" s="136"/>
      <c r="BH31" s="136"/>
      <c r="BI31" s="136"/>
      <c r="BJ31" s="136"/>
      <c r="BK31" s="136"/>
      <c r="BL31" s="136"/>
      <c r="BM31" s="136"/>
      <c r="BN31" s="136"/>
      <c r="BO31" s="136"/>
      <c r="BP31" s="136"/>
      <c r="BQ31" s="136"/>
      <c r="BR31" s="136"/>
      <c r="BS31" s="136"/>
      <c r="BT31" s="136"/>
      <c r="BU31" s="136"/>
      <c r="BV31" s="136"/>
      <c r="BW31" s="136"/>
      <c r="BX31" s="136"/>
      <c r="BY31" s="136"/>
      <c r="BZ31" s="136"/>
      <c r="CA31" s="136"/>
      <c r="CB31" s="136"/>
      <c r="CC31" s="136"/>
      <c r="CD31" s="136"/>
      <c r="CE31" s="136"/>
      <c r="CF31" s="136"/>
      <c r="CG31" s="136"/>
      <c r="CH31" s="136"/>
      <c r="CI31" s="136"/>
      <c r="CJ31" s="136"/>
      <c r="CK31" s="136"/>
      <c r="CL31" s="136"/>
      <c r="CM31" s="136"/>
      <c r="CN31" s="136"/>
      <c r="CO31" s="136"/>
      <c r="CP31" s="136"/>
      <c r="CQ31" s="136"/>
      <c r="CR31" s="136"/>
      <c r="CS31" s="136"/>
      <c r="CT31" s="136"/>
      <c r="CU31" s="136"/>
      <c r="CV31" s="136"/>
      <c r="CW31" s="136"/>
      <c r="CX31" s="136"/>
      <c r="CY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DX31" s="136"/>
      <c r="DY31" s="136"/>
      <c r="DZ31" s="136"/>
      <c r="EA31" s="136"/>
      <c r="EB31" s="136"/>
      <c r="EC31" s="136"/>
      <c r="ED31" s="136"/>
      <c r="EE31" s="136"/>
      <c r="EF31" s="136"/>
      <c r="EG31" s="136"/>
      <c r="EH31" s="136"/>
      <c r="EI31" s="136"/>
      <c r="EJ31" s="136"/>
      <c r="EK31" s="136"/>
      <c r="EL31" s="136"/>
      <c r="EM31" s="136"/>
      <c r="EN31" s="136"/>
      <c r="EO31" s="136"/>
      <c r="EP31" s="136"/>
      <c r="EQ31" s="136"/>
      <c r="ER31" s="136"/>
      <c r="ES31" s="136"/>
      <c r="ET31" s="136"/>
      <c r="EU31" s="136"/>
      <c r="EV31" s="136"/>
      <c r="EW31" s="136"/>
      <c r="EX31" s="136"/>
      <c r="EY31" s="136"/>
      <c r="EZ31" s="136"/>
      <c r="FA31" s="136"/>
      <c r="FB31" s="136"/>
      <c r="FC31" s="136"/>
      <c r="FD31" s="136"/>
      <c r="FE31" s="136"/>
      <c r="FF31" s="136"/>
      <c r="FG31" s="136"/>
      <c r="FH31" s="136"/>
      <c r="FI31" s="136"/>
      <c r="FJ31" s="136"/>
      <c r="FK31" s="136"/>
      <c r="FL31" s="136"/>
      <c r="FM31" s="136"/>
      <c r="FN31" s="136"/>
      <c r="FO31" s="136"/>
      <c r="FP31" s="177"/>
    </row>
    <row r="32" ht="17.25" customHeight="1" spans="1:172">
      <c r="A32" s="378">
        <v>30</v>
      </c>
      <c r="B32" s="218" t="s">
        <v>363</v>
      </c>
      <c r="C32" s="219"/>
      <c r="D32" s="218" t="s">
        <v>364</v>
      </c>
      <c r="E32" s="218" t="s">
        <v>341</v>
      </c>
      <c r="F32" s="396">
        <f>人物卡!$P$5*2+人物卡!$J$3*2</f>
        <v>330</v>
      </c>
      <c r="G32" s="397" t="s">
        <v>365</v>
      </c>
      <c r="H32" s="399"/>
      <c r="I32" s="219"/>
      <c r="J32" s="219"/>
      <c r="K32" s="219"/>
      <c r="L32" s="136"/>
      <c r="M32" s="409" t="s">
        <v>129</v>
      </c>
      <c r="N32" s="136"/>
      <c r="O32" s="136"/>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136"/>
      <c r="AV32" s="136"/>
      <c r="AW32" s="136"/>
      <c r="AX32" s="136"/>
      <c r="AY32" s="136"/>
      <c r="AZ32" s="136"/>
      <c r="BA32" s="136"/>
      <c r="BB32" s="136"/>
      <c r="BC32" s="136"/>
      <c r="BD32" s="136"/>
      <c r="BE32" s="136"/>
      <c r="BF32" s="136"/>
      <c r="BG32" s="136"/>
      <c r="BH32" s="136"/>
      <c r="BI32" s="136"/>
      <c r="BJ32" s="136"/>
      <c r="BK32" s="136"/>
      <c r="BL32" s="136"/>
      <c r="BM32" s="136"/>
      <c r="BN32" s="136"/>
      <c r="BO32" s="136"/>
      <c r="BP32" s="136"/>
      <c r="BQ32" s="136"/>
      <c r="BR32" s="136"/>
      <c r="BS32" s="136"/>
      <c r="BT32" s="136"/>
      <c r="BU32" s="136"/>
      <c r="BV32" s="136"/>
      <c r="BW32" s="136"/>
      <c r="BX32" s="136"/>
      <c r="BY32" s="136"/>
      <c r="BZ32" s="136"/>
      <c r="CA32" s="136"/>
      <c r="CB32" s="136"/>
      <c r="CC32" s="136"/>
      <c r="CD32" s="136"/>
      <c r="CE32" s="136"/>
      <c r="CF32" s="136"/>
      <c r="CG32" s="136"/>
      <c r="CH32" s="136"/>
      <c r="CI32" s="136"/>
      <c r="CJ32" s="136"/>
      <c r="CK32" s="136"/>
      <c r="CL32" s="136"/>
      <c r="CM32" s="136"/>
      <c r="CN32" s="136"/>
      <c r="CO32" s="136"/>
      <c r="CP32" s="136"/>
      <c r="CQ32" s="136"/>
      <c r="CR32" s="136"/>
      <c r="CS32" s="136"/>
      <c r="CT32" s="136"/>
      <c r="CU32" s="136"/>
      <c r="CV32" s="136"/>
      <c r="CW32" s="136"/>
      <c r="CX32" s="136"/>
      <c r="CY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DX32" s="136"/>
      <c r="DY32" s="136"/>
      <c r="DZ32" s="136"/>
      <c r="EA32" s="136"/>
      <c r="EB32" s="136"/>
      <c r="EC32" s="136"/>
      <c r="ED32" s="136"/>
      <c r="EE32" s="136"/>
      <c r="EF32" s="136"/>
      <c r="EG32" s="136"/>
      <c r="EH32" s="136"/>
      <c r="EI32" s="136"/>
      <c r="EJ32" s="136"/>
      <c r="EK32" s="136"/>
      <c r="EL32" s="136"/>
      <c r="EM32" s="136"/>
      <c r="EN32" s="136"/>
      <c r="EO32" s="136"/>
      <c r="EP32" s="136"/>
      <c r="EQ32" s="136"/>
      <c r="ER32" s="136"/>
      <c r="ES32" s="136"/>
      <c r="ET32" s="136"/>
      <c r="EU32" s="136"/>
      <c r="EV32" s="136"/>
      <c r="EW32" s="136"/>
      <c r="EX32" s="136"/>
      <c r="EY32" s="136"/>
      <c r="EZ32" s="136"/>
      <c r="FA32" s="136"/>
      <c r="FB32" s="136"/>
      <c r="FC32" s="136"/>
      <c r="FD32" s="136"/>
      <c r="FE32" s="136"/>
      <c r="FF32" s="136"/>
      <c r="FG32" s="136"/>
      <c r="FH32" s="136"/>
      <c r="FI32" s="136"/>
      <c r="FJ32" s="136"/>
      <c r="FK32" s="136"/>
      <c r="FL32" s="136"/>
      <c r="FM32" s="136"/>
      <c r="FN32" s="136"/>
      <c r="FO32" s="136"/>
      <c r="FP32" s="177"/>
    </row>
    <row r="33" ht="17.25" customHeight="1" spans="1:172">
      <c r="A33" s="382">
        <v>31</v>
      </c>
      <c r="B33" s="216" t="s">
        <v>366</v>
      </c>
      <c r="C33" s="217"/>
      <c r="D33" s="216" t="s">
        <v>367</v>
      </c>
      <c r="E33" s="216" t="s">
        <v>285</v>
      </c>
      <c r="F33" s="398">
        <f>人物卡!$P$5*2+人物卡!$M$3*2</f>
        <v>310</v>
      </c>
      <c r="G33" s="393" t="s">
        <v>368</v>
      </c>
      <c r="H33" s="399"/>
      <c r="I33" s="219"/>
      <c r="J33" s="219"/>
      <c r="K33" s="219"/>
      <c r="L33" s="136"/>
      <c r="M33" s="409" t="s">
        <v>130</v>
      </c>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136"/>
      <c r="AY33" s="136"/>
      <c r="AZ33" s="136"/>
      <c r="BA33" s="136"/>
      <c r="BB33" s="136"/>
      <c r="BC33" s="136"/>
      <c r="BD33" s="136"/>
      <c r="BE33" s="136"/>
      <c r="BF33" s="136"/>
      <c r="BG33" s="136"/>
      <c r="BH33" s="136"/>
      <c r="BI33" s="136"/>
      <c r="BJ33" s="136"/>
      <c r="BK33" s="136"/>
      <c r="BL33" s="136"/>
      <c r="BM33" s="136"/>
      <c r="BN33" s="136"/>
      <c r="BO33" s="136"/>
      <c r="BP33" s="136"/>
      <c r="BQ33" s="136"/>
      <c r="BR33" s="136"/>
      <c r="BS33" s="136"/>
      <c r="BT33" s="136"/>
      <c r="BU33" s="136"/>
      <c r="BV33" s="136"/>
      <c r="BW33" s="136"/>
      <c r="BX33" s="136"/>
      <c r="BY33" s="136"/>
      <c r="BZ33" s="136"/>
      <c r="CA33" s="136"/>
      <c r="CB33" s="136"/>
      <c r="CC33" s="136"/>
      <c r="CD33" s="136"/>
      <c r="CE33" s="136"/>
      <c r="CF33" s="136"/>
      <c r="CG33" s="136"/>
      <c r="CH33" s="136"/>
      <c r="CI33" s="136"/>
      <c r="CJ33" s="136"/>
      <c r="CK33" s="136"/>
      <c r="CL33" s="136"/>
      <c r="CM33" s="136"/>
      <c r="CN33" s="136"/>
      <c r="CO33" s="136"/>
      <c r="CP33" s="136"/>
      <c r="CQ33" s="136"/>
      <c r="CR33" s="136"/>
      <c r="CS33" s="136"/>
      <c r="CT33" s="136"/>
      <c r="CU33" s="136"/>
      <c r="CV33" s="136"/>
      <c r="CW33" s="136"/>
      <c r="CX33" s="136"/>
      <c r="CY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DX33" s="136"/>
      <c r="DY33" s="136"/>
      <c r="DZ33" s="136"/>
      <c r="EA33" s="136"/>
      <c r="EB33" s="136"/>
      <c r="EC33" s="136"/>
      <c r="ED33" s="136"/>
      <c r="EE33" s="136"/>
      <c r="EF33" s="136"/>
      <c r="EG33" s="136"/>
      <c r="EH33" s="136"/>
      <c r="EI33" s="136"/>
      <c r="EJ33" s="136"/>
      <c r="EK33" s="136"/>
      <c r="EL33" s="136"/>
      <c r="EM33" s="136"/>
      <c r="EN33" s="136"/>
      <c r="EO33" s="136"/>
      <c r="EP33" s="136"/>
      <c r="EQ33" s="136"/>
      <c r="ER33" s="136"/>
      <c r="ES33" s="136"/>
      <c r="ET33" s="136"/>
      <c r="EU33" s="136"/>
      <c r="EV33" s="136"/>
      <c r="EW33" s="136"/>
      <c r="EX33" s="136"/>
      <c r="EY33" s="136"/>
      <c r="EZ33" s="136"/>
      <c r="FA33" s="136"/>
      <c r="FB33" s="136"/>
      <c r="FC33" s="136"/>
      <c r="FD33" s="136"/>
      <c r="FE33" s="136"/>
      <c r="FF33" s="136"/>
      <c r="FG33" s="136"/>
      <c r="FH33" s="136"/>
      <c r="FI33" s="136"/>
      <c r="FJ33" s="136"/>
      <c r="FK33" s="136"/>
      <c r="FL33" s="136"/>
      <c r="FM33" s="136"/>
      <c r="FN33" s="136"/>
      <c r="FO33" s="136"/>
      <c r="FP33" s="177"/>
    </row>
    <row r="34" ht="17.25" customHeight="1" spans="1:172">
      <c r="A34" s="378">
        <v>32</v>
      </c>
      <c r="B34" s="218" t="s">
        <v>369</v>
      </c>
      <c r="C34" s="219"/>
      <c r="D34" s="218" t="s">
        <v>370</v>
      </c>
      <c r="E34" s="218" t="s">
        <v>289</v>
      </c>
      <c r="F34" s="396">
        <f>人物卡!$M$5*2+人物卡!$P$5*2</f>
        <v>240</v>
      </c>
      <c r="G34" s="397" t="s">
        <v>371</v>
      </c>
      <c r="H34" s="399"/>
      <c r="I34" s="219"/>
      <c r="J34" s="219"/>
      <c r="K34" s="219"/>
      <c r="L34" s="136"/>
      <c r="M34" s="409" t="s">
        <v>63</v>
      </c>
      <c r="N34" s="136"/>
      <c r="O34" s="136"/>
      <c r="P34" s="136"/>
      <c r="Q34" s="136"/>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c r="CX34" s="136"/>
      <c r="CY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DX34" s="136"/>
      <c r="DY34" s="136"/>
      <c r="DZ34" s="136"/>
      <c r="EA34" s="136"/>
      <c r="EB34" s="136"/>
      <c r="EC34" s="136"/>
      <c r="ED34" s="136"/>
      <c r="EE34" s="136"/>
      <c r="EF34" s="136"/>
      <c r="EG34" s="136"/>
      <c r="EH34" s="136"/>
      <c r="EI34" s="136"/>
      <c r="EJ34" s="136"/>
      <c r="EK34" s="136"/>
      <c r="EL34" s="136"/>
      <c r="EM34" s="136"/>
      <c r="EN34" s="136"/>
      <c r="EO34" s="136"/>
      <c r="EP34" s="136"/>
      <c r="EQ34" s="136"/>
      <c r="ER34" s="136"/>
      <c r="ES34" s="136"/>
      <c r="ET34" s="136"/>
      <c r="EU34" s="136"/>
      <c r="EV34" s="136"/>
      <c r="EW34" s="136"/>
      <c r="EX34" s="136"/>
      <c r="EY34" s="136"/>
      <c r="EZ34" s="136"/>
      <c r="FA34" s="136"/>
      <c r="FB34" s="136"/>
      <c r="FC34" s="136"/>
      <c r="FD34" s="136"/>
      <c r="FE34" s="136"/>
      <c r="FF34" s="136"/>
      <c r="FG34" s="136"/>
      <c r="FH34" s="136"/>
      <c r="FI34" s="136"/>
      <c r="FJ34" s="136"/>
      <c r="FK34" s="136"/>
      <c r="FL34" s="136"/>
      <c r="FM34" s="136"/>
      <c r="FN34" s="136"/>
      <c r="FO34" s="136"/>
      <c r="FP34" s="177"/>
    </row>
    <row r="35" ht="17.25" customHeight="1" spans="1:172">
      <c r="A35" s="382">
        <v>33</v>
      </c>
      <c r="B35" s="216" t="s">
        <v>372</v>
      </c>
      <c r="C35" s="217"/>
      <c r="D35" s="216" t="s">
        <v>373</v>
      </c>
      <c r="E35" s="216" t="s">
        <v>374</v>
      </c>
      <c r="F35" s="398">
        <f>人物卡!$P$5*2+MAX(人物卡!$M$5,人物卡!$M$3)*2</f>
        <v>310</v>
      </c>
      <c r="G35" s="393" t="s">
        <v>375</v>
      </c>
      <c r="H35" s="399"/>
      <c r="I35" s="219"/>
      <c r="J35" s="219"/>
      <c r="K35" s="219"/>
      <c r="L35" s="136"/>
      <c r="M35" s="409" t="s">
        <v>65</v>
      </c>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136"/>
      <c r="AY35" s="136"/>
      <c r="AZ35" s="136"/>
      <c r="BA35" s="136"/>
      <c r="BB35" s="136"/>
      <c r="BC35" s="136"/>
      <c r="BD35" s="136"/>
      <c r="BE35" s="136"/>
      <c r="BF35" s="136"/>
      <c r="BG35" s="136"/>
      <c r="BH35" s="136"/>
      <c r="BI35" s="136"/>
      <c r="BJ35" s="136"/>
      <c r="BK35" s="136"/>
      <c r="BL35" s="136"/>
      <c r="BM35" s="136"/>
      <c r="BN35" s="136"/>
      <c r="BO35" s="136"/>
      <c r="BP35" s="136"/>
      <c r="BQ35" s="136"/>
      <c r="BR35" s="136"/>
      <c r="BS35" s="136"/>
      <c r="BT35" s="136"/>
      <c r="BU35" s="136"/>
      <c r="BV35" s="136"/>
      <c r="BW35" s="136"/>
      <c r="BX35" s="136"/>
      <c r="BY35" s="136"/>
      <c r="BZ35" s="136"/>
      <c r="CA35" s="136"/>
      <c r="CB35" s="136"/>
      <c r="CC35" s="136"/>
      <c r="CD35" s="136"/>
      <c r="CE35" s="136"/>
      <c r="CF35" s="136"/>
      <c r="CG35" s="136"/>
      <c r="CH35" s="136"/>
      <c r="CI35" s="136"/>
      <c r="CJ35" s="136"/>
      <c r="CK35" s="136"/>
      <c r="CL35" s="136"/>
      <c r="CM35" s="136"/>
      <c r="CN35" s="136"/>
      <c r="CO35" s="136"/>
      <c r="CP35" s="136"/>
      <c r="CQ35" s="136"/>
      <c r="CR35" s="136"/>
      <c r="CS35" s="136"/>
      <c r="CT35" s="136"/>
      <c r="CU35" s="136"/>
      <c r="CV35" s="136"/>
      <c r="CW35" s="136"/>
      <c r="CX35" s="136"/>
      <c r="CY35" s="136"/>
      <c r="CZ35" s="136"/>
      <c r="DA35" s="136"/>
      <c r="DB35" s="136"/>
      <c r="DC35" s="136"/>
      <c r="DD35" s="136"/>
      <c r="DE35" s="136"/>
      <c r="DF35" s="136"/>
      <c r="DG35" s="136"/>
      <c r="DH35" s="136"/>
      <c r="DI35" s="136"/>
      <c r="DJ35" s="136"/>
      <c r="DK35" s="136"/>
      <c r="DL35" s="136"/>
      <c r="DM35" s="136"/>
      <c r="DN35" s="136"/>
      <c r="DO35" s="136"/>
      <c r="DP35" s="136"/>
      <c r="DQ35" s="136"/>
      <c r="DR35" s="136"/>
      <c r="DS35" s="136"/>
      <c r="DT35" s="136"/>
      <c r="DU35" s="136"/>
      <c r="DV35" s="136"/>
      <c r="DW35" s="136"/>
      <c r="DX35" s="136"/>
      <c r="DY35" s="136"/>
      <c r="DZ35" s="136"/>
      <c r="EA35" s="136"/>
      <c r="EB35" s="136"/>
      <c r="EC35" s="136"/>
      <c r="ED35" s="136"/>
      <c r="EE35" s="136"/>
      <c r="EF35" s="136"/>
      <c r="EG35" s="136"/>
      <c r="EH35" s="136"/>
      <c r="EI35" s="136"/>
      <c r="EJ35" s="136"/>
      <c r="EK35" s="136"/>
      <c r="EL35" s="136"/>
      <c r="EM35" s="136"/>
      <c r="EN35" s="136"/>
      <c r="EO35" s="136"/>
      <c r="EP35" s="136"/>
      <c r="EQ35" s="136"/>
      <c r="ER35" s="136"/>
      <c r="ES35" s="136"/>
      <c r="ET35" s="136"/>
      <c r="EU35" s="136"/>
      <c r="EV35" s="136"/>
      <c r="EW35" s="136"/>
      <c r="EX35" s="136"/>
      <c r="EY35" s="136"/>
      <c r="EZ35" s="136"/>
      <c r="FA35" s="136"/>
      <c r="FB35" s="136"/>
      <c r="FC35" s="136"/>
      <c r="FD35" s="136"/>
      <c r="FE35" s="136"/>
      <c r="FF35" s="136"/>
      <c r="FG35" s="136"/>
      <c r="FH35" s="136"/>
      <c r="FI35" s="136"/>
      <c r="FJ35" s="136"/>
      <c r="FK35" s="136"/>
      <c r="FL35" s="136"/>
      <c r="FM35" s="136"/>
      <c r="FN35" s="136"/>
      <c r="FO35" s="136"/>
      <c r="FP35" s="177"/>
    </row>
    <row r="36" ht="17.25" customHeight="1" spans="1:172">
      <c r="A36" s="378">
        <v>34</v>
      </c>
      <c r="B36" s="218" t="s">
        <v>376</v>
      </c>
      <c r="C36" s="219"/>
      <c r="D36" s="218" t="s">
        <v>377</v>
      </c>
      <c r="E36" s="218" t="s">
        <v>289</v>
      </c>
      <c r="F36" s="396">
        <f>人物卡!$M$5*2+人物卡!$P$5*2</f>
        <v>240</v>
      </c>
      <c r="G36" s="397" t="s">
        <v>378</v>
      </c>
      <c r="H36" s="399"/>
      <c r="I36" s="219"/>
      <c r="J36" s="219"/>
      <c r="K36" s="219"/>
      <c r="L36" s="136"/>
      <c r="M36" s="409" t="s">
        <v>67</v>
      </c>
      <c r="N36" s="136"/>
      <c r="O36" s="136"/>
      <c r="P36" s="136"/>
      <c r="Q36" s="136"/>
      <c r="R36" s="136"/>
      <c r="S36" s="136"/>
      <c r="T36" s="136"/>
      <c r="U36" s="136"/>
      <c r="V36" s="136"/>
      <c r="W36" s="136"/>
      <c r="X36" s="136"/>
      <c r="Y36" s="136"/>
      <c r="Z36" s="136"/>
      <c r="AA36" s="136"/>
      <c r="AB36" s="136"/>
      <c r="AC36" s="136"/>
      <c r="AD36" s="136"/>
      <c r="AE36" s="136"/>
      <c r="AF36" s="136"/>
      <c r="AG36" s="136"/>
      <c r="AH36" s="136"/>
      <c r="AI36" s="136"/>
      <c r="AJ36" s="136"/>
      <c r="AK36" s="136"/>
      <c r="AL36" s="136"/>
      <c r="AM36" s="136"/>
      <c r="AN36" s="136"/>
      <c r="AO36" s="136"/>
      <c r="AP36" s="136"/>
      <c r="AQ36" s="136"/>
      <c r="AR36" s="136"/>
      <c r="AS36" s="136"/>
      <c r="AT36" s="136"/>
      <c r="AU36" s="136"/>
      <c r="AV36" s="136"/>
      <c r="AW36" s="136"/>
      <c r="AX36" s="136"/>
      <c r="AY36" s="136"/>
      <c r="AZ36" s="136"/>
      <c r="BA36" s="136"/>
      <c r="BB36" s="136"/>
      <c r="BC36" s="136"/>
      <c r="BD36" s="136"/>
      <c r="BE36" s="136"/>
      <c r="BF36" s="136"/>
      <c r="BG36" s="136"/>
      <c r="BH36" s="136"/>
      <c r="BI36" s="136"/>
      <c r="BJ36" s="136"/>
      <c r="BK36" s="136"/>
      <c r="BL36" s="136"/>
      <c r="BM36" s="136"/>
      <c r="BN36" s="136"/>
      <c r="BO36" s="136"/>
      <c r="BP36" s="136"/>
      <c r="BQ36" s="136"/>
      <c r="BR36" s="136"/>
      <c r="BS36" s="136"/>
      <c r="BT36" s="136"/>
      <c r="BU36" s="136"/>
      <c r="BV36" s="136"/>
      <c r="BW36" s="136"/>
      <c r="BX36" s="136"/>
      <c r="BY36" s="136"/>
      <c r="BZ36" s="136"/>
      <c r="CA36" s="136"/>
      <c r="CB36" s="136"/>
      <c r="CC36" s="136"/>
      <c r="CD36" s="136"/>
      <c r="CE36" s="136"/>
      <c r="CF36" s="136"/>
      <c r="CG36" s="136"/>
      <c r="CH36" s="136"/>
      <c r="CI36" s="136"/>
      <c r="CJ36" s="136"/>
      <c r="CK36" s="136"/>
      <c r="CL36" s="136"/>
      <c r="CM36" s="136"/>
      <c r="CN36" s="136"/>
      <c r="CO36" s="136"/>
      <c r="CP36" s="136"/>
      <c r="CQ36" s="136"/>
      <c r="CR36" s="136"/>
      <c r="CS36" s="136"/>
      <c r="CT36" s="136"/>
      <c r="CU36" s="136"/>
      <c r="CV36" s="136"/>
      <c r="CW36" s="136"/>
      <c r="CX36" s="136"/>
      <c r="CY36" s="136"/>
      <c r="CZ36" s="136"/>
      <c r="DA36" s="136"/>
      <c r="DB36" s="136"/>
      <c r="DC36" s="136"/>
      <c r="DD36" s="136"/>
      <c r="DE36" s="136"/>
      <c r="DF36" s="136"/>
      <c r="DG36" s="136"/>
      <c r="DH36" s="136"/>
      <c r="DI36" s="136"/>
      <c r="DJ36" s="136"/>
      <c r="DK36" s="136"/>
      <c r="DL36" s="136"/>
      <c r="DM36" s="136"/>
      <c r="DN36" s="136"/>
      <c r="DO36" s="136"/>
      <c r="DP36" s="136"/>
      <c r="DQ36" s="136"/>
      <c r="DR36" s="136"/>
      <c r="DS36" s="136"/>
      <c r="DT36" s="136"/>
      <c r="DU36" s="136"/>
      <c r="DV36" s="136"/>
      <c r="DW36" s="136"/>
      <c r="DX36" s="136"/>
      <c r="DY36" s="136"/>
      <c r="DZ36" s="136"/>
      <c r="EA36" s="136"/>
      <c r="EB36" s="136"/>
      <c r="EC36" s="136"/>
      <c r="ED36" s="136"/>
      <c r="EE36" s="136"/>
      <c r="EF36" s="136"/>
      <c r="EG36" s="136"/>
      <c r="EH36" s="136"/>
      <c r="EI36" s="136"/>
      <c r="EJ36" s="136"/>
      <c r="EK36" s="136"/>
      <c r="EL36" s="136"/>
      <c r="EM36" s="136"/>
      <c r="EN36" s="136"/>
      <c r="EO36" s="136"/>
      <c r="EP36" s="136"/>
      <c r="EQ36" s="136"/>
      <c r="ER36" s="136"/>
      <c r="ES36" s="136"/>
      <c r="ET36" s="136"/>
      <c r="EU36" s="136"/>
      <c r="EV36" s="136"/>
      <c r="EW36" s="136"/>
      <c r="EX36" s="136"/>
      <c r="EY36" s="136"/>
      <c r="EZ36" s="136"/>
      <c r="FA36" s="136"/>
      <c r="FB36" s="136"/>
      <c r="FC36" s="136"/>
      <c r="FD36" s="136"/>
      <c r="FE36" s="136"/>
      <c r="FF36" s="136"/>
      <c r="FG36" s="136"/>
      <c r="FH36" s="136"/>
      <c r="FI36" s="136"/>
      <c r="FJ36" s="136"/>
      <c r="FK36" s="136"/>
      <c r="FL36" s="136"/>
      <c r="FM36" s="136"/>
      <c r="FN36" s="136"/>
      <c r="FO36" s="136"/>
      <c r="FP36" s="177"/>
    </row>
    <row r="37" ht="17.25" customHeight="1" spans="1:172">
      <c r="A37" s="382">
        <v>35</v>
      </c>
      <c r="B37" s="216" t="s">
        <v>379</v>
      </c>
      <c r="C37" s="217"/>
      <c r="D37" s="216" t="s">
        <v>335</v>
      </c>
      <c r="E37" s="216" t="s">
        <v>289</v>
      </c>
      <c r="F37" s="398">
        <f>人物卡!$M$5*2+人物卡!$P$5*2</f>
        <v>240</v>
      </c>
      <c r="G37" s="393" t="s">
        <v>380</v>
      </c>
      <c r="H37" s="399"/>
      <c r="I37" s="219"/>
      <c r="J37" s="219"/>
      <c r="K37" s="219"/>
      <c r="L37" s="136"/>
      <c r="M37" s="409" t="s">
        <v>69</v>
      </c>
      <c r="N37" s="136"/>
      <c r="O37" s="136"/>
      <c r="P37" s="136"/>
      <c r="Q37" s="136"/>
      <c r="R37" s="136"/>
      <c r="S37" s="136"/>
      <c r="T37" s="136"/>
      <c r="U37" s="136"/>
      <c r="V37" s="136"/>
      <c r="W37" s="136"/>
      <c r="X37" s="136"/>
      <c r="Y37" s="136"/>
      <c r="Z37" s="136"/>
      <c r="AA37" s="136"/>
      <c r="AB37" s="136"/>
      <c r="AC37" s="136"/>
      <c r="AD37" s="136"/>
      <c r="AE37" s="136"/>
      <c r="AF37" s="136"/>
      <c r="AG37" s="136"/>
      <c r="AH37" s="136"/>
      <c r="AI37" s="136"/>
      <c r="AJ37" s="136"/>
      <c r="AK37" s="136"/>
      <c r="AL37" s="136"/>
      <c r="AM37" s="136"/>
      <c r="AN37" s="136"/>
      <c r="AO37" s="136"/>
      <c r="AP37" s="136"/>
      <c r="AQ37" s="136"/>
      <c r="AR37" s="136"/>
      <c r="AS37" s="136"/>
      <c r="AT37" s="136"/>
      <c r="AU37" s="136"/>
      <c r="AV37" s="136"/>
      <c r="AW37" s="136"/>
      <c r="AX37" s="136"/>
      <c r="AY37" s="136"/>
      <c r="AZ37" s="136"/>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c r="CX37" s="136"/>
      <c r="CY37" s="136"/>
      <c r="CZ37" s="136"/>
      <c r="DA37" s="136"/>
      <c r="DB37" s="136"/>
      <c r="DC37" s="136"/>
      <c r="DD37" s="136"/>
      <c r="DE37" s="136"/>
      <c r="DF37" s="136"/>
      <c r="DG37" s="136"/>
      <c r="DH37" s="136"/>
      <c r="DI37" s="136"/>
      <c r="DJ37" s="136"/>
      <c r="DK37" s="136"/>
      <c r="DL37" s="136"/>
      <c r="DM37" s="136"/>
      <c r="DN37" s="136"/>
      <c r="DO37" s="136"/>
      <c r="DP37" s="136"/>
      <c r="DQ37" s="136"/>
      <c r="DR37" s="136"/>
      <c r="DS37" s="136"/>
      <c r="DT37" s="136"/>
      <c r="DU37" s="136"/>
      <c r="DV37" s="136"/>
      <c r="DW37" s="136"/>
      <c r="DX37" s="136"/>
      <c r="DY37" s="136"/>
      <c r="DZ37" s="136"/>
      <c r="EA37" s="136"/>
      <c r="EB37" s="136"/>
      <c r="EC37" s="136"/>
      <c r="ED37" s="136"/>
      <c r="EE37" s="136"/>
      <c r="EF37" s="136"/>
      <c r="EG37" s="136"/>
      <c r="EH37" s="136"/>
      <c r="EI37" s="136"/>
      <c r="EJ37" s="136"/>
      <c r="EK37" s="136"/>
      <c r="EL37" s="136"/>
      <c r="EM37" s="136"/>
      <c r="EN37" s="136"/>
      <c r="EO37" s="136"/>
      <c r="EP37" s="136"/>
      <c r="EQ37" s="136"/>
      <c r="ER37" s="136"/>
      <c r="ES37" s="136"/>
      <c r="ET37" s="136"/>
      <c r="EU37" s="136"/>
      <c r="EV37" s="136"/>
      <c r="EW37" s="136"/>
      <c r="EX37" s="136"/>
      <c r="EY37" s="136"/>
      <c r="EZ37" s="136"/>
      <c r="FA37" s="136"/>
      <c r="FB37" s="136"/>
      <c r="FC37" s="136"/>
      <c r="FD37" s="136"/>
      <c r="FE37" s="136"/>
      <c r="FF37" s="136"/>
      <c r="FG37" s="136"/>
      <c r="FH37" s="136"/>
      <c r="FI37" s="136"/>
      <c r="FJ37" s="136"/>
      <c r="FK37" s="136"/>
      <c r="FL37" s="136"/>
      <c r="FM37" s="136"/>
      <c r="FN37" s="136"/>
      <c r="FO37" s="136"/>
      <c r="FP37" s="177"/>
    </row>
    <row r="38" customHeight="1" spans="1:172">
      <c r="A38" s="378">
        <v>36</v>
      </c>
      <c r="B38" s="218" t="s">
        <v>381</v>
      </c>
      <c r="C38" s="219"/>
      <c r="D38" s="218" t="s">
        <v>382</v>
      </c>
      <c r="E38" s="218" t="s">
        <v>281</v>
      </c>
      <c r="F38" s="396">
        <f>人物卡!$P$5*4</f>
        <v>320</v>
      </c>
      <c r="G38" s="397" t="s">
        <v>383</v>
      </c>
      <c r="H38" s="399"/>
      <c r="I38" s="219"/>
      <c r="J38" s="219"/>
      <c r="K38" s="219"/>
      <c r="L38" s="136"/>
      <c r="M38" s="409" t="s">
        <v>72</v>
      </c>
      <c r="N38" s="136"/>
      <c r="O38" s="136"/>
      <c r="P38" s="136"/>
      <c r="Q38" s="136"/>
      <c r="R38" s="136"/>
      <c r="S38" s="136"/>
      <c r="T38" s="136"/>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c r="CX38" s="136"/>
      <c r="CY38" s="136"/>
      <c r="CZ38" s="136"/>
      <c r="DA38" s="136"/>
      <c r="DB38" s="136"/>
      <c r="DC38" s="136"/>
      <c r="DD38" s="136"/>
      <c r="DE38" s="136"/>
      <c r="DF38" s="136"/>
      <c r="DG38" s="136"/>
      <c r="DH38" s="136"/>
      <c r="DI38" s="136"/>
      <c r="DJ38" s="136"/>
      <c r="DK38" s="136"/>
      <c r="DL38" s="136"/>
      <c r="DM38" s="136"/>
      <c r="DN38" s="136"/>
      <c r="DO38" s="136"/>
      <c r="DP38" s="136"/>
      <c r="DQ38" s="136"/>
      <c r="DR38" s="136"/>
      <c r="DS38" s="136"/>
      <c r="DT38" s="136"/>
      <c r="DU38" s="136"/>
      <c r="DV38" s="136"/>
      <c r="DW38" s="136"/>
      <c r="DX38" s="136"/>
      <c r="DY38" s="136"/>
      <c r="DZ38" s="136"/>
      <c r="EA38" s="136"/>
      <c r="EB38" s="136"/>
      <c r="EC38" s="136"/>
      <c r="ED38" s="136"/>
      <c r="EE38" s="136"/>
      <c r="EF38" s="136"/>
      <c r="EG38" s="136"/>
      <c r="EH38" s="136"/>
      <c r="EI38" s="136"/>
      <c r="EJ38" s="136"/>
      <c r="EK38" s="136"/>
      <c r="EL38" s="136"/>
      <c r="EM38" s="136"/>
      <c r="EN38" s="136"/>
      <c r="EO38" s="136"/>
      <c r="EP38" s="136"/>
      <c r="EQ38" s="136"/>
      <c r="ER38" s="136"/>
      <c r="ES38" s="136"/>
      <c r="ET38" s="136"/>
      <c r="EU38" s="136"/>
      <c r="EV38" s="136"/>
      <c r="EW38" s="136"/>
      <c r="EX38" s="136"/>
      <c r="EY38" s="136"/>
      <c r="EZ38" s="136"/>
      <c r="FA38" s="136"/>
      <c r="FB38" s="136"/>
      <c r="FC38" s="136"/>
      <c r="FD38" s="136"/>
      <c r="FE38" s="136"/>
      <c r="FF38" s="136"/>
      <c r="FG38" s="136"/>
      <c r="FH38" s="136"/>
      <c r="FI38" s="136"/>
      <c r="FJ38" s="136"/>
      <c r="FK38" s="136"/>
      <c r="FL38" s="136"/>
      <c r="FM38" s="136"/>
      <c r="FN38" s="136"/>
      <c r="FO38" s="136"/>
      <c r="FP38" s="177"/>
    </row>
    <row r="39" ht="17.25" customHeight="1" spans="1:172">
      <c r="A39" s="382">
        <v>37</v>
      </c>
      <c r="B39" s="216" t="s">
        <v>384</v>
      </c>
      <c r="C39" s="217"/>
      <c r="D39" s="216" t="s">
        <v>382</v>
      </c>
      <c r="E39" s="216" t="s">
        <v>385</v>
      </c>
      <c r="F39" s="398">
        <f>人物卡!$P$5*2+MAX(人物卡!$M$5,人物卡!$M$3)*2</f>
        <v>310</v>
      </c>
      <c r="G39" s="393" t="s">
        <v>386</v>
      </c>
      <c r="H39" s="399"/>
      <c r="I39" s="219"/>
      <c r="J39" s="219"/>
      <c r="K39" s="219"/>
      <c r="L39" s="136"/>
      <c r="M39" s="409" t="s">
        <v>74</v>
      </c>
      <c r="N39" s="136"/>
      <c r="O39" s="136"/>
      <c r="P39" s="136"/>
      <c r="Q39" s="136"/>
      <c r="R39" s="136"/>
      <c r="S39" s="136"/>
      <c r="T39" s="136"/>
      <c r="U39" s="136"/>
      <c r="V39" s="136"/>
      <c r="W39" s="136"/>
      <c r="X39" s="136"/>
      <c r="Y39" s="136"/>
      <c r="Z39" s="136"/>
      <c r="AA39" s="136"/>
      <c r="AB39" s="136"/>
      <c r="AC39" s="136"/>
      <c r="AD39" s="136"/>
      <c r="AE39" s="136"/>
      <c r="AF39" s="136"/>
      <c r="AG39" s="136"/>
      <c r="AH39" s="136"/>
      <c r="AI39" s="136"/>
      <c r="AJ39" s="136"/>
      <c r="AK39" s="136"/>
      <c r="AL39" s="136"/>
      <c r="AM39" s="136"/>
      <c r="AN39" s="136"/>
      <c r="AO39" s="136"/>
      <c r="AP39" s="136"/>
      <c r="AQ39" s="136"/>
      <c r="AR39" s="136"/>
      <c r="AS39" s="136"/>
      <c r="AT39" s="136"/>
      <c r="AU39" s="136"/>
      <c r="AV39" s="136"/>
      <c r="AW39" s="136"/>
      <c r="AX39" s="136"/>
      <c r="AY39" s="136"/>
      <c r="AZ39" s="136"/>
      <c r="BA39" s="136"/>
      <c r="BB39" s="136"/>
      <c r="BC39" s="136"/>
      <c r="BD39" s="136"/>
      <c r="BE39" s="136"/>
      <c r="BF39" s="136"/>
      <c r="BG39" s="136"/>
      <c r="BH39" s="136"/>
      <c r="BI39" s="136"/>
      <c r="BJ39" s="136"/>
      <c r="BK39" s="136"/>
      <c r="BL39" s="136"/>
      <c r="BM39" s="136"/>
      <c r="BN39" s="136"/>
      <c r="BO39" s="136"/>
      <c r="BP39" s="136"/>
      <c r="BQ39" s="136"/>
      <c r="BR39" s="136"/>
      <c r="BS39" s="136"/>
      <c r="BT39" s="136"/>
      <c r="BU39" s="136"/>
      <c r="BV39" s="136"/>
      <c r="BW39" s="136"/>
      <c r="BX39" s="136"/>
      <c r="BY39" s="136"/>
      <c r="BZ39" s="136"/>
      <c r="CA39" s="136"/>
      <c r="CB39" s="136"/>
      <c r="CC39" s="136"/>
      <c r="CD39" s="136"/>
      <c r="CE39" s="136"/>
      <c r="CF39" s="136"/>
      <c r="CG39" s="136"/>
      <c r="CH39" s="136"/>
      <c r="CI39" s="136"/>
      <c r="CJ39" s="136"/>
      <c r="CK39" s="136"/>
      <c r="CL39" s="136"/>
      <c r="CM39" s="136"/>
      <c r="CN39" s="136"/>
      <c r="CO39" s="136"/>
      <c r="CP39" s="136"/>
      <c r="CQ39" s="136"/>
      <c r="CR39" s="136"/>
      <c r="CS39" s="136"/>
      <c r="CT39" s="136"/>
      <c r="CU39" s="136"/>
      <c r="CV39" s="136"/>
      <c r="CW39" s="136"/>
      <c r="CX39" s="136"/>
      <c r="CY39" s="136"/>
      <c r="CZ39" s="136"/>
      <c r="DA39" s="136"/>
      <c r="DB39" s="136"/>
      <c r="DC39" s="136"/>
      <c r="DD39" s="136"/>
      <c r="DE39" s="136"/>
      <c r="DF39" s="136"/>
      <c r="DG39" s="136"/>
      <c r="DH39" s="136"/>
      <c r="DI39" s="136"/>
      <c r="DJ39" s="136"/>
      <c r="DK39" s="136"/>
      <c r="DL39" s="136"/>
      <c r="DM39" s="136"/>
      <c r="DN39" s="136"/>
      <c r="DO39" s="136"/>
      <c r="DP39" s="136"/>
      <c r="DQ39" s="136"/>
      <c r="DR39" s="136"/>
      <c r="DS39" s="136"/>
      <c r="DT39" s="136"/>
      <c r="DU39" s="136"/>
      <c r="DV39" s="136"/>
      <c r="DW39" s="136"/>
      <c r="DX39" s="136"/>
      <c r="DY39" s="136"/>
      <c r="DZ39" s="136"/>
      <c r="EA39" s="136"/>
      <c r="EB39" s="136"/>
      <c r="EC39" s="136"/>
      <c r="ED39" s="136"/>
      <c r="EE39" s="136"/>
      <c r="EF39" s="136"/>
      <c r="EG39" s="136"/>
      <c r="EH39" s="136"/>
      <c r="EI39" s="136"/>
      <c r="EJ39" s="136"/>
      <c r="EK39" s="136"/>
      <c r="EL39" s="136"/>
      <c r="EM39" s="136"/>
      <c r="EN39" s="136"/>
      <c r="EO39" s="136"/>
      <c r="EP39" s="136"/>
      <c r="EQ39" s="136"/>
      <c r="ER39" s="136"/>
      <c r="ES39" s="136"/>
      <c r="ET39" s="136"/>
      <c r="EU39" s="136"/>
      <c r="EV39" s="136"/>
      <c r="EW39" s="136"/>
      <c r="EX39" s="136"/>
      <c r="EY39" s="136"/>
      <c r="EZ39" s="136"/>
      <c r="FA39" s="136"/>
      <c r="FB39" s="136"/>
      <c r="FC39" s="136"/>
      <c r="FD39" s="136"/>
      <c r="FE39" s="136"/>
      <c r="FF39" s="136"/>
      <c r="FG39" s="136"/>
      <c r="FH39" s="136"/>
      <c r="FI39" s="136"/>
      <c r="FJ39" s="136"/>
      <c r="FK39" s="136"/>
      <c r="FL39" s="136"/>
      <c r="FM39" s="136"/>
      <c r="FN39" s="136"/>
      <c r="FO39" s="136"/>
      <c r="FP39" s="177"/>
    </row>
    <row r="40" ht="17.25" customHeight="1" spans="1:172">
      <c r="A40" s="378">
        <v>38</v>
      </c>
      <c r="B40" s="218" t="s">
        <v>387</v>
      </c>
      <c r="C40" s="219"/>
      <c r="D40" s="218" t="s">
        <v>388</v>
      </c>
      <c r="E40" s="218" t="s">
        <v>323</v>
      </c>
      <c r="F40" s="396">
        <f>人物卡!$P$5*2+MAX(人物卡!$J$3,人物卡!$M$3)*2</f>
        <v>330</v>
      </c>
      <c r="G40" s="397" t="s">
        <v>389</v>
      </c>
      <c r="H40" s="399"/>
      <c r="I40" s="219"/>
      <c r="J40" s="219"/>
      <c r="K40" s="219"/>
      <c r="L40" s="136"/>
      <c r="M40" s="409" t="s">
        <v>76</v>
      </c>
      <c r="N40" s="136"/>
      <c r="O40" s="136"/>
      <c r="P40" s="136"/>
      <c r="Q40" s="136"/>
      <c r="R40" s="136"/>
      <c r="S40" s="136"/>
      <c r="T40" s="136"/>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c r="CX40" s="136"/>
      <c r="CY40" s="136"/>
      <c r="CZ40" s="136"/>
      <c r="DA40" s="136"/>
      <c r="DB40" s="136"/>
      <c r="DC40" s="136"/>
      <c r="DD40" s="136"/>
      <c r="DE40" s="136"/>
      <c r="DF40" s="136"/>
      <c r="DG40" s="136"/>
      <c r="DH40" s="136"/>
      <c r="DI40" s="136"/>
      <c r="DJ40" s="136"/>
      <c r="DK40" s="136"/>
      <c r="DL40" s="136"/>
      <c r="DM40" s="136"/>
      <c r="DN40" s="136"/>
      <c r="DO40" s="136"/>
      <c r="DP40" s="136"/>
      <c r="DQ40" s="136"/>
      <c r="DR40" s="136"/>
      <c r="DS40" s="136"/>
      <c r="DT40" s="136"/>
      <c r="DU40" s="136"/>
      <c r="DV40" s="136"/>
      <c r="DW40" s="136"/>
      <c r="DX40" s="136"/>
      <c r="DY40" s="136"/>
      <c r="DZ40" s="136"/>
      <c r="EA40" s="136"/>
      <c r="EB40" s="136"/>
      <c r="EC40" s="136"/>
      <c r="ED40" s="136"/>
      <c r="EE40" s="136"/>
      <c r="EF40" s="136"/>
      <c r="EG40" s="136"/>
      <c r="EH40" s="136"/>
      <c r="EI40" s="136"/>
      <c r="EJ40" s="136"/>
      <c r="EK40" s="136"/>
      <c r="EL40" s="136"/>
      <c r="EM40" s="136"/>
      <c r="EN40" s="136"/>
      <c r="EO40" s="136"/>
      <c r="EP40" s="136"/>
      <c r="EQ40" s="136"/>
      <c r="ER40" s="136"/>
      <c r="ES40" s="136"/>
      <c r="ET40" s="136"/>
      <c r="EU40" s="136"/>
      <c r="EV40" s="136"/>
      <c r="EW40" s="136"/>
      <c r="EX40" s="136"/>
      <c r="EY40" s="136"/>
      <c r="EZ40" s="136"/>
      <c r="FA40" s="136"/>
      <c r="FB40" s="136"/>
      <c r="FC40" s="136"/>
      <c r="FD40" s="136"/>
      <c r="FE40" s="136"/>
      <c r="FF40" s="136"/>
      <c r="FG40" s="136"/>
      <c r="FH40" s="136"/>
      <c r="FI40" s="136"/>
      <c r="FJ40" s="136"/>
      <c r="FK40" s="136"/>
      <c r="FL40" s="136"/>
      <c r="FM40" s="136"/>
      <c r="FN40" s="136"/>
      <c r="FO40" s="136"/>
      <c r="FP40" s="177"/>
    </row>
    <row r="41" ht="17" customHeight="1" spans="1:172">
      <c r="A41" s="382">
        <v>39</v>
      </c>
      <c r="B41" s="216" t="s">
        <v>390</v>
      </c>
      <c r="C41" s="217"/>
      <c r="D41" s="216" t="s">
        <v>358</v>
      </c>
      <c r="E41" s="216" t="s">
        <v>281</v>
      </c>
      <c r="F41" s="398">
        <f>人物卡!$P$5*4</f>
        <v>320</v>
      </c>
      <c r="G41" s="393" t="s">
        <v>391</v>
      </c>
      <c r="H41" s="399"/>
      <c r="I41" s="219"/>
      <c r="J41" s="219"/>
      <c r="K41" s="219"/>
      <c r="L41" s="136"/>
      <c r="M41" s="409" t="s">
        <v>78</v>
      </c>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H41" s="136"/>
      <c r="FI41" s="136"/>
      <c r="FJ41" s="136"/>
      <c r="FK41" s="136"/>
      <c r="FL41" s="136"/>
      <c r="FM41" s="136"/>
      <c r="FN41" s="136"/>
      <c r="FO41" s="136"/>
      <c r="FP41" s="177"/>
    </row>
    <row r="42" customHeight="1" spans="1:172">
      <c r="A42" s="378">
        <v>40</v>
      </c>
      <c r="B42" s="218" t="s">
        <v>392</v>
      </c>
      <c r="C42" s="219"/>
      <c r="D42" s="218" t="s">
        <v>332</v>
      </c>
      <c r="E42" s="218" t="s">
        <v>281</v>
      </c>
      <c r="F42" s="396">
        <f>人物卡!$P$5*4</f>
        <v>320</v>
      </c>
      <c r="G42" s="397" t="s">
        <v>393</v>
      </c>
      <c r="H42" s="399"/>
      <c r="I42" s="219"/>
      <c r="J42" s="219"/>
      <c r="K42" s="219"/>
      <c r="L42" s="136"/>
      <c r="M42" s="409" t="s">
        <v>80</v>
      </c>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R42" s="136"/>
      <c r="AS42" s="136"/>
      <c r="AT42" s="136"/>
      <c r="AU42" s="136"/>
      <c r="AV42" s="136"/>
      <c r="AW42" s="136"/>
      <c r="AX42" s="136"/>
      <c r="AY42" s="136"/>
      <c r="AZ42" s="136"/>
      <c r="BA42" s="136"/>
      <c r="BB42" s="136"/>
      <c r="BC42" s="136"/>
      <c r="BD42" s="136"/>
      <c r="BE42" s="136"/>
      <c r="BF42" s="136"/>
      <c r="BG42" s="136"/>
      <c r="BH42" s="136"/>
      <c r="BI42" s="136"/>
      <c r="BJ42" s="136"/>
      <c r="BK42" s="136"/>
      <c r="BL42" s="136"/>
      <c r="BM42" s="136"/>
      <c r="BN42" s="136"/>
      <c r="BO42" s="136"/>
      <c r="BP42" s="136"/>
      <c r="BQ42" s="136"/>
      <c r="BR42" s="136"/>
      <c r="BS42" s="136"/>
      <c r="BT42" s="136"/>
      <c r="BU42" s="136"/>
      <c r="BV42" s="136"/>
      <c r="BW42" s="136"/>
      <c r="BX42" s="136"/>
      <c r="BY42" s="136"/>
      <c r="BZ42" s="136"/>
      <c r="CA42" s="136"/>
      <c r="CB42" s="136"/>
      <c r="CC42" s="136"/>
      <c r="CD42" s="136"/>
      <c r="CE42" s="136"/>
      <c r="CF42" s="136"/>
      <c r="CG42" s="136"/>
      <c r="CH42" s="136"/>
      <c r="CI42" s="136"/>
      <c r="CJ42" s="136"/>
      <c r="CK42" s="136"/>
      <c r="CL42" s="136"/>
      <c r="CM42" s="136"/>
      <c r="CN42" s="136"/>
      <c r="CO42" s="136"/>
      <c r="CP42" s="136"/>
      <c r="CQ42" s="136"/>
      <c r="CR42" s="136"/>
      <c r="CS42" s="136"/>
      <c r="CT42" s="136"/>
      <c r="CU42" s="136"/>
      <c r="CV42" s="136"/>
      <c r="CW42" s="136"/>
      <c r="CX42" s="136"/>
      <c r="CY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DX42" s="136"/>
      <c r="DY42" s="136"/>
      <c r="DZ42" s="136"/>
      <c r="EA42" s="136"/>
      <c r="EB42" s="136"/>
      <c r="EC42" s="136"/>
      <c r="ED42" s="136"/>
      <c r="EE42" s="136"/>
      <c r="EF42" s="136"/>
      <c r="EG42" s="136"/>
      <c r="EH42" s="136"/>
      <c r="EI42" s="136"/>
      <c r="EJ42" s="136"/>
      <c r="EK42" s="136"/>
      <c r="EL42" s="136"/>
      <c r="EM42" s="136"/>
      <c r="EN42" s="136"/>
      <c r="EO42" s="136"/>
      <c r="EP42" s="136"/>
      <c r="EQ42" s="136"/>
      <c r="ER42" s="136"/>
      <c r="ES42" s="136"/>
      <c r="ET42" s="136"/>
      <c r="EU42" s="136"/>
      <c r="EV42" s="136"/>
      <c r="EW42" s="136"/>
      <c r="EX42" s="136"/>
      <c r="EY42" s="136"/>
      <c r="EZ42" s="136"/>
      <c r="FA42" s="136"/>
      <c r="FB42" s="136"/>
      <c r="FC42" s="136"/>
      <c r="FD42" s="136"/>
      <c r="FE42" s="136"/>
      <c r="FF42" s="136"/>
      <c r="FG42" s="136"/>
      <c r="FH42" s="136"/>
      <c r="FI42" s="136"/>
      <c r="FJ42" s="136"/>
      <c r="FK42" s="136"/>
      <c r="FL42" s="136"/>
      <c r="FM42" s="136"/>
      <c r="FN42" s="136"/>
      <c r="FO42" s="136"/>
      <c r="FP42" s="177"/>
    </row>
    <row r="43" ht="17" customHeight="1" spans="1:172">
      <c r="A43" s="382">
        <v>41</v>
      </c>
      <c r="B43" s="216" t="s">
        <v>394</v>
      </c>
      <c r="C43" s="217"/>
      <c r="D43" s="216" t="s">
        <v>382</v>
      </c>
      <c r="E43" s="216" t="s">
        <v>281</v>
      </c>
      <c r="F43" s="398">
        <f>人物卡!$P$5*4</f>
        <v>320</v>
      </c>
      <c r="G43" s="393" t="s">
        <v>395</v>
      </c>
      <c r="H43" s="399"/>
      <c r="I43" s="219"/>
      <c r="J43" s="219"/>
      <c r="K43" s="219"/>
      <c r="L43" s="136"/>
      <c r="M43" s="409" t="s">
        <v>82</v>
      </c>
      <c r="N43" s="136"/>
      <c r="O43" s="136"/>
      <c r="P43" s="136"/>
      <c r="Q43" s="136"/>
      <c r="R43" s="136"/>
      <c r="S43" s="136"/>
      <c r="T43" s="136"/>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c r="CX43" s="136"/>
      <c r="CY43" s="136"/>
      <c r="CZ43" s="136"/>
      <c r="DA43" s="136"/>
      <c r="DB43" s="136"/>
      <c r="DC43" s="136"/>
      <c r="DD43" s="136"/>
      <c r="DE43" s="136"/>
      <c r="DF43" s="136"/>
      <c r="DG43" s="136"/>
      <c r="DH43" s="136"/>
      <c r="DI43" s="136"/>
      <c r="DJ43" s="136"/>
      <c r="DK43" s="136"/>
      <c r="DL43" s="136"/>
      <c r="DM43" s="136"/>
      <c r="DN43" s="136"/>
      <c r="DO43" s="136"/>
      <c r="DP43" s="136"/>
      <c r="DQ43" s="136"/>
      <c r="DR43" s="136"/>
      <c r="DS43" s="136"/>
      <c r="DT43" s="136"/>
      <c r="DU43" s="136"/>
      <c r="DV43" s="136"/>
      <c r="DW43" s="136"/>
      <c r="DX43" s="136"/>
      <c r="DY43" s="136"/>
      <c r="DZ43" s="136"/>
      <c r="EA43" s="136"/>
      <c r="EB43" s="136"/>
      <c r="EC43" s="136"/>
      <c r="ED43" s="136"/>
      <c r="EE43" s="136"/>
      <c r="EF43" s="136"/>
      <c r="EG43" s="136"/>
      <c r="EH43" s="136"/>
      <c r="EI43" s="136"/>
      <c r="EJ43" s="136"/>
      <c r="EK43" s="136"/>
      <c r="EL43" s="136"/>
      <c r="EM43" s="136"/>
      <c r="EN43" s="136"/>
      <c r="EO43" s="136"/>
      <c r="EP43" s="136"/>
      <c r="EQ43" s="136"/>
      <c r="ER43" s="136"/>
      <c r="ES43" s="136"/>
      <c r="ET43" s="136"/>
      <c r="EU43" s="136"/>
      <c r="EV43" s="136"/>
      <c r="EW43" s="136"/>
      <c r="EX43" s="136"/>
      <c r="EY43" s="136"/>
      <c r="EZ43" s="136"/>
      <c r="FA43" s="136"/>
      <c r="FB43" s="136"/>
      <c r="FC43" s="136"/>
      <c r="FD43" s="136"/>
      <c r="FE43" s="136"/>
      <c r="FF43" s="136"/>
      <c r="FG43" s="136"/>
      <c r="FH43" s="136"/>
      <c r="FI43" s="136"/>
      <c r="FJ43" s="136"/>
      <c r="FK43" s="136"/>
      <c r="FL43" s="136"/>
      <c r="FM43" s="136"/>
      <c r="FN43" s="136"/>
      <c r="FO43" s="136"/>
      <c r="FP43" s="177"/>
    </row>
    <row r="44" ht="17.25" customHeight="1" spans="1:172">
      <c r="A44" s="378">
        <v>42</v>
      </c>
      <c r="B44" s="218" t="s">
        <v>396</v>
      </c>
      <c r="C44" s="219"/>
      <c r="D44" s="218" t="s">
        <v>397</v>
      </c>
      <c r="E44" s="218" t="s">
        <v>289</v>
      </c>
      <c r="F44" s="396">
        <f>人物卡!$M$5*2+人物卡!$P$5*2</f>
        <v>240</v>
      </c>
      <c r="G44" s="397" t="s">
        <v>398</v>
      </c>
      <c r="H44" s="399"/>
      <c r="I44" s="219"/>
      <c r="J44" s="219"/>
      <c r="K44" s="219"/>
      <c r="L44" s="136"/>
      <c r="M44" s="409" t="s">
        <v>85</v>
      </c>
      <c r="N44" s="136"/>
      <c r="O44" s="136"/>
      <c r="P44" s="136"/>
      <c r="Q44" s="136"/>
      <c r="R44" s="136"/>
      <c r="S44" s="136"/>
      <c r="T44" s="136"/>
      <c r="U44" s="136"/>
      <c r="V44" s="136"/>
      <c r="W44" s="136"/>
      <c r="X44" s="136"/>
      <c r="Y44" s="136"/>
      <c r="Z44" s="136"/>
      <c r="AA44" s="136"/>
      <c r="AB44" s="136"/>
      <c r="AC44" s="136"/>
      <c r="AD44" s="136"/>
      <c r="AE44" s="136"/>
      <c r="AF44" s="136"/>
      <c r="AG44" s="136"/>
      <c r="AH44" s="136"/>
      <c r="AI44" s="136"/>
      <c r="AJ44" s="136"/>
      <c r="AK44" s="136"/>
      <c r="AL44" s="136"/>
      <c r="AM44" s="136"/>
      <c r="AN44" s="136"/>
      <c r="AO44" s="136"/>
      <c r="AP44" s="136"/>
      <c r="AQ44" s="136"/>
      <c r="AR44" s="136"/>
      <c r="AS44" s="136"/>
      <c r="AT44" s="136"/>
      <c r="AU44" s="136"/>
      <c r="AV44" s="136"/>
      <c r="AW44" s="136"/>
      <c r="AX44" s="136"/>
      <c r="AY44" s="136"/>
      <c r="AZ44" s="136"/>
      <c r="BA44" s="136"/>
      <c r="BB44" s="136"/>
      <c r="BC44" s="136"/>
      <c r="BD44" s="136"/>
      <c r="BE44" s="136"/>
      <c r="BF44" s="136"/>
      <c r="BG44" s="136"/>
      <c r="BH44" s="136"/>
      <c r="BI44" s="136"/>
      <c r="BJ44" s="136"/>
      <c r="BK44" s="136"/>
      <c r="BL44" s="136"/>
      <c r="BM44" s="136"/>
      <c r="BN44" s="136"/>
      <c r="BO44" s="136"/>
      <c r="BP44" s="136"/>
      <c r="BQ44" s="136"/>
      <c r="BR44" s="136"/>
      <c r="BS44" s="136"/>
      <c r="BT44" s="136"/>
      <c r="BU44" s="136"/>
      <c r="BV44" s="136"/>
      <c r="BW44" s="136"/>
      <c r="BX44" s="136"/>
      <c r="BY44" s="136"/>
      <c r="BZ44" s="136"/>
      <c r="CA44" s="136"/>
      <c r="CB44" s="136"/>
      <c r="CC44" s="136"/>
      <c r="CD44" s="136"/>
      <c r="CE44" s="136"/>
      <c r="CF44" s="136"/>
      <c r="CG44" s="136"/>
      <c r="CH44" s="136"/>
      <c r="CI44" s="136"/>
      <c r="CJ44" s="136"/>
      <c r="CK44" s="136"/>
      <c r="CL44" s="136"/>
      <c r="CM44" s="136"/>
      <c r="CN44" s="136"/>
      <c r="CO44" s="136"/>
      <c r="CP44" s="136"/>
      <c r="CQ44" s="136"/>
      <c r="CR44" s="136"/>
      <c r="CS44" s="136"/>
      <c r="CT44" s="136"/>
      <c r="CU44" s="136"/>
      <c r="CV44" s="136"/>
      <c r="CW44" s="136"/>
      <c r="CX44" s="136"/>
      <c r="CY44" s="136"/>
      <c r="CZ44" s="136"/>
      <c r="DA44" s="136"/>
      <c r="DB44" s="136"/>
      <c r="DC44" s="136"/>
      <c r="DD44" s="136"/>
      <c r="DE44" s="136"/>
      <c r="DF44" s="136"/>
      <c r="DG44" s="136"/>
      <c r="DH44" s="136"/>
      <c r="DI44" s="136"/>
      <c r="DJ44" s="136"/>
      <c r="DK44" s="136"/>
      <c r="DL44" s="136"/>
      <c r="DM44" s="136"/>
      <c r="DN44" s="136"/>
      <c r="DO44" s="136"/>
      <c r="DP44" s="136"/>
      <c r="DQ44" s="136"/>
      <c r="DR44" s="136"/>
      <c r="DS44" s="136"/>
      <c r="DT44" s="136"/>
      <c r="DU44" s="136"/>
      <c r="DV44" s="136"/>
      <c r="DW44" s="136"/>
      <c r="DX44" s="136"/>
      <c r="DY44" s="136"/>
      <c r="DZ44" s="136"/>
      <c r="EA44" s="136"/>
      <c r="EB44" s="136"/>
      <c r="EC44" s="136"/>
      <c r="ED44" s="136"/>
      <c r="EE44" s="136"/>
      <c r="EF44" s="136"/>
      <c r="EG44" s="136"/>
      <c r="EH44" s="136"/>
      <c r="EI44" s="136"/>
      <c r="EJ44" s="136"/>
      <c r="EK44" s="136"/>
      <c r="EL44" s="136"/>
      <c r="EM44" s="136"/>
      <c r="EN44" s="136"/>
      <c r="EO44" s="136"/>
      <c r="EP44" s="136"/>
      <c r="EQ44" s="136"/>
      <c r="ER44" s="136"/>
      <c r="ES44" s="136"/>
      <c r="ET44" s="136"/>
      <c r="EU44" s="136"/>
      <c r="EV44" s="136"/>
      <c r="EW44" s="136"/>
      <c r="EX44" s="136"/>
      <c r="EY44" s="136"/>
      <c r="EZ44" s="136"/>
      <c r="FA44" s="136"/>
      <c r="FB44" s="136"/>
      <c r="FC44" s="136"/>
      <c r="FD44" s="136"/>
      <c r="FE44" s="136"/>
      <c r="FF44" s="136"/>
      <c r="FG44" s="136"/>
      <c r="FH44" s="136"/>
      <c r="FI44" s="136"/>
      <c r="FJ44" s="136"/>
      <c r="FK44" s="136"/>
      <c r="FL44" s="136"/>
      <c r="FM44" s="136"/>
      <c r="FN44" s="136"/>
      <c r="FO44" s="136"/>
      <c r="FP44" s="177"/>
    </row>
    <row r="45" ht="17.25" customHeight="1" spans="1:172">
      <c r="A45" s="382">
        <v>43</v>
      </c>
      <c r="B45" s="216" t="s">
        <v>399</v>
      </c>
      <c r="C45" s="217"/>
      <c r="D45" s="216" t="s">
        <v>326</v>
      </c>
      <c r="E45" s="216" t="s">
        <v>285</v>
      </c>
      <c r="F45" s="398">
        <f>人物卡!$P$5*2+人物卡!$M$3*2</f>
        <v>310</v>
      </c>
      <c r="G45" s="393" t="s">
        <v>400</v>
      </c>
      <c r="H45" s="399"/>
      <c r="I45" s="219"/>
      <c r="J45" s="219"/>
      <c r="K45" s="219"/>
      <c r="L45" s="136"/>
      <c r="M45" s="409" t="s">
        <v>88</v>
      </c>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36"/>
      <c r="AU45" s="136"/>
      <c r="AV45" s="136"/>
      <c r="AW45" s="136"/>
      <c r="AX45" s="136"/>
      <c r="AY45" s="136"/>
      <c r="AZ45" s="136"/>
      <c r="BA45" s="136"/>
      <c r="BB45" s="136"/>
      <c r="BC45" s="136"/>
      <c r="BD45" s="136"/>
      <c r="BE45" s="136"/>
      <c r="BF45" s="136"/>
      <c r="BG45" s="136"/>
      <c r="BH45" s="136"/>
      <c r="BI45" s="136"/>
      <c r="BJ45" s="136"/>
      <c r="BK45" s="136"/>
      <c r="BL45" s="136"/>
      <c r="BM45" s="136"/>
      <c r="BN45" s="136"/>
      <c r="BO45" s="136"/>
      <c r="BP45" s="136"/>
      <c r="BQ45" s="136"/>
      <c r="BR45" s="136"/>
      <c r="BS45" s="136"/>
      <c r="BT45" s="136"/>
      <c r="BU45" s="136"/>
      <c r="BV45" s="136"/>
      <c r="BW45" s="136"/>
      <c r="BX45" s="136"/>
      <c r="BY45" s="136"/>
      <c r="BZ45" s="136"/>
      <c r="CA45" s="136"/>
      <c r="CB45" s="136"/>
      <c r="CC45" s="136"/>
      <c r="CD45" s="136"/>
      <c r="CE45" s="136"/>
      <c r="CF45" s="136"/>
      <c r="CG45" s="136"/>
      <c r="CH45" s="136"/>
      <c r="CI45" s="136"/>
      <c r="CJ45" s="136"/>
      <c r="CK45" s="136"/>
      <c r="CL45" s="136"/>
      <c r="CM45" s="136"/>
      <c r="CN45" s="136"/>
      <c r="CO45" s="136"/>
      <c r="CP45" s="136"/>
      <c r="CQ45" s="136"/>
      <c r="CR45" s="136"/>
      <c r="CS45" s="136"/>
      <c r="CT45" s="136"/>
      <c r="CU45" s="136"/>
      <c r="CV45" s="136"/>
      <c r="CW45" s="136"/>
      <c r="CX45" s="136"/>
      <c r="CY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DX45" s="136"/>
      <c r="DY45" s="136"/>
      <c r="DZ45" s="136"/>
      <c r="EA45" s="136"/>
      <c r="EB45" s="136"/>
      <c r="EC45" s="136"/>
      <c r="ED45" s="136"/>
      <c r="EE45" s="136"/>
      <c r="EF45" s="136"/>
      <c r="EG45" s="136"/>
      <c r="EH45" s="136"/>
      <c r="EI45" s="136"/>
      <c r="EJ45" s="136"/>
      <c r="EK45" s="136"/>
      <c r="EL45" s="136"/>
      <c r="EM45" s="136"/>
      <c r="EN45" s="136"/>
      <c r="EO45" s="136"/>
      <c r="EP45" s="136"/>
      <c r="EQ45" s="136"/>
      <c r="ER45" s="136"/>
      <c r="ES45" s="136"/>
      <c r="ET45" s="136"/>
      <c r="EU45" s="136"/>
      <c r="EV45" s="136"/>
      <c r="EW45" s="136"/>
      <c r="EX45" s="136"/>
      <c r="EY45" s="136"/>
      <c r="EZ45" s="136"/>
      <c r="FA45" s="136"/>
      <c r="FB45" s="136"/>
      <c r="FC45" s="136"/>
      <c r="FD45" s="136"/>
      <c r="FE45" s="136"/>
      <c r="FF45" s="136"/>
      <c r="FG45" s="136"/>
      <c r="FH45" s="136"/>
      <c r="FI45" s="136"/>
      <c r="FJ45" s="136"/>
      <c r="FK45" s="136"/>
      <c r="FL45" s="136"/>
      <c r="FM45" s="136"/>
      <c r="FN45" s="136"/>
      <c r="FO45" s="136"/>
      <c r="FP45" s="177"/>
    </row>
    <row r="46" customHeight="1" spans="1:172">
      <c r="A46" s="378">
        <v>44</v>
      </c>
      <c r="B46" s="218" t="s">
        <v>401</v>
      </c>
      <c r="C46" s="219"/>
      <c r="D46" s="218" t="s">
        <v>402</v>
      </c>
      <c r="E46" s="218" t="s">
        <v>281</v>
      </c>
      <c r="F46" s="396">
        <f>人物卡!$P$5*4</f>
        <v>320</v>
      </c>
      <c r="G46" s="397" t="s">
        <v>403</v>
      </c>
      <c r="H46" s="399"/>
      <c r="I46" s="219"/>
      <c r="J46" s="219"/>
      <c r="K46" s="219"/>
      <c r="L46" s="136"/>
      <c r="M46" s="409" t="s">
        <v>90</v>
      </c>
      <c r="N46" s="136"/>
      <c r="O46" s="136"/>
      <c r="P46" s="136"/>
      <c r="Q46" s="136"/>
      <c r="R46" s="136"/>
      <c r="S46" s="136"/>
      <c r="T46" s="136"/>
      <c r="U46" s="136"/>
      <c r="V46" s="136"/>
      <c r="W46" s="136"/>
      <c r="X46" s="136"/>
      <c r="Y46" s="136"/>
      <c r="Z46" s="136"/>
      <c r="AA46" s="136"/>
      <c r="AB46" s="136"/>
      <c r="AC46" s="136"/>
      <c r="AD46" s="136"/>
      <c r="AE46" s="136"/>
      <c r="AF46" s="136"/>
      <c r="AG46" s="136"/>
      <c r="AH46" s="136"/>
      <c r="AI46" s="136"/>
      <c r="AJ46" s="136"/>
      <c r="AK46" s="136"/>
      <c r="AL46" s="136"/>
      <c r="AM46" s="136"/>
      <c r="AN46" s="136"/>
      <c r="AO46" s="136"/>
      <c r="AP46" s="136"/>
      <c r="AQ46" s="136"/>
      <c r="AR46" s="136"/>
      <c r="AS46" s="136"/>
      <c r="AT46" s="136"/>
      <c r="AU46" s="136"/>
      <c r="AV46" s="136"/>
      <c r="AW46" s="136"/>
      <c r="AX46" s="136"/>
      <c r="AY46" s="136"/>
      <c r="AZ46" s="136"/>
      <c r="BA46" s="136"/>
      <c r="BB46" s="136"/>
      <c r="BC46" s="136"/>
      <c r="BD46" s="136"/>
      <c r="BE46" s="136"/>
      <c r="BF46" s="136"/>
      <c r="BG46" s="136"/>
      <c r="BH46" s="136"/>
      <c r="BI46" s="136"/>
      <c r="BJ46" s="136"/>
      <c r="BK46" s="136"/>
      <c r="BL46" s="136"/>
      <c r="BM46" s="136"/>
      <c r="BN46" s="136"/>
      <c r="BO46" s="136"/>
      <c r="BP46" s="136"/>
      <c r="BQ46" s="136"/>
      <c r="BR46" s="136"/>
      <c r="BS46" s="136"/>
      <c r="BT46" s="136"/>
      <c r="BU46" s="136"/>
      <c r="BV46" s="136"/>
      <c r="BW46" s="136"/>
      <c r="BX46" s="136"/>
      <c r="BY46" s="136"/>
      <c r="BZ46" s="136"/>
      <c r="CA46" s="136"/>
      <c r="CB46" s="136"/>
      <c r="CC46" s="136"/>
      <c r="CD46" s="136"/>
      <c r="CE46" s="136"/>
      <c r="CF46" s="136"/>
      <c r="CG46" s="136"/>
      <c r="CH46" s="136"/>
      <c r="CI46" s="136"/>
      <c r="CJ46" s="136"/>
      <c r="CK46" s="136"/>
      <c r="CL46" s="136"/>
      <c r="CM46" s="136"/>
      <c r="CN46" s="136"/>
      <c r="CO46" s="136"/>
      <c r="CP46" s="136"/>
      <c r="CQ46" s="136"/>
      <c r="CR46" s="136"/>
      <c r="CS46" s="136"/>
      <c r="CT46" s="136"/>
      <c r="CU46" s="136"/>
      <c r="CV46" s="136"/>
      <c r="CW46" s="136"/>
      <c r="CX46" s="136"/>
      <c r="CY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DX46" s="136"/>
      <c r="DY46" s="136"/>
      <c r="DZ46" s="136"/>
      <c r="EA46" s="136"/>
      <c r="EB46" s="136"/>
      <c r="EC46" s="136"/>
      <c r="ED46" s="136"/>
      <c r="EE46" s="136"/>
      <c r="EF46" s="136"/>
      <c r="EG46" s="136"/>
      <c r="EH46" s="136"/>
      <c r="EI46" s="136"/>
      <c r="EJ46" s="136"/>
      <c r="EK46" s="136"/>
      <c r="EL46" s="136"/>
      <c r="EM46" s="136"/>
      <c r="EN46" s="136"/>
      <c r="EO46" s="136"/>
      <c r="EP46" s="136"/>
      <c r="EQ46" s="136"/>
      <c r="ER46" s="136"/>
      <c r="ES46" s="136"/>
      <c r="ET46" s="136"/>
      <c r="EU46" s="136"/>
      <c r="EV46" s="136"/>
      <c r="EW46" s="136"/>
      <c r="EX46" s="136"/>
      <c r="EY46" s="136"/>
      <c r="EZ46" s="136"/>
      <c r="FA46" s="136"/>
      <c r="FB46" s="136"/>
      <c r="FC46" s="136"/>
      <c r="FD46" s="136"/>
      <c r="FE46" s="136"/>
      <c r="FF46" s="136"/>
      <c r="FG46" s="136"/>
      <c r="FH46" s="136"/>
      <c r="FI46" s="136"/>
      <c r="FJ46" s="136"/>
      <c r="FK46" s="136"/>
      <c r="FL46" s="136"/>
      <c r="FM46" s="136"/>
      <c r="FN46" s="136"/>
      <c r="FO46" s="136"/>
      <c r="FP46" s="177"/>
    </row>
    <row r="47" ht="17.25" customHeight="1" spans="1:172">
      <c r="A47" s="382">
        <v>45</v>
      </c>
      <c r="B47" s="216" t="s">
        <v>404</v>
      </c>
      <c r="C47" s="217"/>
      <c r="D47" s="216" t="s">
        <v>405</v>
      </c>
      <c r="E47" s="216" t="s">
        <v>406</v>
      </c>
      <c r="F47" s="398">
        <f>(MAX(人物卡!$M$5,人物卡!$J$3,人物卡!$M$3))*2+人物卡!$P$5*2</f>
        <v>330</v>
      </c>
      <c r="G47" s="393" t="s">
        <v>407</v>
      </c>
      <c r="H47" s="399"/>
      <c r="I47" s="219"/>
      <c r="J47" s="219"/>
      <c r="K47" s="219"/>
      <c r="L47" s="136"/>
      <c r="M47" s="409" t="s">
        <v>92</v>
      </c>
      <c r="N47" s="136"/>
      <c r="O47" s="136"/>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c r="CX47" s="136"/>
      <c r="CY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DX47" s="136"/>
      <c r="DY47" s="136"/>
      <c r="DZ47" s="136"/>
      <c r="EA47" s="136"/>
      <c r="EB47" s="136"/>
      <c r="EC47" s="136"/>
      <c r="ED47" s="136"/>
      <c r="EE47" s="136"/>
      <c r="EF47" s="136"/>
      <c r="EG47" s="136"/>
      <c r="EH47" s="136"/>
      <c r="EI47" s="136"/>
      <c r="EJ47" s="136"/>
      <c r="EK47" s="136"/>
      <c r="EL47" s="136"/>
      <c r="EM47" s="136"/>
      <c r="EN47" s="136"/>
      <c r="EO47" s="136"/>
      <c r="EP47" s="136"/>
      <c r="EQ47" s="136"/>
      <c r="ER47" s="136"/>
      <c r="ES47" s="136"/>
      <c r="ET47" s="136"/>
      <c r="EU47" s="136"/>
      <c r="EV47" s="136"/>
      <c r="EW47" s="136"/>
      <c r="EX47" s="136"/>
      <c r="EY47" s="136"/>
      <c r="EZ47" s="136"/>
      <c r="FA47" s="136"/>
      <c r="FB47" s="136"/>
      <c r="FC47" s="136"/>
      <c r="FD47" s="136"/>
      <c r="FE47" s="136"/>
      <c r="FF47" s="136"/>
      <c r="FG47" s="136"/>
      <c r="FH47" s="136"/>
      <c r="FI47" s="136"/>
      <c r="FJ47" s="136"/>
      <c r="FK47" s="136"/>
      <c r="FL47" s="136"/>
      <c r="FM47" s="136"/>
      <c r="FN47" s="136"/>
      <c r="FO47" s="136"/>
      <c r="FP47" s="177"/>
    </row>
    <row r="48" ht="17.25" customHeight="1" spans="1:172">
      <c r="A48" s="378">
        <v>46</v>
      </c>
      <c r="B48" s="218" t="s">
        <v>408</v>
      </c>
      <c r="C48" s="219"/>
      <c r="D48" s="218" t="s">
        <v>302</v>
      </c>
      <c r="E48" s="218" t="s">
        <v>285</v>
      </c>
      <c r="F48" s="396">
        <f>人物卡!$P$5*2+人物卡!$M$3*2</f>
        <v>310</v>
      </c>
      <c r="G48" s="397" t="s">
        <v>409</v>
      </c>
      <c r="H48" s="399"/>
      <c r="I48" s="219"/>
      <c r="J48" s="219"/>
      <c r="K48" s="219"/>
      <c r="L48" s="136"/>
      <c r="M48" s="409" t="s">
        <v>94</v>
      </c>
      <c r="N48" s="136"/>
      <c r="O48" s="136"/>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136"/>
      <c r="AS48" s="136"/>
      <c r="AT48" s="136"/>
      <c r="AU48" s="136"/>
      <c r="AV48" s="136"/>
      <c r="AW48" s="136"/>
      <c r="AX48" s="136"/>
      <c r="AY48" s="136"/>
      <c r="AZ48" s="136"/>
      <c r="BA48" s="136"/>
      <c r="BB48" s="136"/>
      <c r="BC48" s="136"/>
      <c r="BD48" s="136"/>
      <c r="BE48" s="136"/>
      <c r="BF48" s="136"/>
      <c r="BG48" s="136"/>
      <c r="BH48" s="136"/>
      <c r="BI48" s="136"/>
      <c r="BJ48" s="136"/>
      <c r="BK48" s="136"/>
      <c r="BL48" s="136"/>
      <c r="BM48" s="136"/>
      <c r="BN48" s="136"/>
      <c r="BO48" s="136"/>
      <c r="BP48" s="136"/>
      <c r="BQ48" s="136"/>
      <c r="BR48" s="136"/>
      <c r="BS48" s="136"/>
      <c r="BT48" s="136"/>
      <c r="BU48" s="136"/>
      <c r="BV48" s="136"/>
      <c r="BW48" s="136"/>
      <c r="BX48" s="136"/>
      <c r="BY48" s="136"/>
      <c r="BZ48" s="136"/>
      <c r="CA48" s="136"/>
      <c r="CB48" s="136"/>
      <c r="CC48" s="136"/>
      <c r="CD48" s="136"/>
      <c r="CE48" s="136"/>
      <c r="CF48" s="136"/>
      <c r="CG48" s="136"/>
      <c r="CH48" s="136"/>
      <c r="CI48" s="136"/>
      <c r="CJ48" s="136"/>
      <c r="CK48" s="136"/>
      <c r="CL48" s="136"/>
      <c r="CM48" s="136"/>
      <c r="CN48" s="136"/>
      <c r="CO48" s="136"/>
      <c r="CP48" s="136"/>
      <c r="CQ48" s="136"/>
      <c r="CR48" s="136"/>
      <c r="CS48" s="136"/>
      <c r="CT48" s="136"/>
      <c r="CU48" s="136"/>
      <c r="CV48" s="136"/>
      <c r="CW48" s="136"/>
      <c r="CX48" s="136"/>
      <c r="CY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DX48" s="136"/>
      <c r="DY48" s="136"/>
      <c r="DZ48" s="136"/>
      <c r="EA48" s="136"/>
      <c r="EB48" s="136"/>
      <c r="EC48" s="136"/>
      <c r="ED48" s="136"/>
      <c r="EE48" s="136"/>
      <c r="EF48" s="136"/>
      <c r="EG48" s="136"/>
      <c r="EH48" s="136"/>
      <c r="EI48" s="136"/>
      <c r="EJ48" s="136"/>
      <c r="EK48" s="136"/>
      <c r="EL48" s="136"/>
      <c r="EM48" s="136"/>
      <c r="EN48" s="136"/>
      <c r="EO48" s="136"/>
      <c r="EP48" s="136"/>
      <c r="EQ48" s="136"/>
      <c r="ER48" s="136"/>
      <c r="ES48" s="136"/>
      <c r="ET48" s="136"/>
      <c r="EU48" s="136"/>
      <c r="EV48" s="136"/>
      <c r="EW48" s="136"/>
      <c r="EX48" s="136"/>
      <c r="EY48" s="136"/>
      <c r="EZ48" s="136"/>
      <c r="FA48" s="136"/>
      <c r="FB48" s="136"/>
      <c r="FC48" s="136"/>
      <c r="FD48" s="136"/>
      <c r="FE48" s="136"/>
      <c r="FF48" s="136"/>
      <c r="FG48" s="136"/>
      <c r="FH48" s="136"/>
      <c r="FI48" s="136"/>
      <c r="FJ48" s="136"/>
      <c r="FK48" s="136"/>
      <c r="FL48" s="136"/>
      <c r="FM48" s="136"/>
      <c r="FN48" s="136"/>
      <c r="FO48" s="136"/>
      <c r="FP48" s="177"/>
    </row>
    <row r="49" ht="17.25" customHeight="1" spans="1:172">
      <c r="A49" s="382">
        <v>47</v>
      </c>
      <c r="B49" s="216" t="s">
        <v>410</v>
      </c>
      <c r="C49" s="217"/>
      <c r="D49" s="216" t="s">
        <v>284</v>
      </c>
      <c r="E49" s="216" t="s">
        <v>323</v>
      </c>
      <c r="F49" s="398">
        <f>人物卡!$P$5*2+MAX(人物卡!$J$3,人物卡!$M$3)*2</f>
        <v>330</v>
      </c>
      <c r="G49" s="393" t="s">
        <v>411</v>
      </c>
      <c r="H49" s="399"/>
      <c r="I49" s="219"/>
      <c r="J49" s="219"/>
      <c r="K49" s="219"/>
      <c r="L49" s="136"/>
      <c r="M49" s="409" t="s">
        <v>96</v>
      </c>
      <c r="N49" s="136"/>
      <c r="O49" s="136"/>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c r="CX49" s="136"/>
      <c r="CY49" s="136"/>
      <c r="CZ49" s="136"/>
      <c r="DA49" s="136"/>
      <c r="DB49" s="136"/>
      <c r="DC49" s="136"/>
      <c r="DD49" s="136"/>
      <c r="DE49" s="136"/>
      <c r="DF49" s="136"/>
      <c r="DG49" s="136"/>
      <c r="DH49" s="136"/>
      <c r="DI49" s="136"/>
      <c r="DJ49" s="136"/>
      <c r="DK49" s="136"/>
      <c r="DL49" s="136"/>
      <c r="DM49" s="136"/>
      <c r="DN49" s="136"/>
      <c r="DO49" s="136"/>
      <c r="DP49" s="136"/>
      <c r="DQ49" s="136"/>
      <c r="DR49" s="136"/>
      <c r="DS49" s="136"/>
      <c r="DT49" s="136"/>
      <c r="DU49" s="136"/>
      <c r="DV49" s="136"/>
      <c r="DW49" s="136"/>
      <c r="DX49" s="136"/>
      <c r="DY49" s="136"/>
      <c r="DZ49" s="136"/>
      <c r="EA49" s="136"/>
      <c r="EB49" s="136"/>
      <c r="EC49" s="136"/>
      <c r="ED49" s="136"/>
      <c r="EE49" s="136"/>
      <c r="EF49" s="136"/>
      <c r="EG49" s="136"/>
      <c r="EH49" s="136"/>
      <c r="EI49" s="136"/>
      <c r="EJ49" s="136"/>
      <c r="EK49" s="136"/>
      <c r="EL49" s="136"/>
      <c r="EM49" s="136"/>
      <c r="EN49" s="136"/>
      <c r="EO49" s="136"/>
      <c r="EP49" s="136"/>
      <c r="EQ49" s="136"/>
      <c r="ER49" s="136"/>
      <c r="ES49" s="136"/>
      <c r="ET49" s="136"/>
      <c r="EU49" s="136"/>
      <c r="EV49" s="136"/>
      <c r="EW49" s="136"/>
      <c r="EX49" s="136"/>
      <c r="EY49" s="136"/>
      <c r="EZ49" s="136"/>
      <c r="FA49" s="136"/>
      <c r="FB49" s="136"/>
      <c r="FC49" s="136"/>
      <c r="FD49" s="136"/>
      <c r="FE49" s="136"/>
      <c r="FF49" s="136"/>
      <c r="FG49" s="136"/>
      <c r="FH49" s="136"/>
      <c r="FI49" s="136"/>
      <c r="FJ49" s="136"/>
      <c r="FK49" s="136"/>
      <c r="FL49" s="136"/>
      <c r="FM49" s="136"/>
      <c r="FN49" s="136"/>
      <c r="FO49" s="136"/>
      <c r="FP49" s="177"/>
    </row>
    <row r="50" ht="17.25" customHeight="1" spans="1:172">
      <c r="A50" s="378">
        <v>48</v>
      </c>
      <c r="B50" s="218" t="s">
        <v>412</v>
      </c>
      <c r="C50" s="219"/>
      <c r="D50" s="218" t="s">
        <v>326</v>
      </c>
      <c r="E50" s="218" t="s">
        <v>285</v>
      </c>
      <c r="F50" s="396">
        <f>人物卡!$P$5*2+人物卡!$M$3*2</f>
        <v>310</v>
      </c>
      <c r="G50" s="397" t="s">
        <v>413</v>
      </c>
      <c r="H50" s="399"/>
      <c r="I50" s="219"/>
      <c r="J50" s="219"/>
      <c r="K50" s="219"/>
      <c r="L50" s="136"/>
      <c r="M50" s="409" t="s">
        <v>99</v>
      </c>
      <c r="N50" s="136"/>
      <c r="O50" s="136"/>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c r="CX50" s="136"/>
      <c r="CY50" s="136"/>
      <c r="CZ50" s="136"/>
      <c r="DA50" s="136"/>
      <c r="DB50" s="136"/>
      <c r="DC50" s="136"/>
      <c r="DD50" s="136"/>
      <c r="DE50" s="136"/>
      <c r="DF50" s="136"/>
      <c r="DG50" s="136"/>
      <c r="DH50" s="136"/>
      <c r="DI50" s="136"/>
      <c r="DJ50" s="136"/>
      <c r="DK50" s="136"/>
      <c r="DL50" s="136"/>
      <c r="DM50" s="136"/>
      <c r="DN50" s="136"/>
      <c r="DO50" s="136"/>
      <c r="DP50" s="136"/>
      <c r="DQ50" s="136"/>
      <c r="DR50" s="136"/>
      <c r="DS50" s="136"/>
      <c r="DT50" s="136"/>
      <c r="DU50" s="136"/>
      <c r="DV50" s="136"/>
      <c r="DW50" s="136"/>
      <c r="DX50" s="136"/>
      <c r="DY50" s="136"/>
      <c r="DZ50" s="136"/>
      <c r="EA50" s="136"/>
      <c r="EB50" s="136"/>
      <c r="EC50" s="136"/>
      <c r="ED50" s="136"/>
      <c r="EE50" s="136"/>
      <c r="EF50" s="136"/>
      <c r="EG50" s="136"/>
      <c r="EH50" s="136"/>
      <c r="EI50" s="136"/>
      <c r="EJ50" s="136"/>
      <c r="EK50" s="136"/>
      <c r="EL50" s="136"/>
      <c r="EM50" s="136"/>
      <c r="EN50" s="136"/>
      <c r="EO50" s="136"/>
      <c r="EP50" s="136"/>
      <c r="EQ50" s="136"/>
      <c r="ER50" s="136"/>
      <c r="ES50" s="136"/>
      <c r="ET50" s="136"/>
      <c r="EU50" s="136"/>
      <c r="EV50" s="136"/>
      <c r="EW50" s="136"/>
      <c r="EX50" s="136"/>
      <c r="EY50" s="136"/>
      <c r="EZ50" s="136"/>
      <c r="FA50" s="136"/>
      <c r="FB50" s="136"/>
      <c r="FC50" s="136"/>
      <c r="FD50" s="136"/>
      <c r="FE50" s="136"/>
      <c r="FF50" s="136"/>
      <c r="FG50" s="136"/>
      <c r="FH50" s="136"/>
      <c r="FI50" s="136"/>
      <c r="FJ50" s="136"/>
      <c r="FK50" s="136"/>
      <c r="FL50" s="136"/>
      <c r="FM50" s="136"/>
      <c r="FN50" s="136"/>
      <c r="FO50" s="136"/>
      <c r="FP50" s="177"/>
    </row>
    <row r="51" ht="17" customHeight="1" spans="1:172">
      <c r="A51" s="382">
        <v>49</v>
      </c>
      <c r="B51" s="216" t="s">
        <v>414</v>
      </c>
      <c r="C51" s="217"/>
      <c r="D51" s="216" t="s">
        <v>415</v>
      </c>
      <c r="E51" s="216" t="s">
        <v>281</v>
      </c>
      <c r="F51" s="398">
        <f>人物卡!$P$5*4</f>
        <v>320</v>
      </c>
      <c r="G51" s="393" t="s">
        <v>416</v>
      </c>
      <c r="H51" s="399"/>
      <c r="I51" s="219"/>
      <c r="J51" s="219"/>
      <c r="K51" s="219"/>
      <c r="L51" s="136"/>
      <c r="M51" s="409" t="s">
        <v>101</v>
      </c>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36"/>
      <c r="AY51" s="136"/>
      <c r="AZ51" s="136"/>
      <c r="BA51" s="136"/>
      <c r="BB51" s="136"/>
      <c r="BC51" s="136"/>
      <c r="BD51" s="136"/>
      <c r="BE51" s="136"/>
      <c r="BF51" s="136"/>
      <c r="BG51" s="136"/>
      <c r="BH51" s="136"/>
      <c r="BI51" s="136"/>
      <c r="BJ51" s="136"/>
      <c r="BK51" s="136"/>
      <c r="BL51" s="136"/>
      <c r="BM51" s="136"/>
      <c r="BN51" s="136"/>
      <c r="BO51" s="136"/>
      <c r="BP51" s="136"/>
      <c r="BQ51" s="136"/>
      <c r="BR51" s="136"/>
      <c r="BS51" s="136"/>
      <c r="BT51" s="136"/>
      <c r="BU51" s="136"/>
      <c r="BV51" s="136"/>
      <c r="BW51" s="136"/>
      <c r="BX51" s="136"/>
      <c r="BY51" s="136"/>
      <c r="BZ51" s="136"/>
      <c r="CA51" s="136"/>
      <c r="CB51" s="136"/>
      <c r="CC51" s="136"/>
      <c r="CD51" s="136"/>
      <c r="CE51" s="136"/>
      <c r="CF51" s="136"/>
      <c r="CG51" s="136"/>
      <c r="CH51" s="136"/>
      <c r="CI51" s="136"/>
      <c r="CJ51" s="136"/>
      <c r="CK51" s="136"/>
      <c r="CL51" s="136"/>
      <c r="CM51" s="136"/>
      <c r="CN51" s="136"/>
      <c r="CO51" s="136"/>
      <c r="CP51" s="136"/>
      <c r="CQ51" s="136"/>
      <c r="CR51" s="136"/>
      <c r="CS51" s="136"/>
      <c r="CT51" s="136"/>
      <c r="CU51" s="136"/>
      <c r="CV51" s="136"/>
      <c r="CW51" s="136"/>
      <c r="CX51" s="136"/>
      <c r="CY51" s="136"/>
      <c r="CZ51" s="136"/>
      <c r="DA51" s="136"/>
      <c r="DB51" s="136"/>
      <c r="DC51" s="136"/>
      <c r="DD51" s="136"/>
      <c r="DE51" s="136"/>
      <c r="DF51" s="136"/>
      <c r="DG51" s="136"/>
      <c r="DH51" s="136"/>
      <c r="DI51" s="136"/>
      <c r="DJ51" s="136"/>
      <c r="DK51" s="136"/>
      <c r="DL51" s="136"/>
      <c r="DM51" s="136"/>
      <c r="DN51" s="136"/>
      <c r="DO51" s="136"/>
      <c r="DP51" s="136"/>
      <c r="DQ51" s="136"/>
      <c r="DR51" s="136"/>
      <c r="DS51" s="136"/>
      <c r="DT51" s="136"/>
      <c r="DU51" s="136"/>
      <c r="DV51" s="136"/>
      <c r="DW51" s="136"/>
      <c r="DX51" s="136"/>
      <c r="DY51" s="136"/>
      <c r="DZ51" s="136"/>
      <c r="EA51" s="136"/>
      <c r="EB51" s="136"/>
      <c r="EC51" s="136"/>
      <c r="ED51" s="136"/>
      <c r="EE51" s="136"/>
      <c r="EF51" s="136"/>
      <c r="EG51" s="136"/>
      <c r="EH51" s="136"/>
      <c r="EI51" s="136"/>
      <c r="EJ51" s="136"/>
      <c r="EK51" s="136"/>
      <c r="EL51" s="136"/>
      <c r="EM51" s="136"/>
      <c r="EN51" s="136"/>
      <c r="EO51" s="136"/>
      <c r="EP51" s="136"/>
      <c r="EQ51" s="136"/>
      <c r="ER51" s="136"/>
      <c r="ES51" s="136"/>
      <c r="ET51" s="136"/>
      <c r="EU51" s="136"/>
      <c r="EV51" s="136"/>
      <c r="EW51" s="136"/>
      <c r="EX51" s="136"/>
      <c r="EY51" s="136"/>
      <c r="EZ51" s="136"/>
      <c r="FA51" s="136"/>
      <c r="FB51" s="136"/>
      <c r="FC51" s="136"/>
      <c r="FD51" s="136"/>
      <c r="FE51" s="136"/>
      <c r="FF51" s="136"/>
      <c r="FG51" s="136"/>
      <c r="FH51" s="136"/>
      <c r="FI51" s="136"/>
      <c r="FJ51" s="136"/>
      <c r="FK51" s="136"/>
      <c r="FL51" s="136"/>
      <c r="FM51" s="136"/>
      <c r="FN51" s="136"/>
      <c r="FO51" s="136"/>
      <c r="FP51" s="177"/>
    </row>
    <row r="52" ht="17.25" customHeight="1" spans="1:172">
      <c r="A52" s="378">
        <v>50</v>
      </c>
      <c r="B52" s="218" t="s">
        <v>417</v>
      </c>
      <c r="C52" s="219"/>
      <c r="D52" s="218" t="s">
        <v>418</v>
      </c>
      <c r="E52" s="218" t="s">
        <v>289</v>
      </c>
      <c r="F52" s="396">
        <f>人物卡!$M$5*2+人物卡!$P$5*2</f>
        <v>240</v>
      </c>
      <c r="G52" s="397" t="s">
        <v>419</v>
      </c>
      <c r="H52" s="399"/>
      <c r="I52" s="219"/>
      <c r="J52" s="219"/>
      <c r="K52" s="219"/>
      <c r="L52" s="136"/>
      <c r="M52" s="409" t="s">
        <v>104</v>
      </c>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c r="CX52" s="136"/>
      <c r="CY52" s="136"/>
      <c r="CZ52" s="136"/>
      <c r="DA52" s="136"/>
      <c r="DB52" s="136"/>
      <c r="DC52" s="136"/>
      <c r="DD52" s="136"/>
      <c r="DE52" s="136"/>
      <c r="DF52" s="136"/>
      <c r="DG52" s="136"/>
      <c r="DH52" s="136"/>
      <c r="DI52" s="136"/>
      <c r="DJ52" s="136"/>
      <c r="DK52" s="136"/>
      <c r="DL52" s="136"/>
      <c r="DM52" s="136"/>
      <c r="DN52" s="136"/>
      <c r="DO52" s="136"/>
      <c r="DP52" s="136"/>
      <c r="DQ52" s="136"/>
      <c r="DR52" s="136"/>
      <c r="DS52" s="136"/>
      <c r="DT52" s="136"/>
      <c r="DU52" s="136"/>
      <c r="DV52" s="136"/>
      <c r="DW52" s="136"/>
      <c r="DX52" s="136"/>
      <c r="DY52" s="136"/>
      <c r="DZ52" s="136"/>
      <c r="EA52" s="136"/>
      <c r="EB52" s="136"/>
      <c r="EC52" s="136"/>
      <c r="ED52" s="136"/>
      <c r="EE52" s="136"/>
      <c r="EF52" s="136"/>
      <c r="EG52" s="136"/>
      <c r="EH52" s="136"/>
      <c r="EI52" s="136"/>
      <c r="EJ52" s="136"/>
      <c r="EK52" s="136"/>
      <c r="EL52" s="136"/>
      <c r="EM52" s="136"/>
      <c r="EN52" s="136"/>
      <c r="EO52" s="136"/>
      <c r="EP52" s="136"/>
      <c r="EQ52" s="136"/>
      <c r="ER52" s="136"/>
      <c r="ES52" s="136"/>
      <c r="ET52" s="136"/>
      <c r="EU52" s="136"/>
      <c r="EV52" s="136"/>
      <c r="EW52" s="136"/>
      <c r="EX52" s="136"/>
      <c r="EY52" s="136"/>
      <c r="EZ52" s="136"/>
      <c r="FA52" s="136"/>
      <c r="FB52" s="136"/>
      <c r="FC52" s="136"/>
      <c r="FD52" s="136"/>
      <c r="FE52" s="136"/>
      <c r="FF52" s="136"/>
      <c r="FG52" s="136"/>
      <c r="FH52" s="136"/>
      <c r="FI52" s="136"/>
      <c r="FJ52" s="136"/>
      <c r="FK52" s="136"/>
      <c r="FL52" s="136"/>
      <c r="FM52" s="136"/>
      <c r="FN52" s="136"/>
      <c r="FO52" s="136"/>
      <c r="FP52" s="177"/>
    </row>
    <row r="53" ht="17" customHeight="1" spans="1:172">
      <c r="A53" s="382">
        <v>51</v>
      </c>
      <c r="B53" s="216" t="s">
        <v>420</v>
      </c>
      <c r="C53" s="217"/>
      <c r="D53" s="216" t="s">
        <v>358</v>
      </c>
      <c r="E53" s="216" t="s">
        <v>281</v>
      </c>
      <c r="F53" s="398">
        <f>人物卡!$P$5*4</f>
        <v>320</v>
      </c>
      <c r="G53" s="393" t="s">
        <v>421</v>
      </c>
      <c r="H53" s="399"/>
      <c r="I53" s="219"/>
      <c r="J53" s="219"/>
      <c r="K53" s="219"/>
      <c r="L53" s="136"/>
      <c r="M53" s="409" t="s">
        <v>107</v>
      </c>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36"/>
      <c r="AY53" s="136"/>
      <c r="AZ53" s="136"/>
      <c r="BA53" s="136"/>
      <c r="BB53" s="136"/>
      <c r="BC53" s="136"/>
      <c r="BD53" s="136"/>
      <c r="BE53" s="136"/>
      <c r="BF53" s="136"/>
      <c r="BG53" s="136"/>
      <c r="BH53" s="136"/>
      <c r="BI53" s="136"/>
      <c r="BJ53" s="136"/>
      <c r="BK53" s="136"/>
      <c r="BL53" s="136"/>
      <c r="BM53" s="136"/>
      <c r="BN53" s="136"/>
      <c r="BO53" s="136"/>
      <c r="BP53" s="136"/>
      <c r="BQ53" s="136"/>
      <c r="BR53" s="136"/>
      <c r="BS53" s="136"/>
      <c r="BT53" s="136"/>
      <c r="BU53" s="136"/>
      <c r="BV53" s="136"/>
      <c r="BW53" s="136"/>
      <c r="BX53" s="136"/>
      <c r="BY53" s="136"/>
      <c r="BZ53" s="136"/>
      <c r="CA53" s="136"/>
      <c r="CB53" s="136"/>
      <c r="CC53" s="136"/>
      <c r="CD53" s="136"/>
      <c r="CE53" s="136"/>
      <c r="CF53" s="136"/>
      <c r="CG53" s="136"/>
      <c r="CH53" s="136"/>
      <c r="CI53" s="136"/>
      <c r="CJ53" s="136"/>
      <c r="CK53" s="136"/>
      <c r="CL53" s="136"/>
      <c r="CM53" s="136"/>
      <c r="CN53" s="136"/>
      <c r="CO53" s="136"/>
      <c r="CP53" s="136"/>
      <c r="CQ53" s="136"/>
      <c r="CR53" s="136"/>
      <c r="CS53" s="136"/>
      <c r="CT53" s="136"/>
      <c r="CU53" s="136"/>
      <c r="CV53" s="136"/>
      <c r="CW53" s="136"/>
      <c r="CX53" s="136"/>
      <c r="CY53" s="136"/>
      <c r="CZ53" s="136"/>
      <c r="DA53" s="136"/>
      <c r="DB53" s="136"/>
      <c r="DC53" s="136"/>
      <c r="DD53" s="136"/>
      <c r="DE53" s="136"/>
      <c r="DF53" s="136"/>
      <c r="DG53" s="136"/>
      <c r="DH53" s="136"/>
      <c r="DI53" s="136"/>
      <c r="DJ53" s="136"/>
      <c r="DK53" s="136"/>
      <c r="DL53" s="136"/>
      <c r="DM53" s="136"/>
      <c r="DN53" s="136"/>
      <c r="DO53" s="136"/>
      <c r="DP53" s="136"/>
      <c r="DQ53" s="136"/>
      <c r="DR53" s="136"/>
      <c r="DS53" s="136"/>
      <c r="DT53" s="136"/>
      <c r="DU53" s="136"/>
      <c r="DV53" s="136"/>
      <c r="DW53" s="136"/>
      <c r="DX53" s="136"/>
      <c r="DY53" s="136"/>
      <c r="DZ53" s="136"/>
      <c r="EA53" s="136"/>
      <c r="EB53" s="136"/>
      <c r="EC53" s="136"/>
      <c r="ED53" s="136"/>
      <c r="EE53" s="136"/>
      <c r="EF53" s="136"/>
      <c r="EG53" s="136"/>
      <c r="EH53" s="136"/>
      <c r="EI53" s="136"/>
      <c r="EJ53" s="136"/>
      <c r="EK53" s="136"/>
      <c r="EL53" s="136"/>
      <c r="EM53" s="136"/>
      <c r="EN53" s="136"/>
      <c r="EO53" s="136"/>
      <c r="EP53" s="136"/>
      <c r="EQ53" s="136"/>
      <c r="ER53" s="136"/>
      <c r="ES53" s="136"/>
      <c r="ET53" s="136"/>
      <c r="EU53" s="136"/>
      <c r="EV53" s="136"/>
      <c r="EW53" s="136"/>
      <c r="EX53" s="136"/>
      <c r="EY53" s="136"/>
      <c r="EZ53" s="136"/>
      <c r="FA53" s="136"/>
      <c r="FB53" s="136"/>
      <c r="FC53" s="136"/>
      <c r="FD53" s="136"/>
      <c r="FE53" s="136"/>
      <c r="FF53" s="136"/>
      <c r="FG53" s="136"/>
      <c r="FH53" s="136"/>
      <c r="FI53" s="136"/>
      <c r="FJ53" s="136"/>
      <c r="FK53" s="136"/>
      <c r="FL53" s="136"/>
      <c r="FM53" s="136"/>
      <c r="FN53" s="136"/>
      <c r="FO53" s="136"/>
      <c r="FP53" s="177"/>
    </row>
    <row r="54" ht="16.5" customHeight="1" spans="1:172">
      <c r="A54" s="378">
        <v>52</v>
      </c>
      <c r="B54" s="218" t="s">
        <v>422</v>
      </c>
      <c r="C54" s="219"/>
      <c r="D54" s="218" t="s">
        <v>322</v>
      </c>
      <c r="E54" s="218" t="s">
        <v>289</v>
      </c>
      <c r="F54" s="396">
        <f>人物卡!$M$5*2+人物卡!$P$5*2</f>
        <v>240</v>
      </c>
      <c r="G54" s="397" t="s">
        <v>423</v>
      </c>
      <c r="H54" s="399"/>
      <c r="I54" s="219"/>
      <c r="J54" s="219"/>
      <c r="K54" s="219"/>
      <c r="L54" s="136"/>
      <c r="M54" s="409" t="s">
        <v>109</v>
      </c>
      <c r="N54" s="136"/>
      <c r="O54" s="136"/>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136"/>
      <c r="AX54" s="136"/>
      <c r="AY54" s="136"/>
      <c r="AZ54" s="136"/>
      <c r="BA54" s="136"/>
      <c r="BB54" s="136"/>
      <c r="BC54" s="136"/>
      <c r="BD54" s="136"/>
      <c r="BE54" s="136"/>
      <c r="BF54" s="136"/>
      <c r="BG54" s="136"/>
      <c r="BH54" s="136"/>
      <c r="BI54" s="136"/>
      <c r="BJ54" s="136"/>
      <c r="BK54" s="136"/>
      <c r="BL54" s="136"/>
      <c r="BM54" s="136"/>
      <c r="BN54" s="136"/>
      <c r="BO54" s="136"/>
      <c r="BP54" s="136"/>
      <c r="BQ54" s="136"/>
      <c r="BR54" s="136"/>
      <c r="BS54" s="136"/>
      <c r="BT54" s="136"/>
      <c r="BU54" s="136"/>
      <c r="BV54" s="136"/>
      <c r="BW54" s="136"/>
      <c r="BX54" s="136"/>
      <c r="BY54" s="136"/>
      <c r="BZ54" s="136"/>
      <c r="CA54" s="136"/>
      <c r="CB54" s="136"/>
      <c r="CC54" s="136"/>
      <c r="CD54" s="136"/>
      <c r="CE54" s="136"/>
      <c r="CF54" s="136"/>
      <c r="CG54" s="136"/>
      <c r="CH54" s="136"/>
      <c r="CI54" s="136"/>
      <c r="CJ54" s="136"/>
      <c r="CK54" s="136"/>
      <c r="CL54" s="136"/>
      <c r="CM54" s="136"/>
      <c r="CN54" s="136"/>
      <c r="CO54" s="136"/>
      <c r="CP54" s="136"/>
      <c r="CQ54" s="136"/>
      <c r="CR54" s="136"/>
      <c r="CS54" s="136"/>
      <c r="CT54" s="136"/>
      <c r="CU54" s="136"/>
      <c r="CV54" s="136"/>
      <c r="CW54" s="136"/>
      <c r="CX54" s="136"/>
      <c r="CY54" s="136"/>
      <c r="CZ54" s="136"/>
      <c r="DA54" s="136"/>
      <c r="DB54" s="136"/>
      <c r="DC54" s="136"/>
      <c r="DD54" s="136"/>
      <c r="DE54" s="136"/>
      <c r="DF54" s="136"/>
      <c r="DG54" s="136"/>
      <c r="DH54" s="136"/>
      <c r="DI54" s="136"/>
      <c r="DJ54" s="136"/>
      <c r="DK54" s="136"/>
      <c r="DL54" s="136"/>
      <c r="DM54" s="136"/>
      <c r="DN54" s="136"/>
      <c r="DO54" s="136"/>
      <c r="DP54" s="136"/>
      <c r="DQ54" s="136"/>
      <c r="DR54" s="136"/>
      <c r="DS54" s="136"/>
      <c r="DT54" s="136"/>
      <c r="DU54" s="136"/>
      <c r="DV54" s="136"/>
      <c r="DW54" s="136"/>
      <c r="DX54" s="136"/>
      <c r="DY54" s="136"/>
      <c r="DZ54" s="136"/>
      <c r="EA54" s="136"/>
      <c r="EB54" s="136"/>
      <c r="EC54" s="136"/>
      <c r="ED54" s="136"/>
      <c r="EE54" s="136"/>
      <c r="EF54" s="136"/>
      <c r="EG54" s="136"/>
      <c r="EH54" s="136"/>
      <c r="EI54" s="136"/>
      <c r="EJ54" s="136"/>
      <c r="EK54" s="136"/>
      <c r="EL54" s="136"/>
      <c r="EM54" s="136"/>
      <c r="EN54" s="136"/>
      <c r="EO54" s="136"/>
      <c r="EP54" s="136"/>
      <c r="EQ54" s="136"/>
      <c r="ER54" s="136"/>
      <c r="ES54" s="136"/>
      <c r="ET54" s="136"/>
      <c r="EU54" s="136"/>
      <c r="EV54" s="136"/>
      <c r="EW54" s="136"/>
      <c r="EX54" s="136"/>
      <c r="EY54" s="136"/>
      <c r="EZ54" s="136"/>
      <c r="FA54" s="136"/>
      <c r="FB54" s="136"/>
      <c r="FC54" s="136"/>
      <c r="FD54" s="136"/>
      <c r="FE54" s="136"/>
      <c r="FF54" s="136"/>
      <c r="FG54" s="136"/>
      <c r="FH54" s="136"/>
      <c r="FI54" s="136"/>
      <c r="FJ54" s="136"/>
      <c r="FK54" s="136"/>
      <c r="FL54" s="136"/>
      <c r="FM54" s="136"/>
      <c r="FN54" s="136"/>
      <c r="FO54" s="136"/>
      <c r="FP54" s="177"/>
    </row>
    <row r="55" ht="17.25" customHeight="1" spans="1:172">
      <c r="A55" s="382">
        <v>53</v>
      </c>
      <c r="B55" s="216" t="s">
        <v>424</v>
      </c>
      <c r="C55" s="217"/>
      <c r="D55" s="216" t="s">
        <v>425</v>
      </c>
      <c r="E55" s="216" t="s">
        <v>406</v>
      </c>
      <c r="F55" s="398">
        <f>(MAX(人物卡!$M$5,人物卡!$J$3,人物卡!$M$3))*2+人物卡!$P$5*2</f>
        <v>330</v>
      </c>
      <c r="G55" s="393" t="s">
        <v>426</v>
      </c>
      <c r="H55" s="399"/>
      <c r="I55" s="219"/>
      <c r="J55" s="219"/>
      <c r="K55" s="219"/>
      <c r="L55" s="136"/>
      <c r="M55" s="409" t="s">
        <v>112</v>
      </c>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36"/>
      <c r="AY55" s="136"/>
      <c r="AZ55" s="136"/>
      <c r="BA55" s="136"/>
      <c r="BB55" s="136"/>
      <c r="BC55" s="136"/>
      <c r="BD55" s="136"/>
      <c r="BE55" s="136"/>
      <c r="BF55" s="136"/>
      <c r="BG55" s="136"/>
      <c r="BH55" s="136"/>
      <c r="BI55" s="136"/>
      <c r="BJ55" s="136"/>
      <c r="BK55" s="136"/>
      <c r="BL55" s="136"/>
      <c r="BM55" s="136"/>
      <c r="BN55" s="136"/>
      <c r="BO55" s="136"/>
      <c r="BP55" s="136"/>
      <c r="BQ55" s="136"/>
      <c r="BR55" s="136"/>
      <c r="BS55" s="136"/>
      <c r="BT55" s="136"/>
      <c r="BU55" s="136"/>
      <c r="BV55" s="136"/>
      <c r="BW55" s="136"/>
      <c r="BX55" s="136"/>
      <c r="BY55" s="136"/>
      <c r="BZ55" s="136"/>
      <c r="CA55" s="136"/>
      <c r="CB55" s="136"/>
      <c r="CC55" s="136"/>
      <c r="CD55" s="136"/>
      <c r="CE55" s="136"/>
      <c r="CF55" s="136"/>
      <c r="CG55" s="136"/>
      <c r="CH55" s="136"/>
      <c r="CI55" s="136"/>
      <c r="CJ55" s="136"/>
      <c r="CK55" s="136"/>
      <c r="CL55" s="136"/>
      <c r="CM55" s="136"/>
      <c r="CN55" s="136"/>
      <c r="CO55" s="136"/>
      <c r="CP55" s="136"/>
      <c r="CQ55" s="136"/>
      <c r="CR55" s="136"/>
      <c r="CS55" s="136"/>
      <c r="CT55" s="136"/>
      <c r="CU55" s="136"/>
      <c r="CV55" s="136"/>
      <c r="CW55" s="136"/>
      <c r="CX55" s="136"/>
      <c r="CY55" s="136"/>
      <c r="CZ55" s="136"/>
      <c r="DA55" s="136"/>
      <c r="DB55" s="136"/>
      <c r="DC55" s="136"/>
      <c r="DD55" s="136"/>
      <c r="DE55" s="136"/>
      <c r="DF55" s="136"/>
      <c r="DG55" s="136"/>
      <c r="DH55" s="136"/>
      <c r="DI55" s="136"/>
      <c r="DJ55" s="136"/>
      <c r="DK55" s="136"/>
      <c r="DL55" s="136"/>
      <c r="DM55" s="136"/>
      <c r="DN55" s="136"/>
      <c r="DO55" s="136"/>
      <c r="DP55" s="136"/>
      <c r="DQ55" s="136"/>
      <c r="DR55" s="136"/>
      <c r="DS55" s="136"/>
      <c r="DT55" s="136"/>
      <c r="DU55" s="136"/>
      <c r="DV55" s="136"/>
      <c r="DW55" s="136"/>
      <c r="DX55" s="136"/>
      <c r="DY55" s="136"/>
      <c r="DZ55" s="136"/>
      <c r="EA55" s="136"/>
      <c r="EB55" s="136"/>
      <c r="EC55" s="136"/>
      <c r="ED55" s="136"/>
      <c r="EE55" s="136"/>
      <c r="EF55" s="136"/>
      <c r="EG55" s="136"/>
      <c r="EH55" s="136"/>
      <c r="EI55" s="136"/>
      <c r="EJ55" s="136"/>
      <c r="EK55" s="136"/>
      <c r="EL55" s="136"/>
      <c r="EM55" s="136"/>
      <c r="EN55" s="136"/>
      <c r="EO55" s="136"/>
      <c r="EP55" s="136"/>
      <c r="EQ55" s="136"/>
      <c r="ER55" s="136"/>
      <c r="ES55" s="136"/>
      <c r="ET55" s="136"/>
      <c r="EU55" s="136"/>
      <c r="EV55" s="136"/>
      <c r="EW55" s="136"/>
      <c r="EX55" s="136"/>
      <c r="EY55" s="136"/>
      <c r="EZ55" s="136"/>
      <c r="FA55" s="136"/>
      <c r="FB55" s="136"/>
      <c r="FC55" s="136"/>
      <c r="FD55" s="136"/>
      <c r="FE55" s="136"/>
      <c r="FF55" s="136"/>
      <c r="FG55" s="136"/>
      <c r="FH55" s="136"/>
      <c r="FI55" s="136"/>
      <c r="FJ55" s="136"/>
      <c r="FK55" s="136"/>
      <c r="FL55" s="136"/>
      <c r="FM55" s="136"/>
      <c r="FN55" s="136"/>
      <c r="FO55" s="136"/>
      <c r="FP55" s="177"/>
    </row>
    <row r="56" ht="16.5" customHeight="1" spans="1:172">
      <c r="A56" s="378">
        <v>54</v>
      </c>
      <c r="B56" s="218" t="s">
        <v>427</v>
      </c>
      <c r="C56" s="219"/>
      <c r="D56" s="218" t="s">
        <v>326</v>
      </c>
      <c r="E56" s="218" t="s">
        <v>323</v>
      </c>
      <c r="F56" s="396">
        <f>人物卡!$P$5*2+MAX(人物卡!$J$3,人物卡!$M$3)*2</f>
        <v>330</v>
      </c>
      <c r="G56" s="397" t="s">
        <v>428</v>
      </c>
      <c r="H56" s="399"/>
      <c r="I56" s="219"/>
      <c r="J56" s="219"/>
      <c r="K56" s="219"/>
      <c r="L56" s="136"/>
      <c r="M56" s="409" t="s">
        <v>114</v>
      </c>
      <c r="N56" s="136"/>
      <c r="O56" s="136"/>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c r="AV56" s="136"/>
      <c r="AW56" s="136"/>
      <c r="AX56" s="136"/>
      <c r="AY56" s="136"/>
      <c r="AZ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c r="CX56" s="136"/>
      <c r="CY56" s="136"/>
      <c r="CZ56" s="136"/>
      <c r="DA56" s="136"/>
      <c r="DB56" s="136"/>
      <c r="DC56" s="136"/>
      <c r="DD56" s="136"/>
      <c r="DE56" s="136"/>
      <c r="DF56" s="136"/>
      <c r="DG56" s="136"/>
      <c r="DH56" s="136"/>
      <c r="DI56" s="136"/>
      <c r="DJ56" s="136"/>
      <c r="DK56" s="136"/>
      <c r="DL56" s="136"/>
      <c r="DM56" s="136"/>
      <c r="DN56" s="136"/>
      <c r="DO56" s="136"/>
      <c r="DP56" s="136"/>
      <c r="DQ56" s="136"/>
      <c r="DR56" s="136"/>
      <c r="DS56" s="136"/>
      <c r="DT56" s="136"/>
      <c r="DU56" s="136"/>
      <c r="DV56" s="136"/>
      <c r="DW56" s="136"/>
      <c r="DX56" s="136"/>
      <c r="DY56" s="136"/>
      <c r="DZ56" s="136"/>
      <c r="EA56" s="136"/>
      <c r="EB56" s="136"/>
      <c r="EC56" s="136"/>
      <c r="ED56" s="136"/>
      <c r="EE56" s="136"/>
      <c r="EF56" s="136"/>
      <c r="EG56" s="136"/>
      <c r="EH56" s="136"/>
      <c r="EI56" s="136"/>
      <c r="EJ56" s="136"/>
      <c r="EK56" s="136"/>
      <c r="EL56" s="136"/>
      <c r="EM56" s="136"/>
      <c r="EN56" s="136"/>
      <c r="EO56" s="136"/>
      <c r="EP56" s="136"/>
      <c r="EQ56" s="136"/>
      <c r="ER56" s="136"/>
      <c r="ES56" s="136"/>
      <c r="ET56" s="136"/>
      <c r="EU56" s="136"/>
      <c r="EV56" s="136"/>
      <c r="EW56" s="136"/>
      <c r="EX56" s="136"/>
      <c r="EY56" s="136"/>
      <c r="EZ56" s="136"/>
      <c r="FA56" s="136"/>
      <c r="FB56" s="136"/>
      <c r="FC56" s="136"/>
      <c r="FD56" s="136"/>
      <c r="FE56" s="136"/>
      <c r="FF56" s="136"/>
      <c r="FG56" s="136"/>
      <c r="FH56" s="136"/>
      <c r="FI56" s="136"/>
      <c r="FJ56" s="136"/>
      <c r="FK56" s="136"/>
      <c r="FL56" s="136"/>
      <c r="FM56" s="136"/>
      <c r="FN56" s="136"/>
      <c r="FO56" s="136"/>
      <c r="FP56" s="177"/>
    </row>
    <row r="57" ht="17" customHeight="1" spans="1:172">
      <c r="A57" s="382">
        <v>55</v>
      </c>
      <c r="B57" s="216" t="s">
        <v>429</v>
      </c>
      <c r="C57" s="217"/>
      <c r="D57" s="216" t="s">
        <v>335</v>
      </c>
      <c r="E57" s="216" t="s">
        <v>281</v>
      </c>
      <c r="F57" s="398">
        <f>人物卡!$P$5*4</f>
        <v>320</v>
      </c>
      <c r="G57" s="393" t="s">
        <v>430</v>
      </c>
      <c r="H57" s="400"/>
      <c r="I57" s="219"/>
      <c r="J57" s="219"/>
      <c r="K57" s="219"/>
      <c r="L57" s="136"/>
      <c r="M57" s="409" t="s">
        <v>131</v>
      </c>
      <c r="N57" s="136"/>
      <c r="O57" s="136"/>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36"/>
      <c r="AW57" s="136"/>
      <c r="AX57" s="136"/>
      <c r="AY57" s="136"/>
      <c r="AZ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c r="CX57" s="136"/>
      <c r="CY57" s="136"/>
      <c r="CZ57" s="136"/>
      <c r="DA57" s="136"/>
      <c r="DB57" s="136"/>
      <c r="DC57" s="136"/>
      <c r="DD57" s="136"/>
      <c r="DE57" s="136"/>
      <c r="DF57" s="136"/>
      <c r="DG57" s="136"/>
      <c r="DH57" s="136"/>
      <c r="DI57" s="136"/>
      <c r="DJ57" s="136"/>
      <c r="DK57" s="136"/>
      <c r="DL57" s="136"/>
      <c r="DM57" s="136"/>
      <c r="DN57" s="136"/>
      <c r="DO57" s="136"/>
      <c r="DP57" s="136"/>
      <c r="DQ57" s="136"/>
      <c r="DR57" s="136"/>
      <c r="DS57" s="136"/>
      <c r="DT57" s="136"/>
      <c r="DU57" s="136"/>
      <c r="DV57" s="136"/>
      <c r="DW57" s="136"/>
      <c r="DX57" s="136"/>
      <c r="DY57" s="136"/>
      <c r="DZ57" s="136"/>
      <c r="EA57" s="136"/>
      <c r="EB57" s="136"/>
      <c r="EC57" s="136"/>
      <c r="ED57" s="136"/>
      <c r="EE57" s="136"/>
      <c r="EF57" s="136"/>
      <c r="EG57" s="136"/>
      <c r="EH57" s="136"/>
      <c r="EI57" s="136"/>
      <c r="EJ57" s="136"/>
      <c r="EK57" s="136"/>
      <c r="EL57" s="136"/>
      <c r="EM57" s="136"/>
      <c r="EN57" s="136"/>
      <c r="EO57" s="136"/>
      <c r="EP57" s="136"/>
      <c r="EQ57" s="136"/>
      <c r="ER57" s="136"/>
      <c r="ES57" s="136"/>
      <c r="ET57" s="136"/>
      <c r="EU57" s="136"/>
      <c r="EV57" s="136"/>
      <c r="EW57" s="136"/>
      <c r="EX57" s="136"/>
      <c r="EY57" s="136"/>
      <c r="EZ57" s="136"/>
      <c r="FA57" s="136"/>
      <c r="FB57" s="136"/>
      <c r="FC57" s="136"/>
      <c r="FD57" s="136"/>
      <c r="FE57" s="136"/>
      <c r="FF57" s="136"/>
      <c r="FG57" s="136"/>
      <c r="FH57" s="136"/>
      <c r="FI57" s="136"/>
      <c r="FJ57" s="136"/>
      <c r="FK57" s="136"/>
      <c r="FL57" s="136"/>
      <c r="FM57" s="136"/>
      <c r="FN57" s="136"/>
      <c r="FO57" s="136"/>
      <c r="FP57" s="177"/>
    </row>
    <row r="58" ht="16.5" customHeight="1" spans="1:172">
      <c r="A58" s="378">
        <v>56</v>
      </c>
      <c r="B58" s="218" t="s">
        <v>431</v>
      </c>
      <c r="C58" s="219"/>
      <c r="D58" s="218" t="s">
        <v>326</v>
      </c>
      <c r="E58" s="218" t="s">
        <v>323</v>
      </c>
      <c r="F58" s="396">
        <f>人物卡!$P$5*2+MAX(人物卡!$J$3,人物卡!$M$3)*2</f>
        <v>330</v>
      </c>
      <c r="G58" s="397" t="s">
        <v>432</v>
      </c>
      <c r="H58" s="400"/>
      <c r="I58" s="219"/>
      <c r="J58" s="219"/>
      <c r="K58" s="219"/>
      <c r="L58" s="136"/>
      <c r="M58" s="409" t="s">
        <v>132</v>
      </c>
      <c r="N58" s="136"/>
      <c r="O58" s="136"/>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c r="AV58" s="136"/>
      <c r="AW58" s="136"/>
      <c r="AX58" s="136"/>
      <c r="AY58" s="136"/>
      <c r="AZ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c r="CX58" s="136"/>
      <c r="CY58" s="136"/>
      <c r="CZ58" s="136"/>
      <c r="DA58" s="136"/>
      <c r="DB58" s="136"/>
      <c r="DC58" s="136"/>
      <c r="DD58" s="136"/>
      <c r="DE58" s="136"/>
      <c r="DF58" s="136"/>
      <c r="DG58" s="136"/>
      <c r="DH58" s="136"/>
      <c r="DI58" s="136"/>
      <c r="DJ58" s="136"/>
      <c r="DK58" s="136"/>
      <c r="DL58" s="136"/>
      <c r="DM58" s="136"/>
      <c r="DN58" s="136"/>
      <c r="DO58" s="136"/>
      <c r="DP58" s="136"/>
      <c r="DQ58" s="136"/>
      <c r="DR58" s="136"/>
      <c r="DS58" s="136"/>
      <c r="DT58" s="136"/>
      <c r="DU58" s="136"/>
      <c r="DV58" s="136"/>
      <c r="DW58" s="136"/>
      <c r="DX58" s="136"/>
      <c r="DY58" s="136"/>
      <c r="DZ58" s="136"/>
      <c r="EA58" s="136"/>
      <c r="EB58" s="136"/>
      <c r="EC58" s="136"/>
      <c r="ED58" s="136"/>
      <c r="EE58" s="136"/>
      <c r="EF58" s="136"/>
      <c r="EG58" s="136"/>
      <c r="EH58" s="136"/>
      <c r="EI58" s="136"/>
      <c r="EJ58" s="136"/>
      <c r="EK58" s="136"/>
      <c r="EL58" s="136"/>
      <c r="EM58" s="136"/>
      <c r="EN58" s="136"/>
      <c r="EO58" s="136"/>
      <c r="EP58" s="136"/>
      <c r="EQ58" s="136"/>
      <c r="ER58" s="136"/>
      <c r="ES58" s="136"/>
      <c r="ET58" s="136"/>
      <c r="EU58" s="136"/>
      <c r="EV58" s="136"/>
      <c r="EW58" s="136"/>
      <c r="EX58" s="136"/>
      <c r="EY58" s="136"/>
      <c r="EZ58" s="136"/>
      <c r="FA58" s="136"/>
      <c r="FB58" s="136"/>
      <c r="FC58" s="136"/>
      <c r="FD58" s="136"/>
      <c r="FE58" s="136"/>
      <c r="FF58" s="136"/>
      <c r="FG58" s="136"/>
      <c r="FH58" s="136"/>
      <c r="FI58" s="136"/>
      <c r="FJ58" s="136"/>
      <c r="FK58" s="136"/>
      <c r="FL58" s="136"/>
      <c r="FM58" s="136"/>
      <c r="FN58" s="136"/>
      <c r="FO58" s="136"/>
      <c r="FP58" s="177"/>
    </row>
    <row r="59" ht="17" customHeight="1" spans="1:172">
      <c r="A59" s="382">
        <v>57</v>
      </c>
      <c r="B59" s="216" t="s">
        <v>433</v>
      </c>
      <c r="C59" s="217"/>
      <c r="D59" s="216" t="s">
        <v>302</v>
      </c>
      <c r="E59" s="216" t="s">
        <v>281</v>
      </c>
      <c r="F59" s="398">
        <f>人物卡!$P$5*4</f>
        <v>320</v>
      </c>
      <c r="G59" s="393" t="s">
        <v>434</v>
      </c>
      <c r="H59" s="400"/>
      <c r="I59" s="219"/>
      <c r="J59" s="219"/>
      <c r="K59" s="219"/>
      <c r="L59" s="136"/>
      <c r="M59" s="409" t="s">
        <v>116</v>
      </c>
      <c r="N59" s="136"/>
      <c r="O59" s="136"/>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c r="AV59" s="136"/>
      <c r="AW59" s="136"/>
      <c r="AX59" s="136"/>
      <c r="AY59" s="136"/>
      <c r="AZ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c r="CX59" s="136"/>
      <c r="CY59" s="136"/>
      <c r="CZ59" s="136"/>
      <c r="DA59" s="136"/>
      <c r="DB59" s="136"/>
      <c r="DC59" s="136"/>
      <c r="DD59" s="136"/>
      <c r="DE59" s="136"/>
      <c r="DF59" s="136"/>
      <c r="DG59" s="136"/>
      <c r="DH59" s="136"/>
      <c r="DI59" s="136"/>
      <c r="DJ59" s="136"/>
      <c r="DK59" s="136"/>
      <c r="DL59" s="136"/>
      <c r="DM59" s="136"/>
      <c r="DN59" s="136"/>
      <c r="DO59" s="136"/>
      <c r="DP59" s="136"/>
      <c r="DQ59" s="136"/>
      <c r="DR59" s="136"/>
      <c r="DS59" s="136"/>
      <c r="DT59" s="136"/>
      <c r="DU59" s="136"/>
      <c r="DV59" s="136"/>
      <c r="DW59" s="136"/>
      <c r="DX59" s="136"/>
      <c r="DY59" s="136"/>
      <c r="DZ59" s="136"/>
      <c r="EA59" s="136"/>
      <c r="EB59" s="136"/>
      <c r="EC59" s="136"/>
      <c r="ED59" s="136"/>
      <c r="EE59" s="136"/>
      <c r="EF59" s="136"/>
      <c r="EG59" s="136"/>
      <c r="EH59" s="136"/>
      <c r="EI59" s="136"/>
      <c r="EJ59" s="136"/>
      <c r="EK59" s="136"/>
      <c r="EL59" s="136"/>
      <c r="EM59" s="136"/>
      <c r="EN59" s="136"/>
      <c r="EO59" s="136"/>
      <c r="EP59" s="136"/>
      <c r="EQ59" s="136"/>
      <c r="ER59" s="136"/>
      <c r="ES59" s="136"/>
      <c r="ET59" s="136"/>
      <c r="EU59" s="136"/>
      <c r="EV59" s="136"/>
      <c r="EW59" s="136"/>
      <c r="EX59" s="136"/>
      <c r="EY59" s="136"/>
      <c r="EZ59" s="136"/>
      <c r="FA59" s="136"/>
      <c r="FB59" s="136"/>
      <c r="FC59" s="136"/>
      <c r="FD59" s="136"/>
      <c r="FE59" s="136"/>
      <c r="FF59" s="136"/>
      <c r="FG59" s="136"/>
      <c r="FH59" s="136"/>
      <c r="FI59" s="136"/>
      <c r="FJ59" s="136"/>
      <c r="FK59" s="136"/>
      <c r="FL59" s="136"/>
      <c r="FM59" s="136"/>
      <c r="FN59" s="136"/>
      <c r="FO59" s="136"/>
      <c r="FP59" s="177"/>
    </row>
    <row r="60" customHeight="1" spans="1:172">
      <c r="A60" s="378">
        <v>58</v>
      </c>
      <c r="B60" s="218" t="s">
        <v>435</v>
      </c>
      <c r="C60" s="219"/>
      <c r="D60" s="218" t="s">
        <v>436</v>
      </c>
      <c r="E60" s="218" t="s">
        <v>281</v>
      </c>
      <c r="F60" s="396">
        <f>人物卡!$P$5*4</f>
        <v>320</v>
      </c>
      <c r="G60" s="397" t="s">
        <v>437</v>
      </c>
      <c r="H60" s="400"/>
      <c r="I60" s="219"/>
      <c r="J60" s="219"/>
      <c r="K60" s="219"/>
      <c r="L60" s="136"/>
      <c r="M60" s="409" t="s">
        <v>118</v>
      </c>
      <c r="N60" s="136"/>
      <c r="O60" s="136"/>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36"/>
      <c r="AY60" s="136"/>
      <c r="AZ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c r="CX60" s="136"/>
      <c r="CY60" s="136"/>
      <c r="CZ60" s="136"/>
      <c r="DA60" s="136"/>
      <c r="DB60" s="136"/>
      <c r="DC60" s="136"/>
      <c r="DD60" s="136"/>
      <c r="DE60" s="136"/>
      <c r="DF60" s="136"/>
      <c r="DG60" s="136"/>
      <c r="DH60" s="136"/>
      <c r="DI60" s="136"/>
      <c r="DJ60" s="136"/>
      <c r="DK60" s="136"/>
      <c r="DL60" s="136"/>
      <c r="DM60" s="136"/>
      <c r="DN60" s="136"/>
      <c r="DO60" s="136"/>
      <c r="DP60" s="136"/>
      <c r="DQ60" s="136"/>
      <c r="DR60" s="136"/>
      <c r="DS60" s="136"/>
      <c r="DT60" s="136"/>
      <c r="DU60" s="136"/>
      <c r="DV60" s="136"/>
      <c r="DW60" s="136"/>
      <c r="DX60" s="136"/>
      <c r="DY60" s="136"/>
      <c r="DZ60" s="136"/>
      <c r="EA60" s="136"/>
      <c r="EB60" s="136"/>
      <c r="EC60" s="136"/>
      <c r="ED60" s="136"/>
      <c r="EE60" s="136"/>
      <c r="EF60" s="136"/>
      <c r="EG60" s="136"/>
      <c r="EH60" s="136"/>
      <c r="EI60" s="136"/>
      <c r="EJ60" s="136"/>
      <c r="EK60" s="136"/>
      <c r="EL60" s="136"/>
      <c r="EM60" s="136"/>
      <c r="EN60" s="136"/>
      <c r="EO60" s="136"/>
      <c r="EP60" s="136"/>
      <c r="EQ60" s="136"/>
      <c r="ER60" s="136"/>
      <c r="ES60" s="136"/>
      <c r="ET60" s="136"/>
      <c r="EU60" s="136"/>
      <c r="EV60" s="136"/>
      <c r="EW60" s="136"/>
      <c r="EX60" s="136"/>
      <c r="EY60" s="136"/>
      <c r="EZ60" s="136"/>
      <c r="FA60" s="136"/>
      <c r="FB60" s="136"/>
      <c r="FC60" s="136"/>
      <c r="FD60" s="136"/>
      <c r="FE60" s="136"/>
      <c r="FF60" s="136"/>
      <c r="FG60" s="136"/>
      <c r="FH60" s="136"/>
      <c r="FI60" s="136"/>
      <c r="FJ60" s="136"/>
      <c r="FK60" s="136"/>
      <c r="FL60" s="136"/>
      <c r="FM60" s="136"/>
      <c r="FN60" s="136"/>
      <c r="FO60" s="136"/>
      <c r="FP60" s="177"/>
    </row>
    <row r="61" ht="17" customHeight="1" spans="1:172">
      <c r="A61" s="382">
        <v>59</v>
      </c>
      <c r="B61" s="216" t="s">
        <v>438</v>
      </c>
      <c r="C61" s="217"/>
      <c r="D61" s="216" t="s">
        <v>439</v>
      </c>
      <c r="E61" s="216" t="s">
        <v>385</v>
      </c>
      <c r="F61" s="398">
        <f>人物卡!$P$5*2+MAX(人物卡!$M$5,人物卡!$M$3)*2</f>
        <v>310</v>
      </c>
      <c r="G61" s="393" t="s">
        <v>440</v>
      </c>
      <c r="H61" s="400"/>
      <c r="I61" s="219"/>
      <c r="J61" s="219"/>
      <c r="K61" s="219"/>
      <c r="L61" s="136"/>
      <c r="M61" s="409" t="s">
        <v>120</v>
      </c>
      <c r="N61" s="136"/>
      <c r="O61" s="136"/>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6"/>
      <c r="AM61" s="136"/>
      <c r="AN61" s="136"/>
      <c r="AO61" s="136"/>
      <c r="AP61" s="136"/>
      <c r="AQ61" s="136"/>
      <c r="AR61" s="136"/>
      <c r="AS61" s="136"/>
      <c r="AT61" s="136"/>
      <c r="AU61" s="136"/>
      <c r="AV61" s="136"/>
      <c r="AW61" s="136"/>
      <c r="AX61" s="136"/>
      <c r="AY61" s="136"/>
      <c r="AZ61" s="136"/>
      <c r="BA61" s="136"/>
      <c r="BB61" s="136"/>
      <c r="BC61" s="136"/>
      <c r="BD61" s="136"/>
      <c r="BE61" s="136"/>
      <c r="BF61" s="136"/>
      <c r="BG61" s="136"/>
      <c r="BH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6"/>
      <c r="CU61" s="136"/>
      <c r="CV61" s="136"/>
      <c r="CW61" s="136"/>
      <c r="CX61" s="136"/>
      <c r="CY61" s="136"/>
      <c r="CZ61" s="136"/>
      <c r="DA61" s="136"/>
      <c r="DB61" s="136"/>
      <c r="DC61" s="136"/>
      <c r="DD61" s="136"/>
      <c r="DE61" s="136"/>
      <c r="DF61" s="136"/>
      <c r="DG61" s="136"/>
      <c r="DH61" s="136"/>
      <c r="DI61" s="136"/>
      <c r="DJ61" s="136"/>
      <c r="DK61" s="136"/>
      <c r="DL61" s="136"/>
      <c r="DM61" s="136"/>
      <c r="DN61" s="136"/>
      <c r="DO61" s="136"/>
      <c r="DP61" s="136"/>
      <c r="DQ61" s="136"/>
      <c r="DR61" s="136"/>
      <c r="DS61" s="136"/>
      <c r="DT61" s="136"/>
      <c r="DU61" s="136"/>
      <c r="DV61" s="136"/>
      <c r="DW61" s="136"/>
      <c r="DX61" s="136"/>
      <c r="DY61" s="136"/>
      <c r="DZ61" s="136"/>
      <c r="EA61" s="136"/>
      <c r="EB61" s="136"/>
      <c r="EC61" s="136"/>
      <c r="ED61" s="136"/>
      <c r="EE61" s="136"/>
      <c r="EF61" s="136"/>
      <c r="EG61" s="136"/>
      <c r="EH61" s="136"/>
      <c r="EI61" s="136"/>
      <c r="EJ61" s="136"/>
      <c r="EK61" s="136"/>
      <c r="EL61" s="136"/>
      <c r="EM61" s="136"/>
      <c r="EN61" s="136"/>
      <c r="EO61" s="136"/>
      <c r="EP61" s="136"/>
      <c r="EQ61" s="136"/>
      <c r="ER61" s="136"/>
      <c r="ES61" s="136"/>
      <c r="ET61" s="136"/>
      <c r="EU61" s="136"/>
      <c r="EV61" s="136"/>
      <c r="EW61" s="136"/>
      <c r="EX61" s="136"/>
      <c r="EY61" s="136"/>
      <c r="EZ61" s="136"/>
      <c r="FA61" s="136"/>
      <c r="FB61" s="136"/>
      <c r="FC61" s="136"/>
      <c r="FD61" s="136"/>
      <c r="FE61" s="136"/>
      <c r="FF61" s="136"/>
      <c r="FG61" s="136"/>
      <c r="FH61" s="136"/>
      <c r="FI61" s="136"/>
      <c r="FJ61" s="136"/>
      <c r="FK61" s="136"/>
      <c r="FL61" s="136"/>
      <c r="FM61" s="136"/>
      <c r="FN61" s="136"/>
      <c r="FO61" s="136"/>
      <c r="FP61" s="177"/>
    </row>
    <row r="62" customHeight="1" spans="1:172">
      <c r="A62" s="378">
        <v>60</v>
      </c>
      <c r="B62" s="218" t="s">
        <v>441</v>
      </c>
      <c r="C62" s="219"/>
      <c r="D62" s="218" t="s">
        <v>442</v>
      </c>
      <c r="E62" s="218" t="s">
        <v>289</v>
      </c>
      <c r="F62" s="396">
        <f>人物卡!$M$5*2+人物卡!$P$5*2</f>
        <v>240</v>
      </c>
      <c r="G62" s="397" t="s">
        <v>443</v>
      </c>
      <c r="H62" s="400"/>
      <c r="I62" s="219"/>
      <c r="J62" s="219"/>
      <c r="K62" s="219"/>
      <c r="L62" s="136"/>
      <c r="M62" s="409" t="s">
        <v>122</v>
      </c>
      <c r="N62" s="136"/>
      <c r="O62" s="136"/>
      <c r="P62" s="136"/>
      <c r="Q62" s="136"/>
      <c r="R62" s="136"/>
      <c r="S62" s="136"/>
      <c r="T62" s="136"/>
      <c r="U62" s="136"/>
      <c r="V62" s="136"/>
      <c r="W62" s="136"/>
      <c r="X62" s="136"/>
      <c r="Y62" s="136"/>
      <c r="Z62" s="136"/>
      <c r="AA62" s="136"/>
      <c r="AB62" s="136"/>
      <c r="AC62" s="136"/>
      <c r="AD62" s="136"/>
      <c r="AE62" s="136"/>
      <c r="AF62" s="136"/>
      <c r="AG62" s="136"/>
      <c r="AH62" s="136"/>
      <c r="AI62" s="136"/>
      <c r="AJ62" s="136"/>
      <c r="AK62" s="136"/>
      <c r="AL62" s="136"/>
      <c r="AM62" s="136"/>
      <c r="AN62" s="136"/>
      <c r="AO62" s="136"/>
      <c r="AP62" s="136"/>
      <c r="AQ62" s="136"/>
      <c r="AR62" s="136"/>
      <c r="AS62" s="136"/>
      <c r="AT62" s="136"/>
      <c r="AU62" s="136"/>
      <c r="AV62" s="136"/>
      <c r="AW62" s="136"/>
      <c r="AX62" s="136"/>
      <c r="AY62" s="136"/>
      <c r="AZ62" s="136"/>
      <c r="BA62" s="136"/>
      <c r="BB62" s="136"/>
      <c r="BC62" s="136"/>
      <c r="BD62" s="136"/>
      <c r="BE62" s="136"/>
      <c r="BF62" s="136"/>
      <c r="BG62" s="136"/>
      <c r="BH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c r="CE62" s="136"/>
      <c r="CF62" s="136"/>
      <c r="CG62" s="136"/>
      <c r="CH62" s="136"/>
      <c r="CI62" s="136"/>
      <c r="CJ62" s="136"/>
      <c r="CK62" s="136"/>
      <c r="CL62" s="136"/>
      <c r="CM62" s="136"/>
      <c r="CN62" s="136"/>
      <c r="CO62" s="136"/>
      <c r="CP62" s="136"/>
      <c r="CQ62" s="136"/>
      <c r="CR62" s="136"/>
      <c r="CS62" s="136"/>
      <c r="CT62" s="136"/>
      <c r="CU62" s="136"/>
      <c r="CV62" s="136"/>
      <c r="CW62" s="136"/>
      <c r="CX62" s="136"/>
      <c r="CY62" s="136"/>
      <c r="CZ62" s="136"/>
      <c r="DA62" s="136"/>
      <c r="DB62" s="136"/>
      <c r="DC62" s="136"/>
      <c r="DD62" s="136"/>
      <c r="DE62" s="136"/>
      <c r="DF62" s="136"/>
      <c r="DG62" s="136"/>
      <c r="DH62" s="136"/>
      <c r="DI62" s="136"/>
      <c r="DJ62" s="136"/>
      <c r="DK62" s="136"/>
      <c r="DL62" s="136"/>
      <c r="DM62" s="136"/>
      <c r="DN62" s="136"/>
      <c r="DO62" s="136"/>
      <c r="DP62" s="136"/>
      <c r="DQ62" s="136"/>
      <c r="DR62" s="136"/>
      <c r="DS62" s="136"/>
      <c r="DT62" s="136"/>
      <c r="DU62" s="136"/>
      <c r="DV62" s="136"/>
      <c r="DW62" s="136"/>
      <c r="DX62" s="136"/>
      <c r="DY62" s="136"/>
      <c r="DZ62" s="136"/>
      <c r="EA62" s="136"/>
      <c r="EB62" s="136"/>
      <c r="EC62" s="136"/>
      <c r="ED62" s="136"/>
      <c r="EE62" s="136"/>
      <c r="EF62" s="136"/>
      <c r="EG62" s="136"/>
      <c r="EH62" s="136"/>
      <c r="EI62" s="136"/>
      <c r="EJ62" s="136"/>
      <c r="EK62" s="136"/>
      <c r="EL62" s="136"/>
      <c r="EM62" s="136"/>
      <c r="EN62" s="136"/>
      <c r="EO62" s="136"/>
      <c r="EP62" s="136"/>
      <c r="EQ62" s="136"/>
      <c r="ER62" s="136"/>
      <c r="ES62" s="136"/>
      <c r="ET62" s="136"/>
      <c r="EU62" s="136"/>
      <c r="EV62" s="136"/>
      <c r="EW62" s="136"/>
      <c r="EX62" s="136"/>
      <c r="EY62" s="136"/>
      <c r="EZ62" s="136"/>
      <c r="FA62" s="136"/>
      <c r="FB62" s="136"/>
      <c r="FC62" s="136"/>
      <c r="FD62" s="136"/>
      <c r="FE62" s="136"/>
      <c r="FF62" s="136"/>
      <c r="FG62" s="136"/>
      <c r="FH62" s="136"/>
      <c r="FI62" s="136"/>
      <c r="FJ62" s="136"/>
      <c r="FK62" s="136"/>
      <c r="FL62" s="136"/>
      <c r="FM62" s="136"/>
      <c r="FN62" s="136"/>
      <c r="FO62" s="136"/>
      <c r="FP62" s="177"/>
    </row>
    <row r="63" ht="17" customHeight="1" spans="1:172">
      <c r="A63" s="382">
        <v>61</v>
      </c>
      <c r="B63" s="216" t="s">
        <v>444</v>
      </c>
      <c r="C63" s="217"/>
      <c r="D63" s="216" t="s">
        <v>284</v>
      </c>
      <c r="E63" s="216" t="s">
        <v>323</v>
      </c>
      <c r="F63" s="398">
        <f>人物卡!$P$5*2+MAX(人物卡!$J$3,人物卡!$M$3)*2</f>
        <v>330</v>
      </c>
      <c r="G63" s="393" t="s">
        <v>445</v>
      </c>
      <c r="H63" s="400"/>
      <c r="I63" s="219"/>
      <c r="J63" s="219"/>
      <c r="K63" s="219"/>
      <c r="L63" s="136"/>
      <c r="M63" s="409" t="s">
        <v>124</v>
      </c>
      <c r="N63" s="136"/>
      <c r="O63" s="136"/>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36"/>
      <c r="AW63" s="136"/>
      <c r="AX63" s="136"/>
      <c r="AY63" s="136"/>
      <c r="AZ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c r="CX63" s="136"/>
      <c r="CY63" s="136"/>
      <c r="CZ63" s="136"/>
      <c r="DA63" s="136"/>
      <c r="DB63" s="136"/>
      <c r="DC63" s="136"/>
      <c r="DD63" s="136"/>
      <c r="DE63" s="136"/>
      <c r="DF63" s="136"/>
      <c r="DG63" s="136"/>
      <c r="DH63" s="136"/>
      <c r="DI63" s="136"/>
      <c r="DJ63" s="136"/>
      <c r="DK63" s="136"/>
      <c r="DL63" s="136"/>
      <c r="DM63" s="136"/>
      <c r="DN63" s="136"/>
      <c r="DO63" s="136"/>
      <c r="DP63" s="136"/>
      <c r="DQ63" s="136"/>
      <c r="DR63" s="136"/>
      <c r="DS63" s="136"/>
      <c r="DT63" s="136"/>
      <c r="DU63" s="136"/>
      <c r="DV63" s="136"/>
      <c r="DW63" s="136"/>
      <c r="DX63" s="136"/>
      <c r="DY63" s="136"/>
      <c r="DZ63" s="136"/>
      <c r="EA63" s="136"/>
      <c r="EB63" s="136"/>
      <c r="EC63" s="136"/>
      <c r="ED63" s="136"/>
      <c r="EE63" s="136"/>
      <c r="EF63" s="136"/>
      <c r="EG63" s="136"/>
      <c r="EH63" s="136"/>
      <c r="EI63" s="136"/>
      <c r="EJ63" s="136"/>
      <c r="EK63" s="136"/>
      <c r="EL63" s="136"/>
      <c r="EM63" s="136"/>
      <c r="EN63" s="136"/>
      <c r="EO63" s="136"/>
      <c r="EP63" s="136"/>
      <c r="EQ63" s="136"/>
      <c r="ER63" s="136"/>
      <c r="ES63" s="136"/>
      <c r="ET63" s="136"/>
      <c r="EU63" s="136"/>
      <c r="EV63" s="136"/>
      <c r="EW63" s="136"/>
      <c r="EX63" s="136"/>
      <c r="EY63" s="136"/>
      <c r="EZ63" s="136"/>
      <c r="FA63" s="136"/>
      <c r="FB63" s="136"/>
      <c r="FC63" s="136"/>
      <c r="FD63" s="136"/>
      <c r="FE63" s="136"/>
      <c r="FF63" s="136"/>
      <c r="FG63" s="136"/>
      <c r="FH63" s="136"/>
      <c r="FI63" s="136"/>
      <c r="FJ63" s="136"/>
      <c r="FK63" s="136"/>
      <c r="FL63" s="136"/>
      <c r="FM63" s="136"/>
      <c r="FN63" s="136"/>
      <c r="FO63" s="136"/>
      <c r="FP63" s="177"/>
    </row>
    <row r="64" customHeight="1" spans="1:172">
      <c r="A64" s="378">
        <v>62</v>
      </c>
      <c r="B64" s="218" t="s">
        <v>446</v>
      </c>
      <c r="C64" s="219"/>
      <c r="D64" s="218" t="s">
        <v>447</v>
      </c>
      <c r="E64" s="218" t="s">
        <v>289</v>
      </c>
      <c r="F64" s="396">
        <f>人物卡!$M$5*2+人物卡!$P$5*2</f>
        <v>240</v>
      </c>
      <c r="G64" s="397" t="s">
        <v>448</v>
      </c>
      <c r="H64" s="400"/>
      <c r="I64" s="219"/>
      <c r="J64" s="219"/>
      <c r="K64" s="219"/>
      <c r="L64" s="136"/>
      <c r="M64" s="409" t="s">
        <v>126</v>
      </c>
      <c r="N64" s="136"/>
      <c r="O64" s="136"/>
      <c r="P64" s="136"/>
      <c r="Q64" s="136"/>
      <c r="R64" s="136"/>
      <c r="S64" s="136"/>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36"/>
      <c r="AY64" s="136"/>
      <c r="AZ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c r="CX64" s="136"/>
      <c r="CY64" s="136"/>
      <c r="CZ64" s="136"/>
      <c r="DA64" s="136"/>
      <c r="DB64" s="136"/>
      <c r="DC64" s="136"/>
      <c r="DD64" s="136"/>
      <c r="DE64" s="136"/>
      <c r="DF64" s="136"/>
      <c r="DG64" s="136"/>
      <c r="DH64" s="136"/>
      <c r="DI64" s="136"/>
      <c r="DJ64" s="136"/>
      <c r="DK64" s="136"/>
      <c r="DL64" s="136"/>
      <c r="DM64" s="136"/>
      <c r="DN64" s="136"/>
      <c r="DO64" s="136"/>
      <c r="DP64" s="136"/>
      <c r="DQ64" s="136"/>
      <c r="DR64" s="136"/>
      <c r="DS64" s="136"/>
      <c r="DT64" s="136"/>
      <c r="DU64" s="136"/>
      <c r="DV64" s="136"/>
      <c r="DW64" s="136"/>
      <c r="DX64" s="136"/>
      <c r="DY64" s="136"/>
      <c r="DZ64" s="136"/>
      <c r="EA64" s="136"/>
      <c r="EB64" s="136"/>
      <c r="EC64" s="136"/>
      <c r="ED64" s="136"/>
      <c r="EE64" s="136"/>
      <c r="EF64" s="136"/>
      <c r="EG64" s="136"/>
      <c r="EH64" s="136"/>
      <c r="EI64" s="136"/>
      <c r="EJ64" s="136"/>
      <c r="EK64" s="136"/>
      <c r="EL64" s="136"/>
      <c r="EM64" s="136"/>
      <c r="EN64" s="136"/>
      <c r="EO64" s="136"/>
      <c r="EP64" s="136"/>
      <c r="EQ64" s="136"/>
      <c r="ER64" s="136"/>
      <c r="ES64" s="136"/>
      <c r="ET64" s="136"/>
      <c r="EU64" s="136"/>
      <c r="EV64" s="136"/>
      <c r="EW64" s="136"/>
      <c r="EX64" s="136"/>
      <c r="EY64" s="136"/>
      <c r="EZ64" s="136"/>
      <c r="FA64" s="136"/>
      <c r="FB64" s="136"/>
      <c r="FC64" s="136"/>
      <c r="FD64" s="136"/>
      <c r="FE64" s="136"/>
      <c r="FF64" s="136"/>
      <c r="FG64" s="136"/>
      <c r="FH64" s="136"/>
      <c r="FI64" s="136"/>
      <c r="FJ64" s="136"/>
      <c r="FK64" s="136"/>
      <c r="FL64" s="136"/>
      <c r="FM64" s="136"/>
      <c r="FN64" s="136"/>
      <c r="FO64" s="136"/>
      <c r="FP64" s="177"/>
    </row>
    <row r="65" ht="17" customHeight="1" spans="1:172">
      <c r="A65" s="382">
        <v>63</v>
      </c>
      <c r="B65" s="216" t="s">
        <v>449</v>
      </c>
      <c r="C65" s="217"/>
      <c r="D65" s="216" t="s">
        <v>405</v>
      </c>
      <c r="E65" s="216" t="s">
        <v>385</v>
      </c>
      <c r="F65" s="398">
        <f>人物卡!$P$5*2+MAX(人物卡!$M$5,人物卡!$M$3)*2</f>
        <v>310</v>
      </c>
      <c r="G65" s="393" t="s">
        <v>450</v>
      </c>
      <c r="H65" s="400"/>
      <c r="I65" s="219"/>
      <c r="J65" s="219"/>
      <c r="K65" s="219"/>
      <c r="L65" s="136"/>
      <c r="M65" s="409" t="s">
        <v>145</v>
      </c>
      <c r="N65" s="136"/>
      <c r="O65" s="136"/>
      <c r="P65" s="136"/>
      <c r="Q65" s="136"/>
      <c r="R65" s="136"/>
      <c r="S65" s="136"/>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c r="AW65" s="136"/>
      <c r="AX65" s="136"/>
      <c r="AY65" s="136"/>
      <c r="AZ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c r="CX65" s="136"/>
      <c r="CY65" s="136"/>
      <c r="CZ65" s="136"/>
      <c r="DA65" s="136"/>
      <c r="DB65" s="136"/>
      <c r="DC65" s="136"/>
      <c r="DD65" s="136"/>
      <c r="DE65" s="136"/>
      <c r="DF65" s="136"/>
      <c r="DG65" s="136"/>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77"/>
    </row>
    <row r="66" customHeight="1" spans="1:172">
      <c r="A66" s="378">
        <v>64</v>
      </c>
      <c r="B66" s="218" t="s">
        <v>451</v>
      </c>
      <c r="C66" s="219"/>
      <c r="D66" s="218" t="s">
        <v>452</v>
      </c>
      <c r="E66" s="218" t="s">
        <v>341</v>
      </c>
      <c r="F66" s="396">
        <f>人物卡!$P$5*2+人物卡!$J$3*2</f>
        <v>330</v>
      </c>
      <c r="G66" s="397" t="s">
        <v>453</v>
      </c>
      <c r="H66" s="400"/>
      <c r="I66" s="219"/>
      <c r="J66" s="219"/>
      <c r="K66" s="219"/>
      <c r="L66" s="136"/>
      <c r="M66" s="409" t="s">
        <v>454</v>
      </c>
      <c r="N66" s="136"/>
      <c r="O66" s="136"/>
      <c r="P66" s="136"/>
      <c r="Q66" s="136"/>
      <c r="R66" s="136"/>
      <c r="S66" s="136"/>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c r="CX66" s="136"/>
      <c r="CY66" s="136"/>
      <c r="CZ66" s="136"/>
      <c r="DA66" s="136"/>
      <c r="DB66" s="136"/>
      <c r="DC66" s="136"/>
      <c r="DD66" s="136"/>
      <c r="DE66" s="136"/>
      <c r="DF66" s="136"/>
      <c r="DG66" s="136"/>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77"/>
    </row>
    <row r="67" ht="17" customHeight="1" spans="1:172">
      <c r="A67" s="382">
        <v>65</v>
      </c>
      <c r="B67" s="216" t="s">
        <v>455</v>
      </c>
      <c r="C67" s="217"/>
      <c r="D67" s="216" t="s">
        <v>326</v>
      </c>
      <c r="E67" s="216" t="s">
        <v>281</v>
      </c>
      <c r="F67" s="398">
        <f>人物卡!$P$5*4</f>
        <v>320</v>
      </c>
      <c r="G67" s="393" t="s">
        <v>456</v>
      </c>
      <c r="H67" s="400"/>
      <c r="I67" s="219"/>
      <c r="J67" s="219"/>
      <c r="K67" s="219"/>
      <c r="L67" s="136"/>
      <c r="M67" s="415"/>
      <c r="N67" s="136"/>
      <c r="O67" s="136"/>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6"/>
      <c r="AM67" s="136"/>
      <c r="AN67" s="136"/>
      <c r="AO67" s="136"/>
      <c r="AP67" s="136"/>
      <c r="AQ67" s="136"/>
      <c r="AR67" s="136"/>
      <c r="AS67" s="136"/>
      <c r="AT67" s="136"/>
      <c r="AU67" s="136"/>
      <c r="AV67" s="136"/>
      <c r="AW67" s="136"/>
      <c r="AX67" s="136"/>
      <c r="AY67" s="136"/>
      <c r="AZ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c r="CX67" s="136"/>
      <c r="CY67" s="136"/>
      <c r="CZ67" s="136"/>
      <c r="DA67" s="136"/>
      <c r="DB67" s="136"/>
      <c r="DC67" s="136"/>
      <c r="DD67" s="136"/>
      <c r="DE67" s="136"/>
      <c r="DF67" s="136"/>
      <c r="DG67" s="136"/>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77"/>
    </row>
    <row r="68" customHeight="1" spans="1:172">
      <c r="A68" s="378">
        <v>66</v>
      </c>
      <c r="B68" s="218" t="s">
        <v>457</v>
      </c>
      <c r="C68" s="219"/>
      <c r="D68" s="218" t="s">
        <v>326</v>
      </c>
      <c r="E68" s="218" t="s">
        <v>281</v>
      </c>
      <c r="F68" s="396">
        <f>人物卡!$P$5*4</f>
        <v>320</v>
      </c>
      <c r="G68" s="397" t="s">
        <v>458</v>
      </c>
      <c r="H68" s="400"/>
      <c r="I68" s="219"/>
      <c r="J68" s="219"/>
      <c r="K68" s="219"/>
      <c r="L68" s="136"/>
      <c r="M68" s="136"/>
      <c r="N68" s="136"/>
      <c r="O68" s="136"/>
      <c r="P68" s="136"/>
      <c r="Q68" s="136"/>
      <c r="R68" s="136"/>
      <c r="S68" s="136"/>
      <c r="T68" s="136"/>
      <c r="U68" s="136"/>
      <c r="V68" s="136"/>
      <c r="W68" s="136"/>
      <c r="X68" s="136"/>
      <c r="Y68" s="136"/>
      <c r="Z68" s="136"/>
      <c r="AA68" s="136"/>
      <c r="AB68" s="136"/>
      <c r="AC68" s="136"/>
      <c r="AD68" s="136"/>
      <c r="AE68" s="136"/>
      <c r="AF68" s="136"/>
      <c r="AG68" s="136"/>
      <c r="AH68" s="136"/>
      <c r="AI68" s="136"/>
      <c r="AJ68" s="136"/>
      <c r="AK68" s="136"/>
      <c r="AL68" s="136"/>
      <c r="AM68" s="136"/>
      <c r="AN68" s="136"/>
      <c r="AO68" s="136"/>
      <c r="AP68" s="136"/>
      <c r="AQ68" s="136"/>
      <c r="AR68" s="136"/>
      <c r="AS68" s="136"/>
      <c r="AT68" s="136"/>
      <c r="AU68" s="136"/>
      <c r="AV68" s="136"/>
      <c r="AW68" s="136"/>
      <c r="AX68" s="136"/>
      <c r="AY68" s="136"/>
      <c r="AZ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c r="CX68" s="136"/>
      <c r="CY68" s="136"/>
      <c r="CZ68" s="136"/>
      <c r="DA68" s="136"/>
      <c r="DB68" s="136"/>
      <c r="DC68" s="136"/>
      <c r="DD68" s="136"/>
      <c r="DE68" s="136"/>
      <c r="DF68" s="136"/>
      <c r="DG68" s="136"/>
      <c r="DH68" s="136"/>
      <c r="DI68" s="136"/>
      <c r="DJ68" s="136"/>
      <c r="DK68" s="136"/>
      <c r="DL68" s="136"/>
      <c r="DM68" s="136"/>
      <c r="DN68" s="136"/>
      <c r="DO68" s="136"/>
      <c r="DP68" s="136"/>
      <c r="DQ68" s="136"/>
      <c r="DR68" s="136"/>
      <c r="DS68" s="136"/>
      <c r="DT68" s="136"/>
      <c r="DU68" s="136"/>
      <c r="DV68" s="136"/>
      <c r="DW68" s="136"/>
      <c r="DX68" s="136"/>
      <c r="DY68" s="136"/>
      <c r="DZ68" s="136"/>
      <c r="EA68" s="136"/>
      <c r="EB68" s="136"/>
      <c r="EC68" s="136"/>
      <c r="ED68" s="136"/>
      <c r="EE68" s="136"/>
      <c r="EF68" s="136"/>
      <c r="EG68" s="136"/>
      <c r="EH68" s="136"/>
      <c r="EI68" s="136"/>
      <c r="EJ68" s="136"/>
      <c r="EK68" s="136"/>
      <c r="EL68" s="136"/>
      <c r="EM68" s="136"/>
      <c r="EN68" s="136"/>
      <c r="EO68" s="136"/>
      <c r="EP68" s="136"/>
      <c r="EQ68" s="136"/>
      <c r="ER68" s="136"/>
      <c r="ES68" s="136"/>
      <c r="ET68" s="136"/>
      <c r="EU68" s="136"/>
      <c r="EV68" s="136"/>
      <c r="EW68" s="136"/>
      <c r="EX68" s="136"/>
      <c r="EY68" s="136"/>
      <c r="EZ68" s="136"/>
      <c r="FA68" s="136"/>
      <c r="FB68" s="136"/>
      <c r="FC68" s="136"/>
      <c r="FD68" s="136"/>
      <c r="FE68" s="136"/>
      <c r="FF68" s="136"/>
      <c r="FG68" s="136"/>
      <c r="FH68" s="136"/>
      <c r="FI68" s="136"/>
      <c r="FJ68" s="136"/>
      <c r="FK68" s="136"/>
      <c r="FL68" s="136"/>
      <c r="FM68" s="136"/>
      <c r="FN68" s="136"/>
      <c r="FO68" s="136"/>
      <c r="FP68" s="177"/>
    </row>
    <row r="69" ht="17" customHeight="1" spans="1:172">
      <c r="A69" s="382">
        <v>67</v>
      </c>
      <c r="B69" s="216" t="s">
        <v>459</v>
      </c>
      <c r="C69" s="217"/>
      <c r="D69" s="216" t="s">
        <v>460</v>
      </c>
      <c r="E69" s="216" t="s">
        <v>281</v>
      </c>
      <c r="F69" s="398">
        <f>人物卡!$P$5*4</f>
        <v>320</v>
      </c>
      <c r="G69" s="393" t="s">
        <v>461</v>
      </c>
      <c r="H69" s="400"/>
      <c r="I69" s="219"/>
      <c r="J69" s="219"/>
      <c r="K69" s="219"/>
      <c r="L69" s="136"/>
      <c r="M69" s="136"/>
      <c r="N69" s="136"/>
      <c r="O69" s="136"/>
      <c r="P69" s="136"/>
      <c r="Q69" s="136"/>
      <c r="R69" s="136"/>
      <c r="S69" s="136"/>
      <c r="T69" s="136"/>
      <c r="U69" s="136"/>
      <c r="V69" s="136"/>
      <c r="W69" s="136"/>
      <c r="X69" s="136"/>
      <c r="Y69" s="136"/>
      <c r="Z69" s="136"/>
      <c r="AA69" s="136"/>
      <c r="AB69" s="136"/>
      <c r="AC69" s="136"/>
      <c r="AD69" s="136"/>
      <c r="AE69" s="136"/>
      <c r="AF69" s="136"/>
      <c r="AG69" s="136"/>
      <c r="AH69" s="136"/>
      <c r="AI69" s="136"/>
      <c r="AJ69" s="136"/>
      <c r="AK69" s="136"/>
      <c r="AL69" s="136"/>
      <c r="AM69" s="136"/>
      <c r="AN69" s="136"/>
      <c r="AO69" s="136"/>
      <c r="AP69" s="136"/>
      <c r="AQ69" s="136"/>
      <c r="AR69" s="136"/>
      <c r="AS69" s="136"/>
      <c r="AT69" s="136"/>
      <c r="AU69" s="136"/>
      <c r="AV69" s="136"/>
      <c r="AW69" s="136"/>
      <c r="AX69" s="136"/>
      <c r="AY69" s="136"/>
      <c r="AZ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c r="CX69" s="136"/>
      <c r="CY69" s="136"/>
      <c r="CZ69" s="136"/>
      <c r="DA69" s="136"/>
      <c r="DB69" s="136"/>
      <c r="DC69" s="136"/>
      <c r="DD69" s="136"/>
      <c r="DE69" s="136"/>
      <c r="DF69" s="136"/>
      <c r="DG69" s="136"/>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77"/>
    </row>
    <row r="70" customHeight="1" spans="1:172">
      <c r="A70" s="378">
        <v>68</v>
      </c>
      <c r="B70" s="218" t="s">
        <v>462</v>
      </c>
      <c r="C70" s="219"/>
      <c r="D70" s="218" t="s">
        <v>415</v>
      </c>
      <c r="E70" s="218" t="s">
        <v>281</v>
      </c>
      <c r="F70" s="396">
        <f>人物卡!$P$5*4</f>
        <v>320</v>
      </c>
      <c r="G70" s="397" t="s">
        <v>463</v>
      </c>
      <c r="H70" s="400"/>
      <c r="I70" s="219"/>
      <c r="J70" s="219"/>
      <c r="K70" s="219"/>
      <c r="L70" s="136"/>
      <c r="M70" s="136"/>
      <c r="N70" s="136"/>
      <c r="O70" s="136"/>
      <c r="P70" s="136"/>
      <c r="Q70" s="136"/>
      <c r="R70" s="136"/>
      <c r="S70" s="136"/>
      <c r="T70" s="136"/>
      <c r="U70" s="136"/>
      <c r="V70" s="136"/>
      <c r="W70" s="136"/>
      <c r="X70" s="136"/>
      <c r="Y70" s="136"/>
      <c r="Z70" s="136"/>
      <c r="AA70" s="136"/>
      <c r="AB70" s="136"/>
      <c r="AC70" s="136"/>
      <c r="AD70" s="136"/>
      <c r="AE70" s="136"/>
      <c r="AF70" s="136"/>
      <c r="AG70" s="136"/>
      <c r="AH70" s="136"/>
      <c r="AI70" s="136"/>
      <c r="AJ70" s="136"/>
      <c r="AK70" s="136"/>
      <c r="AL70" s="136"/>
      <c r="AM70" s="136"/>
      <c r="AN70" s="136"/>
      <c r="AO70" s="136"/>
      <c r="AP70" s="136"/>
      <c r="AQ70" s="136"/>
      <c r="AR70" s="136"/>
      <c r="AS70" s="136"/>
      <c r="AT70" s="136"/>
      <c r="AU70" s="136"/>
      <c r="AV70" s="136"/>
      <c r="AW70" s="136"/>
      <c r="AX70" s="136"/>
      <c r="AY70" s="136"/>
      <c r="AZ70" s="136"/>
      <c r="BA70" s="136"/>
      <c r="BB70" s="136"/>
      <c r="BC70" s="136"/>
      <c r="BD70" s="136"/>
      <c r="BE70" s="136"/>
      <c r="BF70" s="136"/>
      <c r="BG70" s="136"/>
      <c r="BH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c r="CX70" s="136"/>
      <c r="CY70" s="136"/>
      <c r="CZ70" s="136"/>
      <c r="DA70" s="136"/>
      <c r="DB70" s="136"/>
      <c r="DC70" s="136"/>
      <c r="DD70" s="136"/>
      <c r="DE70" s="136"/>
      <c r="DF70" s="136"/>
      <c r="DG70" s="136"/>
      <c r="DH70" s="136"/>
      <c r="DI70" s="136"/>
      <c r="DJ70" s="136"/>
      <c r="DK70" s="136"/>
      <c r="DL70" s="136"/>
      <c r="DM70" s="136"/>
      <c r="DN70" s="136"/>
      <c r="DO70" s="136"/>
      <c r="DP70" s="136"/>
      <c r="DQ70" s="136"/>
      <c r="DR70" s="136"/>
      <c r="DS70" s="136"/>
      <c r="DT70" s="136"/>
      <c r="DU70" s="136"/>
      <c r="DV70" s="136"/>
      <c r="DW70" s="136"/>
      <c r="DX70" s="136"/>
      <c r="DY70" s="136"/>
      <c r="DZ70" s="136"/>
      <c r="EA70" s="136"/>
      <c r="EB70" s="136"/>
      <c r="EC70" s="136"/>
      <c r="ED70" s="136"/>
      <c r="EE70" s="136"/>
      <c r="EF70" s="136"/>
      <c r="EG70" s="136"/>
      <c r="EH70" s="136"/>
      <c r="EI70" s="136"/>
      <c r="EJ70" s="136"/>
      <c r="EK70" s="136"/>
      <c r="EL70" s="136"/>
      <c r="EM70" s="136"/>
      <c r="EN70" s="136"/>
      <c r="EO70" s="136"/>
      <c r="EP70" s="136"/>
      <c r="EQ70" s="136"/>
      <c r="ER70" s="136"/>
      <c r="ES70" s="136"/>
      <c r="ET70" s="136"/>
      <c r="EU70" s="136"/>
      <c r="EV70" s="136"/>
      <c r="EW70" s="136"/>
      <c r="EX70" s="136"/>
      <c r="EY70" s="136"/>
      <c r="EZ70" s="136"/>
      <c r="FA70" s="136"/>
      <c r="FB70" s="136"/>
      <c r="FC70" s="136"/>
      <c r="FD70" s="136"/>
      <c r="FE70" s="136"/>
      <c r="FF70" s="136"/>
      <c r="FG70" s="136"/>
      <c r="FH70" s="136"/>
      <c r="FI70" s="136"/>
      <c r="FJ70" s="136"/>
      <c r="FK70" s="136"/>
      <c r="FL70" s="136"/>
      <c r="FM70" s="136"/>
      <c r="FN70" s="136"/>
      <c r="FO70" s="136"/>
      <c r="FP70" s="177"/>
    </row>
    <row r="71" ht="17" customHeight="1" spans="1:172">
      <c r="A71" s="382">
        <v>69</v>
      </c>
      <c r="B71" s="216" t="s">
        <v>464</v>
      </c>
      <c r="C71" s="217"/>
      <c r="D71" s="216" t="s">
        <v>326</v>
      </c>
      <c r="E71" s="216" t="s">
        <v>323</v>
      </c>
      <c r="F71" s="398">
        <f>人物卡!$P$5*2+MAX(人物卡!$J$3,人物卡!$M$3)*2</f>
        <v>330</v>
      </c>
      <c r="G71" s="393" t="s">
        <v>465</v>
      </c>
      <c r="H71" s="400"/>
      <c r="I71" s="219"/>
      <c r="J71" s="219"/>
      <c r="K71" s="219"/>
      <c r="L71" s="136"/>
      <c r="M71" s="136"/>
      <c r="N71" s="136"/>
      <c r="O71" s="136"/>
      <c r="P71" s="136"/>
      <c r="Q71" s="136"/>
      <c r="R71" s="136"/>
      <c r="S71" s="136"/>
      <c r="T71" s="136"/>
      <c r="U71" s="136"/>
      <c r="V71" s="136"/>
      <c r="W71" s="136"/>
      <c r="X71" s="136"/>
      <c r="Y71" s="136"/>
      <c r="Z71" s="136"/>
      <c r="AA71" s="136"/>
      <c r="AB71" s="136"/>
      <c r="AC71" s="136"/>
      <c r="AD71" s="136"/>
      <c r="AE71" s="136"/>
      <c r="AF71" s="136"/>
      <c r="AG71" s="136"/>
      <c r="AH71" s="136"/>
      <c r="AI71" s="136"/>
      <c r="AJ71" s="136"/>
      <c r="AK71" s="136"/>
      <c r="AL71" s="136"/>
      <c r="AM71" s="136"/>
      <c r="AN71" s="136"/>
      <c r="AO71" s="136"/>
      <c r="AP71" s="136"/>
      <c r="AQ71" s="136"/>
      <c r="AR71" s="136"/>
      <c r="AS71" s="136"/>
      <c r="AT71" s="136"/>
      <c r="AU71" s="136"/>
      <c r="AV71" s="136"/>
      <c r="AW71" s="136"/>
      <c r="AX71" s="136"/>
      <c r="AY71" s="136"/>
      <c r="AZ71" s="136"/>
      <c r="BA71" s="136"/>
      <c r="BB71" s="136"/>
      <c r="BC71" s="136"/>
      <c r="BD71" s="136"/>
      <c r="BE71" s="136"/>
      <c r="BF71" s="136"/>
      <c r="BG71" s="136"/>
      <c r="BH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c r="CX71" s="136"/>
      <c r="CY71" s="136"/>
      <c r="CZ71" s="136"/>
      <c r="DA71" s="136"/>
      <c r="DB71" s="136"/>
      <c r="DC71" s="136"/>
      <c r="DD71" s="136"/>
      <c r="DE71" s="136"/>
      <c r="DF71" s="136"/>
      <c r="DG71" s="136"/>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77"/>
    </row>
    <row r="72" ht="16.5" customHeight="1" spans="1:172">
      <c r="A72" s="378">
        <v>70</v>
      </c>
      <c r="B72" s="218" t="s">
        <v>466</v>
      </c>
      <c r="C72" s="219"/>
      <c r="D72" s="218" t="s">
        <v>326</v>
      </c>
      <c r="E72" s="218" t="s">
        <v>323</v>
      </c>
      <c r="F72" s="396">
        <f>人物卡!$P$5*2+MAX(人物卡!$J$3,人物卡!$M$3)*2</f>
        <v>330</v>
      </c>
      <c r="G72" s="397" t="s">
        <v>467</v>
      </c>
      <c r="H72" s="400"/>
      <c r="I72" s="219"/>
      <c r="J72" s="219"/>
      <c r="K72" s="219"/>
      <c r="L72" s="136"/>
      <c r="M72" s="136"/>
      <c r="N72" s="136"/>
      <c r="O72" s="136"/>
      <c r="P72" s="136"/>
      <c r="Q72" s="136"/>
      <c r="R72" s="136"/>
      <c r="S72" s="136"/>
      <c r="T72" s="136"/>
      <c r="U72" s="136"/>
      <c r="V72" s="136"/>
      <c r="W72" s="136"/>
      <c r="X72" s="136"/>
      <c r="Y72" s="136"/>
      <c r="Z72" s="136"/>
      <c r="AA72" s="136"/>
      <c r="AB72" s="136"/>
      <c r="AC72" s="136"/>
      <c r="AD72" s="136"/>
      <c r="AE72" s="136"/>
      <c r="AF72" s="136"/>
      <c r="AG72" s="136"/>
      <c r="AH72" s="136"/>
      <c r="AI72" s="136"/>
      <c r="AJ72" s="136"/>
      <c r="AK72" s="136"/>
      <c r="AL72" s="136"/>
      <c r="AM72" s="136"/>
      <c r="AN72" s="136"/>
      <c r="AO72" s="136"/>
      <c r="AP72" s="136"/>
      <c r="AQ72" s="136"/>
      <c r="AR72" s="136"/>
      <c r="AS72" s="136"/>
      <c r="AT72" s="136"/>
      <c r="AU72" s="136"/>
      <c r="AV72" s="136"/>
      <c r="AW72" s="136"/>
      <c r="AX72" s="136"/>
      <c r="AY72" s="136"/>
      <c r="AZ72" s="136"/>
      <c r="BA72" s="136"/>
      <c r="BB72" s="136"/>
      <c r="BC72" s="136"/>
      <c r="BD72" s="136"/>
      <c r="BE72" s="136"/>
      <c r="BF72" s="136"/>
      <c r="BG72" s="136"/>
      <c r="BH72" s="136"/>
      <c r="BI72" s="136"/>
      <c r="BJ72" s="136"/>
      <c r="BK72" s="136"/>
      <c r="BL72" s="136"/>
      <c r="BM72" s="136"/>
      <c r="BN72" s="136"/>
      <c r="BO72" s="136"/>
      <c r="BP72" s="136"/>
      <c r="BQ72" s="136"/>
      <c r="BR72" s="136"/>
      <c r="BS72" s="136"/>
      <c r="BT72" s="136"/>
      <c r="BU72" s="136"/>
      <c r="BV72" s="136"/>
      <c r="BW72" s="136"/>
      <c r="BX72" s="136"/>
      <c r="BY72" s="136"/>
      <c r="BZ72" s="136"/>
      <c r="CA72" s="136"/>
      <c r="CB72" s="136"/>
      <c r="CC72" s="136"/>
      <c r="CD72" s="136"/>
      <c r="CE72" s="136"/>
      <c r="CF72" s="136"/>
      <c r="CG72" s="136"/>
      <c r="CH72" s="136"/>
      <c r="CI72" s="136"/>
      <c r="CJ72" s="136"/>
      <c r="CK72" s="136"/>
      <c r="CL72" s="136"/>
      <c r="CM72" s="136"/>
      <c r="CN72" s="136"/>
      <c r="CO72" s="136"/>
      <c r="CP72" s="136"/>
      <c r="CQ72" s="136"/>
      <c r="CR72" s="136"/>
      <c r="CS72" s="136"/>
      <c r="CT72" s="136"/>
      <c r="CU72" s="136"/>
      <c r="CV72" s="136"/>
      <c r="CW72" s="136"/>
      <c r="CX72" s="136"/>
      <c r="CY72" s="136"/>
      <c r="CZ72" s="136"/>
      <c r="DA72" s="136"/>
      <c r="DB72" s="136"/>
      <c r="DC72" s="136"/>
      <c r="DD72" s="136"/>
      <c r="DE72" s="136"/>
      <c r="DF72" s="136"/>
      <c r="DG72" s="136"/>
      <c r="DH72" s="136"/>
      <c r="DI72" s="136"/>
      <c r="DJ72" s="136"/>
      <c r="DK72" s="136"/>
      <c r="DL72" s="136"/>
      <c r="DM72" s="136"/>
      <c r="DN72" s="136"/>
      <c r="DO72" s="136"/>
      <c r="DP72" s="136"/>
      <c r="DQ72" s="136"/>
      <c r="DR72" s="136"/>
      <c r="DS72" s="136"/>
      <c r="DT72" s="136"/>
      <c r="DU72" s="136"/>
      <c r="DV72" s="136"/>
      <c r="DW72" s="136"/>
      <c r="DX72" s="136"/>
      <c r="DY72" s="136"/>
      <c r="DZ72" s="136"/>
      <c r="EA72" s="136"/>
      <c r="EB72" s="136"/>
      <c r="EC72" s="136"/>
      <c r="ED72" s="136"/>
      <c r="EE72" s="136"/>
      <c r="EF72" s="136"/>
      <c r="EG72" s="136"/>
      <c r="EH72" s="136"/>
      <c r="EI72" s="136"/>
      <c r="EJ72" s="136"/>
      <c r="EK72" s="136"/>
      <c r="EL72" s="136"/>
      <c r="EM72" s="136"/>
      <c r="EN72" s="136"/>
      <c r="EO72" s="136"/>
      <c r="EP72" s="136"/>
      <c r="EQ72" s="136"/>
      <c r="ER72" s="136"/>
      <c r="ES72" s="136"/>
      <c r="ET72" s="136"/>
      <c r="EU72" s="136"/>
      <c r="EV72" s="136"/>
      <c r="EW72" s="136"/>
      <c r="EX72" s="136"/>
      <c r="EY72" s="136"/>
      <c r="EZ72" s="136"/>
      <c r="FA72" s="136"/>
      <c r="FB72" s="136"/>
      <c r="FC72" s="136"/>
      <c r="FD72" s="136"/>
      <c r="FE72" s="136"/>
      <c r="FF72" s="136"/>
      <c r="FG72" s="136"/>
      <c r="FH72" s="136"/>
      <c r="FI72" s="136"/>
      <c r="FJ72" s="136"/>
      <c r="FK72" s="136"/>
      <c r="FL72" s="136"/>
      <c r="FM72" s="136"/>
      <c r="FN72" s="136"/>
      <c r="FO72" s="136"/>
      <c r="FP72" s="177"/>
    </row>
    <row r="73" ht="16.5" customHeight="1" spans="1:172">
      <c r="A73" s="382">
        <v>71</v>
      </c>
      <c r="B73" s="216" t="s">
        <v>468</v>
      </c>
      <c r="C73" s="217"/>
      <c r="D73" s="216" t="s">
        <v>326</v>
      </c>
      <c r="E73" s="216" t="s">
        <v>323</v>
      </c>
      <c r="F73" s="398">
        <f>人物卡!$P$5*2+MAX(人物卡!$J$3,人物卡!$M$3)*2</f>
        <v>330</v>
      </c>
      <c r="G73" s="393" t="s">
        <v>469</v>
      </c>
      <c r="H73" s="400"/>
      <c r="I73" s="219"/>
      <c r="J73" s="219"/>
      <c r="K73" s="219"/>
      <c r="L73" s="136"/>
      <c r="M73" s="136"/>
      <c r="N73" s="136"/>
      <c r="O73" s="136"/>
      <c r="P73" s="136"/>
      <c r="Q73" s="136"/>
      <c r="R73" s="136"/>
      <c r="S73" s="136"/>
      <c r="T73" s="136"/>
      <c r="U73" s="136"/>
      <c r="V73" s="136"/>
      <c r="W73" s="136"/>
      <c r="X73" s="136"/>
      <c r="Y73" s="136"/>
      <c r="Z73" s="136"/>
      <c r="AA73" s="136"/>
      <c r="AB73" s="136"/>
      <c r="AC73" s="136"/>
      <c r="AD73" s="136"/>
      <c r="AE73" s="136"/>
      <c r="AF73" s="136"/>
      <c r="AG73" s="136"/>
      <c r="AH73" s="136"/>
      <c r="AI73" s="136"/>
      <c r="AJ73" s="136"/>
      <c r="AK73" s="136"/>
      <c r="AL73" s="136"/>
      <c r="AM73" s="136"/>
      <c r="AN73" s="136"/>
      <c r="AO73" s="136"/>
      <c r="AP73" s="136"/>
      <c r="AQ73" s="136"/>
      <c r="AR73" s="136"/>
      <c r="AS73" s="136"/>
      <c r="AT73" s="136"/>
      <c r="AU73" s="136"/>
      <c r="AV73" s="136"/>
      <c r="AW73" s="136"/>
      <c r="AX73" s="136"/>
      <c r="AY73" s="136"/>
      <c r="AZ73" s="136"/>
      <c r="BA73" s="136"/>
      <c r="BB73" s="136"/>
      <c r="BC73" s="136"/>
      <c r="BD73" s="136"/>
      <c r="BE73" s="136"/>
      <c r="BF73" s="136"/>
      <c r="BG73" s="136"/>
      <c r="BH73" s="136"/>
      <c r="BI73" s="136"/>
      <c r="BJ73" s="136"/>
      <c r="BK73" s="136"/>
      <c r="BL73" s="136"/>
      <c r="BM73" s="136"/>
      <c r="BN73" s="136"/>
      <c r="BO73" s="136"/>
      <c r="BP73" s="136"/>
      <c r="BQ73" s="136"/>
      <c r="BR73" s="136"/>
      <c r="BS73" s="136"/>
      <c r="BT73" s="136"/>
      <c r="BU73" s="136"/>
      <c r="BV73" s="136"/>
      <c r="BW73" s="136"/>
      <c r="BX73" s="136"/>
      <c r="BY73" s="136"/>
      <c r="BZ73" s="136"/>
      <c r="CA73" s="136"/>
      <c r="CB73" s="136"/>
      <c r="CC73" s="136"/>
      <c r="CD73" s="136"/>
      <c r="CE73" s="136"/>
      <c r="CF73" s="136"/>
      <c r="CG73" s="136"/>
      <c r="CH73" s="136"/>
      <c r="CI73" s="136"/>
      <c r="CJ73" s="136"/>
      <c r="CK73" s="136"/>
      <c r="CL73" s="136"/>
      <c r="CM73" s="136"/>
      <c r="CN73" s="136"/>
      <c r="CO73" s="136"/>
      <c r="CP73" s="136"/>
      <c r="CQ73" s="136"/>
      <c r="CR73" s="136"/>
      <c r="CS73" s="136"/>
      <c r="CT73" s="136"/>
      <c r="CU73" s="136"/>
      <c r="CV73" s="136"/>
      <c r="CW73" s="136"/>
      <c r="CX73" s="136"/>
      <c r="CY73" s="136"/>
      <c r="CZ73" s="136"/>
      <c r="DA73" s="136"/>
      <c r="DB73" s="136"/>
      <c r="DC73" s="136"/>
      <c r="DD73" s="136"/>
      <c r="DE73" s="136"/>
      <c r="DF73" s="136"/>
      <c r="DG73" s="136"/>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77"/>
    </row>
    <row r="74" customHeight="1" spans="1:172">
      <c r="A74" s="378">
        <v>72</v>
      </c>
      <c r="B74" s="218" t="s">
        <v>470</v>
      </c>
      <c r="C74" s="219"/>
      <c r="D74" s="218" t="s">
        <v>402</v>
      </c>
      <c r="E74" s="218" t="s">
        <v>281</v>
      </c>
      <c r="F74" s="396">
        <f>人物卡!$P$5*4</f>
        <v>320</v>
      </c>
      <c r="G74" s="397" t="s">
        <v>471</v>
      </c>
      <c r="H74" s="400"/>
      <c r="I74" s="219"/>
      <c r="J74" s="219"/>
      <c r="K74" s="219"/>
      <c r="L74" s="136"/>
      <c r="M74" s="136"/>
      <c r="N74" s="136"/>
      <c r="O74" s="136"/>
      <c r="P74" s="136"/>
      <c r="Q74" s="136"/>
      <c r="R74" s="136"/>
      <c r="S74" s="136"/>
      <c r="T74" s="136"/>
      <c r="U74" s="136"/>
      <c r="V74" s="136"/>
      <c r="W74" s="136"/>
      <c r="X74" s="136"/>
      <c r="Y74" s="136"/>
      <c r="Z74" s="136"/>
      <c r="AA74" s="136"/>
      <c r="AB74" s="136"/>
      <c r="AC74" s="136"/>
      <c r="AD74" s="136"/>
      <c r="AE74" s="136"/>
      <c r="AF74" s="136"/>
      <c r="AG74" s="136"/>
      <c r="AH74" s="136"/>
      <c r="AI74" s="136"/>
      <c r="AJ74" s="136"/>
      <c r="AK74" s="136"/>
      <c r="AL74" s="136"/>
      <c r="AM74" s="136"/>
      <c r="AN74" s="136"/>
      <c r="AO74" s="136"/>
      <c r="AP74" s="136"/>
      <c r="AQ74" s="136"/>
      <c r="AR74" s="136"/>
      <c r="AS74" s="136"/>
      <c r="AT74" s="136"/>
      <c r="AU74" s="136"/>
      <c r="AV74" s="136"/>
      <c r="AW74" s="136"/>
      <c r="AX74" s="136"/>
      <c r="AY74" s="136"/>
      <c r="AZ74" s="136"/>
      <c r="BA74" s="136"/>
      <c r="BB74" s="136"/>
      <c r="BC74" s="136"/>
      <c r="BD74" s="136"/>
      <c r="BE74" s="136"/>
      <c r="BF74" s="136"/>
      <c r="BG74" s="136"/>
      <c r="BH74" s="136"/>
      <c r="BI74" s="136"/>
      <c r="BJ74" s="136"/>
      <c r="BK74" s="136"/>
      <c r="BL74" s="136"/>
      <c r="BM74" s="136"/>
      <c r="BN74" s="136"/>
      <c r="BO74" s="136"/>
      <c r="BP74" s="136"/>
      <c r="BQ74" s="136"/>
      <c r="BR74" s="136"/>
      <c r="BS74" s="136"/>
      <c r="BT74" s="136"/>
      <c r="BU74" s="136"/>
      <c r="BV74" s="136"/>
      <c r="BW74" s="136"/>
      <c r="BX74" s="136"/>
      <c r="BY74" s="136"/>
      <c r="BZ74" s="136"/>
      <c r="CA74" s="136"/>
      <c r="CB74" s="136"/>
      <c r="CC74" s="136"/>
      <c r="CD74" s="136"/>
      <c r="CE74" s="136"/>
      <c r="CF74" s="136"/>
      <c r="CG74" s="136"/>
      <c r="CH74" s="136"/>
      <c r="CI74" s="136"/>
      <c r="CJ74" s="136"/>
      <c r="CK74" s="136"/>
      <c r="CL74" s="136"/>
      <c r="CM74" s="136"/>
      <c r="CN74" s="136"/>
      <c r="CO74" s="136"/>
      <c r="CP74" s="136"/>
      <c r="CQ74" s="136"/>
      <c r="CR74" s="136"/>
      <c r="CS74" s="136"/>
      <c r="CT74" s="136"/>
      <c r="CU74" s="136"/>
      <c r="CV74" s="136"/>
      <c r="CW74" s="136"/>
      <c r="CX74" s="136"/>
      <c r="CY74" s="136"/>
      <c r="CZ74" s="136"/>
      <c r="DA74" s="136"/>
      <c r="DB74" s="136"/>
      <c r="DC74" s="136"/>
      <c r="DD74" s="136"/>
      <c r="DE74" s="136"/>
      <c r="DF74" s="136"/>
      <c r="DG74" s="136"/>
      <c r="DH74" s="136"/>
      <c r="DI74" s="136"/>
      <c r="DJ74" s="136"/>
      <c r="DK74" s="136"/>
      <c r="DL74" s="136"/>
      <c r="DM74" s="136"/>
      <c r="DN74" s="136"/>
      <c r="DO74" s="136"/>
      <c r="DP74" s="136"/>
      <c r="DQ74" s="136"/>
      <c r="DR74" s="136"/>
      <c r="DS74" s="136"/>
      <c r="DT74" s="136"/>
      <c r="DU74" s="136"/>
      <c r="DV74" s="136"/>
      <c r="DW74" s="136"/>
      <c r="DX74" s="136"/>
      <c r="DY74" s="136"/>
      <c r="DZ74" s="136"/>
      <c r="EA74" s="136"/>
      <c r="EB74" s="136"/>
      <c r="EC74" s="136"/>
      <c r="ED74" s="136"/>
      <c r="EE74" s="136"/>
      <c r="EF74" s="136"/>
      <c r="EG74" s="136"/>
      <c r="EH74" s="136"/>
      <c r="EI74" s="136"/>
      <c r="EJ74" s="136"/>
      <c r="EK74" s="136"/>
      <c r="EL74" s="136"/>
      <c r="EM74" s="136"/>
      <c r="EN74" s="136"/>
      <c r="EO74" s="136"/>
      <c r="EP74" s="136"/>
      <c r="EQ74" s="136"/>
      <c r="ER74" s="136"/>
      <c r="ES74" s="136"/>
      <c r="ET74" s="136"/>
      <c r="EU74" s="136"/>
      <c r="EV74" s="136"/>
      <c r="EW74" s="136"/>
      <c r="EX74" s="136"/>
      <c r="EY74" s="136"/>
      <c r="EZ74" s="136"/>
      <c r="FA74" s="136"/>
      <c r="FB74" s="136"/>
      <c r="FC74" s="136"/>
      <c r="FD74" s="136"/>
      <c r="FE74" s="136"/>
      <c r="FF74" s="136"/>
      <c r="FG74" s="136"/>
      <c r="FH74" s="136"/>
      <c r="FI74" s="136"/>
      <c r="FJ74" s="136"/>
      <c r="FK74" s="136"/>
      <c r="FL74" s="136"/>
      <c r="FM74" s="136"/>
      <c r="FN74" s="136"/>
      <c r="FO74" s="136"/>
      <c r="FP74" s="177"/>
    </row>
    <row r="75" ht="17" customHeight="1" spans="1:172">
      <c r="A75" s="382">
        <v>73</v>
      </c>
      <c r="B75" s="216" t="s">
        <v>472</v>
      </c>
      <c r="C75" s="217"/>
      <c r="D75" s="216" t="s">
        <v>473</v>
      </c>
      <c r="E75" s="216" t="s">
        <v>281</v>
      </c>
      <c r="F75" s="398">
        <f>人物卡!$P$5*4</f>
        <v>320</v>
      </c>
      <c r="G75" s="393" t="s">
        <v>474</v>
      </c>
      <c r="H75" s="400"/>
      <c r="I75" s="219"/>
      <c r="J75" s="219"/>
      <c r="K75" s="219"/>
      <c r="L75" s="136"/>
      <c r="M75" s="136"/>
      <c r="N75" s="136"/>
      <c r="O75" s="136"/>
      <c r="P75" s="136"/>
      <c r="Q75" s="136"/>
      <c r="R75" s="136"/>
      <c r="S75" s="136"/>
      <c r="T75" s="136"/>
      <c r="U75" s="136"/>
      <c r="V75" s="136"/>
      <c r="W75" s="136"/>
      <c r="X75" s="136"/>
      <c r="Y75" s="136"/>
      <c r="Z75" s="136"/>
      <c r="AA75" s="136"/>
      <c r="AB75" s="136"/>
      <c r="AC75" s="136"/>
      <c r="AD75" s="136"/>
      <c r="AE75" s="136"/>
      <c r="AF75" s="136"/>
      <c r="AG75" s="136"/>
      <c r="AH75" s="136"/>
      <c r="AI75" s="136"/>
      <c r="AJ75" s="136"/>
      <c r="AK75" s="136"/>
      <c r="AL75" s="136"/>
      <c r="AM75" s="136"/>
      <c r="AN75" s="136"/>
      <c r="AO75" s="136"/>
      <c r="AP75" s="136"/>
      <c r="AQ75" s="136"/>
      <c r="AR75" s="136"/>
      <c r="AS75" s="136"/>
      <c r="AT75" s="136"/>
      <c r="AU75" s="136"/>
      <c r="AV75" s="136"/>
      <c r="AW75" s="136"/>
      <c r="AX75" s="136"/>
      <c r="AY75" s="136"/>
      <c r="AZ75" s="136"/>
      <c r="BA75" s="136"/>
      <c r="BB75" s="136"/>
      <c r="BC75" s="136"/>
      <c r="BD75" s="136"/>
      <c r="BE75" s="136"/>
      <c r="BF75" s="136"/>
      <c r="BG75" s="136"/>
      <c r="BH75" s="136"/>
      <c r="BI75" s="136"/>
      <c r="BJ75" s="136"/>
      <c r="BK75" s="136"/>
      <c r="BL75" s="136"/>
      <c r="BM75" s="136"/>
      <c r="BN75" s="136"/>
      <c r="BO75" s="136"/>
      <c r="BP75" s="136"/>
      <c r="BQ75" s="136"/>
      <c r="BR75" s="136"/>
      <c r="BS75" s="136"/>
      <c r="BT75" s="136"/>
      <c r="BU75" s="136"/>
      <c r="BV75" s="136"/>
      <c r="BW75" s="136"/>
      <c r="BX75" s="136"/>
      <c r="BY75" s="136"/>
      <c r="BZ75" s="136"/>
      <c r="CA75" s="136"/>
      <c r="CB75" s="136"/>
      <c r="CC75" s="136"/>
      <c r="CD75" s="136"/>
      <c r="CE75" s="136"/>
      <c r="CF75" s="136"/>
      <c r="CG75" s="136"/>
      <c r="CH75" s="136"/>
      <c r="CI75" s="136"/>
      <c r="CJ75" s="136"/>
      <c r="CK75" s="136"/>
      <c r="CL75" s="136"/>
      <c r="CM75" s="136"/>
      <c r="CN75" s="136"/>
      <c r="CO75" s="136"/>
      <c r="CP75" s="136"/>
      <c r="CQ75" s="136"/>
      <c r="CR75" s="136"/>
      <c r="CS75" s="136"/>
      <c r="CT75" s="136"/>
      <c r="CU75" s="136"/>
      <c r="CV75" s="136"/>
      <c r="CW75" s="136"/>
      <c r="CX75" s="136"/>
      <c r="CY75" s="136"/>
      <c r="CZ75" s="136"/>
      <c r="DA75" s="136"/>
      <c r="DB75" s="136"/>
      <c r="DC75" s="136"/>
      <c r="DD75" s="136"/>
      <c r="DE75" s="136"/>
      <c r="DF75" s="136"/>
      <c r="DG75" s="136"/>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77"/>
    </row>
    <row r="76" customHeight="1" spans="1:172">
      <c r="A76" s="378">
        <v>74</v>
      </c>
      <c r="B76" s="218" t="s">
        <v>475</v>
      </c>
      <c r="C76" s="219"/>
      <c r="D76" s="218" t="s">
        <v>288</v>
      </c>
      <c r="E76" s="218" t="s">
        <v>281</v>
      </c>
      <c r="F76" s="396">
        <f>人物卡!$P$5*4</f>
        <v>320</v>
      </c>
      <c r="G76" s="397" t="s">
        <v>476</v>
      </c>
      <c r="H76" s="400"/>
      <c r="I76" s="219"/>
      <c r="J76" s="219"/>
      <c r="K76" s="219"/>
      <c r="L76" s="136"/>
      <c r="M76" s="136"/>
      <c r="N76" s="136"/>
      <c r="O76" s="136"/>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136"/>
      <c r="AV76" s="136"/>
      <c r="AW76" s="136"/>
      <c r="AX76" s="136"/>
      <c r="AY76" s="136"/>
      <c r="AZ76" s="136"/>
      <c r="BA76" s="136"/>
      <c r="BB76" s="136"/>
      <c r="BC76" s="136"/>
      <c r="BD76" s="136"/>
      <c r="BE76" s="136"/>
      <c r="BF76" s="136"/>
      <c r="BG76" s="136"/>
      <c r="BH76" s="136"/>
      <c r="BI76" s="136"/>
      <c r="BJ76" s="136"/>
      <c r="BK76" s="136"/>
      <c r="BL76" s="136"/>
      <c r="BM76" s="136"/>
      <c r="BN76" s="136"/>
      <c r="BO76" s="136"/>
      <c r="BP76" s="136"/>
      <c r="BQ76" s="136"/>
      <c r="BR76" s="136"/>
      <c r="BS76" s="136"/>
      <c r="BT76" s="136"/>
      <c r="BU76" s="136"/>
      <c r="BV76" s="136"/>
      <c r="BW76" s="136"/>
      <c r="BX76" s="136"/>
      <c r="BY76" s="136"/>
      <c r="BZ76" s="136"/>
      <c r="CA76" s="136"/>
      <c r="CB76" s="136"/>
      <c r="CC76" s="136"/>
      <c r="CD76" s="136"/>
      <c r="CE76" s="136"/>
      <c r="CF76" s="136"/>
      <c r="CG76" s="136"/>
      <c r="CH76" s="136"/>
      <c r="CI76" s="136"/>
      <c r="CJ76" s="136"/>
      <c r="CK76" s="136"/>
      <c r="CL76" s="136"/>
      <c r="CM76" s="136"/>
      <c r="CN76" s="136"/>
      <c r="CO76" s="136"/>
      <c r="CP76" s="136"/>
      <c r="CQ76" s="136"/>
      <c r="CR76" s="136"/>
      <c r="CS76" s="136"/>
      <c r="CT76" s="136"/>
      <c r="CU76" s="136"/>
      <c r="CV76" s="136"/>
      <c r="CW76" s="136"/>
      <c r="CX76" s="136"/>
      <c r="CY76" s="136"/>
      <c r="CZ76" s="136"/>
      <c r="DA76" s="136"/>
      <c r="DB76" s="136"/>
      <c r="DC76" s="136"/>
      <c r="DD76" s="136"/>
      <c r="DE76" s="136"/>
      <c r="DF76" s="136"/>
      <c r="DG76" s="136"/>
      <c r="DH76" s="136"/>
      <c r="DI76" s="136"/>
      <c r="DJ76" s="136"/>
      <c r="DK76" s="136"/>
      <c r="DL76" s="136"/>
      <c r="DM76" s="136"/>
      <c r="DN76" s="136"/>
      <c r="DO76" s="136"/>
      <c r="DP76" s="136"/>
      <c r="DQ76" s="136"/>
      <c r="DR76" s="136"/>
      <c r="DS76" s="136"/>
      <c r="DT76" s="136"/>
      <c r="DU76" s="136"/>
      <c r="DV76" s="136"/>
      <c r="DW76" s="136"/>
      <c r="DX76" s="136"/>
      <c r="DY76" s="136"/>
      <c r="DZ76" s="136"/>
      <c r="EA76" s="136"/>
      <c r="EB76" s="136"/>
      <c r="EC76" s="136"/>
      <c r="ED76" s="136"/>
      <c r="EE76" s="136"/>
      <c r="EF76" s="136"/>
      <c r="EG76" s="136"/>
      <c r="EH76" s="136"/>
      <c r="EI76" s="136"/>
      <c r="EJ76" s="136"/>
      <c r="EK76" s="136"/>
      <c r="EL76" s="136"/>
      <c r="EM76" s="136"/>
      <c r="EN76" s="136"/>
      <c r="EO76" s="136"/>
      <c r="EP76" s="136"/>
      <c r="EQ76" s="136"/>
      <c r="ER76" s="136"/>
      <c r="ES76" s="136"/>
      <c r="ET76" s="136"/>
      <c r="EU76" s="136"/>
      <c r="EV76" s="136"/>
      <c r="EW76" s="136"/>
      <c r="EX76" s="136"/>
      <c r="EY76" s="136"/>
      <c r="EZ76" s="136"/>
      <c r="FA76" s="136"/>
      <c r="FB76" s="136"/>
      <c r="FC76" s="136"/>
      <c r="FD76" s="136"/>
      <c r="FE76" s="136"/>
      <c r="FF76" s="136"/>
      <c r="FG76" s="136"/>
      <c r="FH76" s="136"/>
      <c r="FI76" s="136"/>
      <c r="FJ76" s="136"/>
      <c r="FK76" s="136"/>
      <c r="FL76" s="136"/>
      <c r="FM76" s="136"/>
      <c r="FN76" s="136"/>
      <c r="FO76" s="136"/>
      <c r="FP76" s="177"/>
    </row>
    <row r="77" ht="16.5" customHeight="1" spans="1:172">
      <c r="A77" s="382">
        <v>75</v>
      </c>
      <c r="B77" s="216" t="s">
        <v>477</v>
      </c>
      <c r="C77" s="217"/>
      <c r="D77" s="216" t="s">
        <v>478</v>
      </c>
      <c r="E77" s="216" t="s">
        <v>323</v>
      </c>
      <c r="F77" s="398">
        <f>人物卡!$P$5*2+MAX(人物卡!$J$3,人物卡!$M$3)*2</f>
        <v>330</v>
      </c>
      <c r="G77" s="393" t="s">
        <v>479</v>
      </c>
      <c r="H77" s="400"/>
      <c r="I77" s="219"/>
      <c r="J77" s="219"/>
      <c r="K77" s="219"/>
      <c r="L77" s="136"/>
      <c r="M77" s="136"/>
      <c r="N77" s="136"/>
      <c r="O77" s="136"/>
      <c r="P77" s="136"/>
      <c r="Q77" s="136"/>
      <c r="R77" s="136"/>
      <c r="S77" s="136"/>
      <c r="T77" s="136"/>
      <c r="U77" s="136"/>
      <c r="V77" s="136"/>
      <c r="W77" s="136"/>
      <c r="X77" s="136"/>
      <c r="Y77" s="136"/>
      <c r="Z77" s="136"/>
      <c r="AA77" s="136"/>
      <c r="AB77" s="136"/>
      <c r="AC77" s="136"/>
      <c r="AD77" s="136"/>
      <c r="AE77" s="136"/>
      <c r="AF77" s="136"/>
      <c r="AG77" s="136"/>
      <c r="AH77" s="136"/>
      <c r="AI77" s="136"/>
      <c r="AJ77" s="136"/>
      <c r="AK77" s="136"/>
      <c r="AL77" s="136"/>
      <c r="AM77" s="136"/>
      <c r="AN77" s="136"/>
      <c r="AO77" s="136"/>
      <c r="AP77" s="136"/>
      <c r="AQ77" s="136"/>
      <c r="AR77" s="136"/>
      <c r="AS77" s="136"/>
      <c r="AT77" s="136"/>
      <c r="AU77" s="136"/>
      <c r="AV77" s="136"/>
      <c r="AW77" s="136"/>
      <c r="AX77" s="136"/>
      <c r="AY77" s="136"/>
      <c r="AZ77" s="136"/>
      <c r="BA77" s="136"/>
      <c r="BB77" s="136"/>
      <c r="BC77" s="136"/>
      <c r="BD77" s="136"/>
      <c r="BE77" s="136"/>
      <c r="BF77" s="136"/>
      <c r="BG77" s="136"/>
      <c r="BH77" s="136"/>
      <c r="BI77" s="136"/>
      <c r="BJ77" s="136"/>
      <c r="BK77" s="136"/>
      <c r="BL77" s="136"/>
      <c r="BM77" s="136"/>
      <c r="BN77" s="136"/>
      <c r="BO77" s="136"/>
      <c r="BP77" s="136"/>
      <c r="BQ77" s="136"/>
      <c r="BR77" s="136"/>
      <c r="BS77" s="136"/>
      <c r="BT77" s="136"/>
      <c r="BU77" s="136"/>
      <c r="BV77" s="136"/>
      <c r="BW77" s="136"/>
      <c r="BX77" s="136"/>
      <c r="BY77" s="136"/>
      <c r="BZ77" s="136"/>
      <c r="CA77" s="136"/>
      <c r="CB77" s="136"/>
      <c r="CC77" s="136"/>
      <c r="CD77" s="136"/>
      <c r="CE77" s="136"/>
      <c r="CF77" s="136"/>
      <c r="CG77" s="136"/>
      <c r="CH77" s="136"/>
      <c r="CI77" s="136"/>
      <c r="CJ77" s="136"/>
      <c r="CK77" s="136"/>
      <c r="CL77" s="136"/>
      <c r="CM77" s="136"/>
      <c r="CN77" s="136"/>
      <c r="CO77" s="136"/>
      <c r="CP77" s="136"/>
      <c r="CQ77" s="136"/>
      <c r="CR77" s="136"/>
      <c r="CS77" s="136"/>
      <c r="CT77" s="136"/>
      <c r="CU77" s="136"/>
      <c r="CV77" s="136"/>
      <c r="CW77" s="136"/>
      <c r="CX77" s="136"/>
      <c r="CY77" s="136"/>
      <c r="CZ77" s="136"/>
      <c r="DA77" s="136"/>
      <c r="DB77" s="136"/>
      <c r="DC77" s="136"/>
      <c r="DD77" s="136"/>
      <c r="DE77" s="136"/>
      <c r="DF77" s="136"/>
      <c r="DG77" s="136"/>
      <c r="DH77" s="136"/>
      <c r="DI77" s="136"/>
      <c r="DJ77" s="136"/>
      <c r="DK77" s="136"/>
      <c r="DL77" s="136"/>
      <c r="DM77" s="136"/>
      <c r="DN77" s="136"/>
      <c r="DO77" s="136"/>
      <c r="DP77" s="136"/>
      <c r="DQ77" s="136"/>
      <c r="DR77" s="136"/>
      <c r="DS77" s="136"/>
      <c r="DT77" s="136"/>
      <c r="DU77" s="136"/>
      <c r="DV77" s="136"/>
      <c r="DW77" s="136"/>
      <c r="DX77" s="136"/>
      <c r="DY77" s="136"/>
      <c r="DZ77" s="136"/>
      <c r="EA77" s="136"/>
      <c r="EB77" s="136"/>
      <c r="EC77" s="136"/>
      <c r="ED77" s="136"/>
      <c r="EE77" s="136"/>
      <c r="EF77" s="136"/>
      <c r="EG77" s="136"/>
      <c r="EH77" s="136"/>
      <c r="EI77" s="136"/>
      <c r="EJ77" s="136"/>
      <c r="EK77" s="136"/>
      <c r="EL77" s="136"/>
      <c r="EM77" s="136"/>
      <c r="EN77" s="136"/>
      <c r="EO77" s="136"/>
      <c r="EP77" s="136"/>
      <c r="EQ77" s="136"/>
      <c r="ER77" s="136"/>
      <c r="ES77" s="136"/>
      <c r="ET77" s="136"/>
      <c r="EU77" s="136"/>
      <c r="EV77" s="136"/>
      <c r="EW77" s="136"/>
      <c r="EX77" s="136"/>
      <c r="EY77" s="136"/>
      <c r="EZ77" s="136"/>
      <c r="FA77" s="136"/>
      <c r="FB77" s="136"/>
      <c r="FC77" s="136"/>
      <c r="FD77" s="136"/>
      <c r="FE77" s="136"/>
      <c r="FF77" s="136"/>
      <c r="FG77" s="136"/>
      <c r="FH77" s="136"/>
      <c r="FI77" s="136"/>
      <c r="FJ77" s="136"/>
      <c r="FK77" s="136"/>
      <c r="FL77" s="136"/>
      <c r="FM77" s="136"/>
      <c r="FN77" s="136"/>
      <c r="FO77" s="136"/>
      <c r="FP77" s="177"/>
    </row>
    <row r="78" ht="17.25" customHeight="1" spans="1:172">
      <c r="A78" s="378">
        <v>76</v>
      </c>
      <c r="B78" s="218" t="s">
        <v>480</v>
      </c>
      <c r="C78" s="219"/>
      <c r="D78" s="218" t="s">
        <v>481</v>
      </c>
      <c r="E78" s="218" t="s">
        <v>289</v>
      </c>
      <c r="F78" s="396">
        <f>人物卡!$P$5*2+人物卡!$M$5*2</f>
        <v>240</v>
      </c>
      <c r="G78" s="397" t="s">
        <v>482</v>
      </c>
      <c r="H78" s="400"/>
      <c r="I78" s="219"/>
      <c r="J78" s="219"/>
      <c r="K78" s="219"/>
      <c r="L78" s="136"/>
      <c r="M78" s="136"/>
      <c r="N78" s="136"/>
      <c r="O78" s="136"/>
      <c r="P78" s="136"/>
      <c r="Q78" s="136"/>
      <c r="R78" s="136"/>
      <c r="S78" s="136"/>
      <c r="T78" s="136"/>
      <c r="U78" s="136"/>
      <c r="V78" s="136"/>
      <c r="W78" s="136"/>
      <c r="X78" s="136"/>
      <c r="Y78" s="136"/>
      <c r="Z78" s="136"/>
      <c r="AA78" s="136"/>
      <c r="AB78" s="136"/>
      <c r="AC78" s="136"/>
      <c r="AD78" s="136"/>
      <c r="AE78" s="136"/>
      <c r="AF78" s="136"/>
      <c r="AG78" s="136"/>
      <c r="AH78" s="136"/>
      <c r="AI78" s="136"/>
      <c r="AJ78" s="136"/>
      <c r="AK78" s="136"/>
      <c r="AL78" s="136"/>
      <c r="AM78" s="136"/>
      <c r="AN78" s="136"/>
      <c r="AO78" s="136"/>
      <c r="AP78" s="136"/>
      <c r="AQ78" s="136"/>
      <c r="AR78" s="136"/>
      <c r="AS78" s="136"/>
      <c r="AT78" s="136"/>
      <c r="AU78" s="136"/>
      <c r="AV78" s="136"/>
      <c r="AW78" s="136"/>
      <c r="AX78" s="136"/>
      <c r="AY78" s="136"/>
      <c r="AZ78" s="136"/>
      <c r="BA78" s="136"/>
      <c r="BB78" s="136"/>
      <c r="BC78" s="136"/>
      <c r="BD78" s="136"/>
      <c r="BE78" s="136"/>
      <c r="BF78" s="136"/>
      <c r="BG78" s="136"/>
      <c r="BH78" s="136"/>
      <c r="BI78" s="136"/>
      <c r="BJ78" s="136"/>
      <c r="BK78" s="136"/>
      <c r="BL78" s="136"/>
      <c r="BM78" s="136"/>
      <c r="BN78" s="136"/>
      <c r="BO78" s="136"/>
      <c r="BP78" s="136"/>
      <c r="BQ78" s="136"/>
      <c r="BR78" s="136"/>
      <c r="BS78" s="136"/>
      <c r="BT78" s="136"/>
      <c r="BU78" s="136"/>
      <c r="BV78" s="136"/>
      <c r="BW78" s="136"/>
      <c r="BX78" s="136"/>
      <c r="BY78" s="136"/>
      <c r="BZ78" s="136"/>
      <c r="CA78" s="136"/>
      <c r="CB78" s="136"/>
      <c r="CC78" s="136"/>
      <c r="CD78" s="136"/>
      <c r="CE78" s="136"/>
      <c r="CF78" s="136"/>
      <c r="CG78" s="136"/>
      <c r="CH78" s="136"/>
      <c r="CI78" s="136"/>
      <c r="CJ78" s="136"/>
      <c r="CK78" s="136"/>
      <c r="CL78" s="136"/>
      <c r="CM78" s="136"/>
      <c r="CN78" s="136"/>
      <c r="CO78" s="136"/>
      <c r="CP78" s="136"/>
      <c r="CQ78" s="136"/>
      <c r="CR78" s="136"/>
      <c r="CS78" s="136"/>
      <c r="CT78" s="136"/>
      <c r="CU78" s="136"/>
      <c r="CV78" s="136"/>
      <c r="CW78" s="136"/>
      <c r="CX78" s="136"/>
      <c r="CY78" s="136"/>
      <c r="CZ78" s="136"/>
      <c r="DA78" s="136"/>
      <c r="DB78" s="136"/>
      <c r="DC78" s="136"/>
      <c r="DD78" s="136"/>
      <c r="DE78" s="136"/>
      <c r="DF78" s="136"/>
      <c r="DG78" s="136"/>
      <c r="DH78" s="136"/>
      <c r="DI78" s="136"/>
      <c r="DJ78" s="136"/>
      <c r="DK78" s="136"/>
      <c r="DL78" s="136"/>
      <c r="DM78" s="136"/>
      <c r="DN78" s="136"/>
      <c r="DO78" s="136"/>
      <c r="DP78" s="136"/>
      <c r="DQ78" s="136"/>
      <c r="DR78" s="136"/>
      <c r="DS78" s="136"/>
      <c r="DT78" s="136"/>
      <c r="DU78" s="136"/>
      <c r="DV78" s="136"/>
      <c r="DW78" s="136"/>
      <c r="DX78" s="136"/>
      <c r="DY78" s="136"/>
      <c r="DZ78" s="136"/>
      <c r="EA78" s="136"/>
      <c r="EB78" s="136"/>
      <c r="EC78" s="136"/>
      <c r="ED78" s="136"/>
      <c r="EE78" s="136"/>
      <c r="EF78" s="136"/>
      <c r="EG78" s="136"/>
      <c r="EH78" s="136"/>
      <c r="EI78" s="136"/>
      <c r="EJ78" s="136"/>
      <c r="EK78" s="136"/>
      <c r="EL78" s="136"/>
      <c r="EM78" s="136"/>
      <c r="EN78" s="136"/>
      <c r="EO78" s="136"/>
      <c r="EP78" s="136"/>
      <c r="EQ78" s="136"/>
      <c r="ER78" s="136"/>
      <c r="ES78" s="136"/>
      <c r="ET78" s="136"/>
      <c r="EU78" s="136"/>
      <c r="EV78" s="136"/>
      <c r="EW78" s="136"/>
      <c r="EX78" s="136"/>
      <c r="EY78" s="136"/>
      <c r="EZ78" s="136"/>
      <c r="FA78" s="136"/>
      <c r="FB78" s="136"/>
      <c r="FC78" s="136"/>
      <c r="FD78" s="136"/>
      <c r="FE78" s="136"/>
      <c r="FF78" s="136"/>
      <c r="FG78" s="136"/>
      <c r="FH78" s="136"/>
      <c r="FI78" s="136"/>
      <c r="FJ78" s="136"/>
      <c r="FK78" s="136"/>
      <c r="FL78" s="136"/>
      <c r="FM78" s="136"/>
      <c r="FN78" s="136"/>
      <c r="FO78" s="136"/>
      <c r="FP78" s="177"/>
    </row>
    <row r="79" ht="17.25" customHeight="1" spans="1:172">
      <c r="A79" s="382">
        <v>77</v>
      </c>
      <c r="B79" s="216" t="s">
        <v>483</v>
      </c>
      <c r="C79" s="217"/>
      <c r="D79" s="216" t="s">
        <v>358</v>
      </c>
      <c r="E79" s="216" t="s">
        <v>323</v>
      </c>
      <c r="F79" s="398">
        <f>人物卡!$P$5*2+MAX(人物卡!$J$3,人物卡!$M$3)*2</f>
        <v>330</v>
      </c>
      <c r="G79" s="393" t="s">
        <v>484</v>
      </c>
      <c r="H79" s="400"/>
      <c r="I79" s="219"/>
      <c r="J79" s="219"/>
      <c r="K79" s="219"/>
      <c r="L79" s="136"/>
      <c r="M79" s="136"/>
      <c r="N79" s="136"/>
      <c r="O79" s="136"/>
      <c r="P79" s="136"/>
      <c r="Q79" s="136"/>
      <c r="R79" s="136"/>
      <c r="S79" s="136"/>
      <c r="T79" s="136"/>
      <c r="U79" s="136"/>
      <c r="V79" s="136"/>
      <c r="W79" s="136"/>
      <c r="X79" s="136"/>
      <c r="Y79" s="136"/>
      <c r="Z79" s="136"/>
      <c r="AA79" s="136"/>
      <c r="AB79" s="136"/>
      <c r="AC79" s="136"/>
      <c r="AD79" s="136"/>
      <c r="AE79" s="136"/>
      <c r="AF79" s="136"/>
      <c r="AG79" s="136"/>
      <c r="AH79" s="136"/>
      <c r="AI79" s="136"/>
      <c r="AJ79" s="136"/>
      <c r="AK79" s="136"/>
      <c r="AL79" s="136"/>
      <c r="AM79" s="136"/>
      <c r="AN79" s="136"/>
      <c r="AO79" s="136"/>
      <c r="AP79" s="136"/>
      <c r="AQ79" s="136"/>
      <c r="AR79" s="136"/>
      <c r="AS79" s="136"/>
      <c r="AT79" s="136"/>
      <c r="AU79" s="136"/>
      <c r="AV79" s="136"/>
      <c r="AW79" s="136"/>
      <c r="AX79" s="136"/>
      <c r="AY79" s="136"/>
      <c r="AZ79" s="136"/>
      <c r="BA79" s="136"/>
      <c r="BB79" s="136"/>
      <c r="BC79" s="136"/>
      <c r="BD79" s="136"/>
      <c r="BE79" s="136"/>
      <c r="BF79" s="136"/>
      <c r="BG79" s="136"/>
      <c r="BH79" s="136"/>
      <c r="BI79" s="136"/>
      <c r="BJ79" s="136"/>
      <c r="BK79" s="136"/>
      <c r="BL79" s="136"/>
      <c r="BM79" s="136"/>
      <c r="BN79" s="136"/>
      <c r="BO79" s="136"/>
      <c r="BP79" s="136"/>
      <c r="BQ79" s="136"/>
      <c r="BR79" s="136"/>
      <c r="BS79" s="136"/>
      <c r="BT79" s="136"/>
      <c r="BU79" s="136"/>
      <c r="BV79" s="136"/>
      <c r="BW79" s="136"/>
      <c r="BX79" s="136"/>
      <c r="BY79" s="136"/>
      <c r="BZ79" s="136"/>
      <c r="CA79" s="136"/>
      <c r="CB79" s="136"/>
      <c r="CC79" s="136"/>
      <c r="CD79" s="136"/>
      <c r="CE79" s="136"/>
      <c r="CF79" s="136"/>
      <c r="CG79" s="136"/>
      <c r="CH79" s="136"/>
      <c r="CI79" s="136"/>
      <c r="CJ79" s="136"/>
      <c r="CK79" s="136"/>
      <c r="CL79" s="136"/>
      <c r="CM79" s="136"/>
      <c r="CN79" s="136"/>
      <c r="CO79" s="136"/>
      <c r="CP79" s="136"/>
      <c r="CQ79" s="136"/>
      <c r="CR79" s="136"/>
      <c r="CS79" s="136"/>
      <c r="CT79" s="136"/>
      <c r="CU79" s="136"/>
      <c r="CV79" s="136"/>
      <c r="CW79" s="136"/>
      <c r="CX79" s="136"/>
      <c r="CY79" s="136"/>
      <c r="CZ79" s="136"/>
      <c r="DA79" s="136"/>
      <c r="DB79" s="136"/>
      <c r="DC79" s="136"/>
      <c r="DD79" s="136"/>
      <c r="DE79" s="136"/>
      <c r="DF79" s="136"/>
      <c r="DG79" s="136"/>
      <c r="DH79" s="136"/>
      <c r="DI79" s="136"/>
      <c r="DJ79" s="136"/>
      <c r="DK79" s="136"/>
      <c r="DL79" s="136"/>
      <c r="DM79" s="136"/>
      <c r="DN79" s="136"/>
      <c r="DO79" s="136"/>
      <c r="DP79" s="136"/>
      <c r="DQ79" s="136"/>
      <c r="DR79" s="136"/>
      <c r="DS79" s="136"/>
      <c r="DT79" s="136"/>
      <c r="DU79" s="136"/>
      <c r="DV79" s="136"/>
      <c r="DW79" s="136"/>
      <c r="DX79" s="136"/>
      <c r="DY79" s="136"/>
      <c r="DZ79" s="136"/>
      <c r="EA79" s="136"/>
      <c r="EB79" s="136"/>
      <c r="EC79" s="136"/>
      <c r="ED79" s="136"/>
      <c r="EE79" s="136"/>
      <c r="EF79" s="136"/>
      <c r="EG79" s="136"/>
      <c r="EH79" s="136"/>
      <c r="EI79" s="136"/>
      <c r="EJ79" s="136"/>
      <c r="EK79" s="136"/>
      <c r="EL79" s="136"/>
      <c r="EM79" s="136"/>
      <c r="EN79" s="136"/>
      <c r="EO79" s="136"/>
      <c r="EP79" s="136"/>
      <c r="EQ79" s="136"/>
      <c r="ER79" s="136"/>
      <c r="ES79" s="136"/>
      <c r="ET79" s="136"/>
      <c r="EU79" s="136"/>
      <c r="EV79" s="136"/>
      <c r="EW79" s="136"/>
      <c r="EX79" s="136"/>
      <c r="EY79" s="136"/>
      <c r="EZ79" s="136"/>
      <c r="FA79" s="136"/>
      <c r="FB79" s="136"/>
      <c r="FC79" s="136"/>
      <c r="FD79" s="136"/>
      <c r="FE79" s="136"/>
      <c r="FF79" s="136"/>
      <c r="FG79" s="136"/>
      <c r="FH79" s="136"/>
      <c r="FI79" s="136"/>
      <c r="FJ79" s="136"/>
      <c r="FK79" s="136"/>
      <c r="FL79" s="136"/>
      <c r="FM79" s="136"/>
      <c r="FN79" s="136"/>
      <c r="FO79" s="136"/>
      <c r="FP79" s="177"/>
    </row>
    <row r="80" customHeight="1" spans="1:172">
      <c r="A80" s="378">
        <v>78</v>
      </c>
      <c r="B80" s="218" t="s">
        <v>485</v>
      </c>
      <c r="C80" s="219"/>
      <c r="D80" s="218" t="s">
        <v>415</v>
      </c>
      <c r="E80" s="218" t="s">
        <v>281</v>
      </c>
      <c r="F80" s="396">
        <f>人物卡!$P$5*4</f>
        <v>320</v>
      </c>
      <c r="G80" s="397" t="s">
        <v>486</v>
      </c>
      <c r="H80" s="400"/>
      <c r="I80" s="219"/>
      <c r="J80" s="219"/>
      <c r="K80" s="219"/>
      <c r="L80" s="136"/>
      <c r="M80" s="136"/>
      <c r="N80" s="136"/>
      <c r="O80" s="136"/>
      <c r="P80" s="136"/>
      <c r="Q80" s="136"/>
      <c r="R80" s="136"/>
      <c r="S80" s="136"/>
      <c r="T80" s="136"/>
      <c r="U80" s="136"/>
      <c r="V80" s="136"/>
      <c r="W80" s="136"/>
      <c r="X80" s="136"/>
      <c r="Y80" s="136"/>
      <c r="Z80" s="136"/>
      <c r="AA80" s="136"/>
      <c r="AB80" s="136"/>
      <c r="AC80" s="136"/>
      <c r="AD80" s="136"/>
      <c r="AE80" s="136"/>
      <c r="AF80" s="136"/>
      <c r="AG80" s="136"/>
      <c r="AH80" s="136"/>
      <c r="AI80" s="136"/>
      <c r="AJ80" s="136"/>
      <c r="AK80" s="136"/>
      <c r="AL80" s="136"/>
      <c r="AM80" s="136"/>
      <c r="AN80" s="136"/>
      <c r="AO80" s="136"/>
      <c r="AP80" s="136"/>
      <c r="AQ80" s="136"/>
      <c r="AR80" s="136"/>
      <c r="AS80" s="136"/>
      <c r="AT80" s="136"/>
      <c r="AU80" s="136"/>
      <c r="AV80" s="136"/>
      <c r="AW80" s="136"/>
      <c r="AX80" s="136"/>
      <c r="AY80" s="136"/>
      <c r="AZ80" s="136"/>
      <c r="BA80" s="136"/>
      <c r="BB80" s="136"/>
      <c r="BC80" s="136"/>
      <c r="BD80" s="136"/>
      <c r="BE80" s="136"/>
      <c r="BF80" s="136"/>
      <c r="BG80" s="136"/>
      <c r="BH80" s="136"/>
      <c r="BI80" s="136"/>
      <c r="BJ80" s="136"/>
      <c r="BK80" s="136"/>
      <c r="BL80" s="136"/>
      <c r="BM80" s="136"/>
      <c r="BN80" s="136"/>
      <c r="BO80" s="136"/>
      <c r="BP80" s="136"/>
      <c r="BQ80" s="136"/>
      <c r="BR80" s="136"/>
      <c r="BS80" s="136"/>
      <c r="BT80" s="136"/>
      <c r="BU80" s="136"/>
      <c r="BV80" s="136"/>
      <c r="BW80" s="136"/>
      <c r="BX80" s="136"/>
      <c r="BY80" s="136"/>
      <c r="BZ80" s="136"/>
      <c r="CA80" s="136"/>
      <c r="CB80" s="136"/>
      <c r="CC80" s="136"/>
      <c r="CD80" s="136"/>
      <c r="CE80" s="136"/>
      <c r="CF80" s="136"/>
      <c r="CG80" s="136"/>
      <c r="CH80" s="136"/>
      <c r="CI80" s="136"/>
      <c r="CJ80" s="136"/>
      <c r="CK80" s="136"/>
      <c r="CL80" s="136"/>
      <c r="CM80" s="136"/>
      <c r="CN80" s="136"/>
      <c r="CO80" s="136"/>
      <c r="CP80" s="136"/>
      <c r="CQ80" s="136"/>
      <c r="CR80" s="136"/>
      <c r="CS80" s="136"/>
      <c r="CT80" s="136"/>
      <c r="CU80" s="136"/>
      <c r="CV80" s="136"/>
      <c r="CW80" s="136"/>
      <c r="CX80" s="136"/>
      <c r="CY80" s="136"/>
      <c r="CZ80" s="136"/>
      <c r="DA80" s="136"/>
      <c r="DB80" s="136"/>
      <c r="DC80" s="136"/>
      <c r="DD80" s="136"/>
      <c r="DE80" s="136"/>
      <c r="DF80" s="136"/>
      <c r="DG80" s="136"/>
      <c r="DH80" s="136"/>
      <c r="DI80" s="136"/>
      <c r="DJ80" s="136"/>
      <c r="DK80" s="136"/>
      <c r="DL80" s="136"/>
      <c r="DM80" s="136"/>
      <c r="DN80" s="136"/>
      <c r="DO80" s="136"/>
      <c r="DP80" s="136"/>
      <c r="DQ80" s="136"/>
      <c r="DR80" s="136"/>
      <c r="DS80" s="136"/>
      <c r="DT80" s="136"/>
      <c r="DU80" s="136"/>
      <c r="DV80" s="136"/>
      <c r="DW80" s="136"/>
      <c r="DX80" s="136"/>
      <c r="DY80" s="136"/>
      <c r="DZ80" s="136"/>
      <c r="EA80" s="136"/>
      <c r="EB80" s="136"/>
      <c r="EC80" s="136"/>
      <c r="ED80" s="136"/>
      <c r="EE80" s="136"/>
      <c r="EF80" s="136"/>
      <c r="EG80" s="136"/>
      <c r="EH80" s="136"/>
      <c r="EI80" s="136"/>
      <c r="EJ80" s="136"/>
      <c r="EK80" s="136"/>
      <c r="EL80" s="136"/>
      <c r="EM80" s="136"/>
      <c r="EN80" s="136"/>
      <c r="EO80" s="136"/>
      <c r="EP80" s="136"/>
      <c r="EQ80" s="136"/>
      <c r="ER80" s="136"/>
      <c r="ES80" s="136"/>
      <c r="ET80" s="136"/>
      <c r="EU80" s="136"/>
      <c r="EV80" s="136"/>
      <c r="EW80" s="136"/>
      <c r="EX80" s="136"/>
      <c r="EY80" s="136"/>
      <c r="EZ80" s="136"/>
      <c r="FA80" s="136"/>
      <c r="FB80" s="136"/>
      <c r="FC80" s="136"/>
      <c r="FD80" s="136"/>
      <c r="FE80" s="136"/>
      <c r="FF80" s="136"/>
      <c r="FG80" s="136"/>
      <c r="FH80" s="136"/>
      <c r="FI80" s="136"/>
      <c r="FJ80" s="136"/>
      <c r="FK80" s="136"/>
      <c r="FL80" s="136"/>
      <c r="FM80" s="136"/>
      <c r="FN80" s="136"/>
      <c r="FO80" s="136"/>
      <c r="FP80" s="177"/>
    </row>
    <row r="81" ht="16.5" customHeight="1" spans="1:172">
      <c r="A81" s="382">
        <v>79</v>
      </c>
      <c r="B81" s="216" t="s">
        <v>487</v>
      </c>
      <c r="C81" s="217"/>
      <c r="D81" s="216" t="s">
        <v>326</v>
      </c>
      <c r="E81" s="216" t="s">
        <v>488</v>
      </c>
      <c r="F81" s="398">
        <f>人物卡!$P$5*2+MAX(人物卡!$P$3,人物卡!$M$3)*2</f>
        <v>310</v>
      </c>
      <c r="G81" s="393" t="s">
        <v>489</v>
      </c>
      <c r="H81" s="400"/>
      <c r="I81" s="219"/>
      <c r="J81" s="219"/>
      <c r="K81" s="219"/>
      <c r="L81" s="136"/>
      <c r="M81" s="136"/>
      <c r="N81" s="136"/>
      <c r="O81" s="136"/>
      <c r="P81" s="136"/>
      <c r="Q81" s="136"/>
      <c r="R81" s="136"/>
      <c r="S81" s="136"/>
      <c r="T81" s="136"/>
      <c r="U81" s="136"/>
      <c r="V81" s="136"/>
      <c r="W81" s="136"/>
      <c r="X81" s="136"/>
      <c r="Y81" s="136"/>
      <c r="Z81" s="136"/>
      <c r="AA81" s="136"/>
      <c r="AB81" s="136"/>
      <c r="AC81" s="136"/>
      <c r="AD81" s="136"/>
      <c r="AE81" s="136"/>
      <c r="AF81" s="136"/>
      <c r="AG81" s="136"/>
      <c r="AH81" s="136"/>
      <c r="AI81" s="136"/>
      <c r="AJ81" s="136"/>
      <c r="AK81" s="136"/>
      <c r="AL81" s="136"/>
      <c r="AM81" s="136"/>
      <c r="AN81" s="136"/>
      <c r="AO81" s="136"/>
      <c r="AP81" s="136"/>
      <c r="AQ81" s="136"/>
      <c r="AR81" s="136"/>
      <c r="AS81" s="136"/>
      <c r="AT81" s="136"/>
      <c r="AU81" s="136"/>
      <c r="AV81" s="136"/>
      <c r="AW81" s="136"/>
      <c r="AX81" s="136"/>
      <c r="AY81" s="136"/>
      <c r="AZ81" s="136"/>
      <c r="BA81" s="136"/>
      <c r="BB81" s="136"/>
      <c r="BC81" s="136"/>
      <c r="BD81" s="136"/>
      <c r="BE81" s="136"/>
      <c r="BF81" s="136"/>
      <c r="BG81" s="136"/>
      <c r="BH81" s="136"/>
      <c r="BI81" s="136"/>
      <c r="BJ81" s="136"/>
      <c r="BK81" s="136"/>
      <c r="BL81" s="136"/>
      <c r="BM81" s="136"/>
      <c r="BN81" s="136"/>
      <c r="BO81" s="136"/>
      <c r="BP81" s="136"/>
      <c r="BQ81" s="136"/>
      <c r="BR81" s="136"/>
      <c r="BS81" s="136"/>
      <c r="BT81" s="136"/>
      <c r="BU81" s="136"/>
      <c r="BV81" s="136"/>
      <c r="BW81" s="136"/>
      <c r="BX81" s="136"/>
      <c r="BY81" s="136"/>
      <c r="BZ81" s="136"/>
      <c r="CA81" s="136"/>
      <c r="CB81" s="136"/>
      <c r="CC81" s="136"/>
      <c r="CD81" s="136"/>
      <c r="CE81" s="136"/>
      <c r="CF81" s="136"/>
      <c r="CG81" s="136"/>
      <c r="CH81" s="136"/>
      <c r="CI81" s="136"/>
      <c r="CJ81" s="136"/>
      <c r="CK81" s="136"/>
      <c r="CL81" s="136"/>
      <c r="CM81" s="136"/>
      <c r="CN81" s="136"/>
      <c r="CO81" s="136"/>
      <c r="CP81" s="136"/>
      <c r="CQ81" s="136"/>
      <c r="CR81" s="136"/>
      <c r="CS81" s="136"/>
      <c r="CT81" s="136"/>
      <c r="CU81" s="136"/>
      <c r="CV81" s="136"/>
      <c r="CW81" s="136"/>
      <c r="CX81" s="136"/>
      <c r="CY81" s="136"/>
      <c r="CZ81" s="136"/>
      <c r="DA81" s="136"/>
      <c r="DB81" s="136"/>
      <c r="DC81" s="136"/>
      <c r="DD81" s="136"/>
      <c r="DE81" s="136"/>
      <c r="DF81" s="136"/>
      <c r="DG81" s="136"/>
      <c r="DH81" s="136"/>
      <c r="DI81" s="136"/>
      <c r="DJ81" s="136"/>
      <c r="DK81" s="136"/>
      <c r="DL81" s="136"/>
      <c r="DM81" s="136"/>
      <c r="DN81" s="136"/>
      <c r="DO81" s="136"/>
      <c r="DP81" s="136"/>
      <c r="DQ81" s="136"/>
      <c r="DR81" s="136"/>
      <c r="DS81" s="136"/>
      <c r="DT81" s="136"/>
      <c r="DU81" s="136"/>
      <c r="DV81" s="136"/>
      <c r="DW81" s="136"/>
      <c r="DX81" s="136"/>
      <c r="DY81" s="136"/>
      <c r="DZ81" s="136"/>
      <c r="EA81" s="136"/>
      <c r="EB81" s="136"/>
      <c r="EC81" s="136"/>
      <c r="ED81" s="136"/>
      <c r="EE81" s="136"/>
      <c r="EF81" s="136"/>
      <c r="EG81" s="136"/>
      <c r="EH81" s="136"/>
      <c r="EI81" s="136"/>
      <c r="EJ81" s="136"/>
      <c r="EK81" s="136"/>
      <c r="EL81" s="136"/>
      <c r="EM81" s="136"/>
      <c r="EN81" s="136"/>
      <c r="EO81" s="136"/>
      <c r="EP81" s="136"/>
      <c r="EQ81" s="136"/>
      <c r="ER81" s="136"/>
      <c r="ES81" s="136"/>
      <c r="ET81" s="136"/>
      <c r="EU81" s="136"/>
      <c r="EV81" s="136"/>
      <c r="EW81" s="136"/>
      <c r="EX81" s="136"/>
      <c r="EY81" s="136"/>
      <c r="EZ81" s="136"/>
      <c r="FA81" s="136"/>
      <c r="FB81" s="136"/>
      <c r="FC81" s="136"/>
      <c r="FD81" s="136"/>
      <c r="FE81" s="136"/>
      <c r="FF81" s="136"/>
      <c r="FG81" s="136"/>
      <c r="FH81" s="136"/>
      <c r="FI81" s="136"/>
      <c r="FJ81" s="136"/>
      <c r="FK81" s="136"/>
      <c r="FL81" s="136"/>
      <c r="FM81" s="136"/>
      <c r="FN81" s="136"/>
      <c r="FO81" s="136"/>
      <c r="FP81" s="177"/>
    </row>
    <row r="82" customHeight="1" spans="1:172">
      <c r="A82" s="378">
        <v>80</v>
      </c>
      <c r="B82" s="218" t="s">
        <v>490</v>
      </c>
      <c r="C82" s="219"/>
      <c r="D82" s="218" t="s">
        <v>326</v>
      </c>
      <c r="E82" s="218" t="s">
        <v>281</v>
      </c>
      <c r="F82" s="396">
        <f>人物卡!$P$5*4</f>
        <v>320</v>
      </c>
      <c r="G82" s="397" t="s">
        <v>491</v>
      </c>
      <c r="H82" s="400"/>
      <c r="I82" s="219"/>
      <c r="J82" s="219"/>
      <c r="K82" s="219"/>
      <c r="L82" s="136"/>
      <c r="M82" s="136"/>
      <c r="N82" s="136"/>
      <c r="O82" s="136"/>
      <c r="P82" s="136"/>
      <c r="Q82" s="136"/>
      <c r="R82" s="136"/>
      <c r="S82" s="136"/>
      <c r="T82" s="136"/>
      <c r="U82" s="136"/>
      <c r="V82" s="136"/>
      <c r="W82" s="136"/>
      <c r="X82" s="136"/>
      <c r="Y82" s="136"/>
      <c r="Z82" s="136"/>
      <c r="AA82" s="136"/>
      <c r="AB82" s="136"/>
      <c r="AC82" s="136"/>
      <c r="AD82" s="136"/>
      <c r="AE82" s="136"/>
      <c r="AF82" s="136"/>
      <c r="AG82" s="136"/>
      <c r="AH82" s="136"/>
      <c r="AI82" s="136"/>
      <c r="AJ82" s="136"/>
      <c r="AK82" s="136"/>
      <c r="AL82" s="136"/>
      <c r="AM82" s="136"/>
      <c r="AN82" s="136"/>
      <c r="AO82" s="136"/>
      <c r="AP82" s="136"/>
      <c r="AQ82" s="136"/>
      <c r="AR82" s="136"/>
      <c r="AS82" s="136"/>
      <c r="AT82" s="136"/>
      <c r="AU82" s="136"/>
      <c r="AV82" s="136"/>
      <c r="AW82" s="136"/>
      <c r="AX82" s="136"/>
      <c r="AY82" s="136"/>
      <c r="AZ82" s="136"/>
      <c r="BA82" s="136"/>
      <c r="BB82" s="136"/>
      <c r="BC82" s="136"/>
      <c r="BD82" s="136"/>
      <c r="BE82" s="136"/>
      <c r="BF82" s="136"/>
      <c r="BG82" s="136"/>
      <c r="BH82" s="136"/>
      <c r="BI82" s="136"/>
      <c r="BJ82" s="136"/>
      <c r="BK82" s="136"/>
      <c r="BL82" s="136"/>
      <c r="BM82" s="136"/>
      <c r="BN82" s="136"/>
      <c r="BO82" s="136"/>
      <c r="BP82" s="136"/>
      <c r="BQ82" s="136"/>
      <c r="BR82" s="136"/>
      <c r="BS82" s="136"/>
      <c r="BT82" s="136"/>
      <c r="BU82" s="136"/>
      <c r="BV82" s="136"/>
      <c r="BW82" s="136"/>
      <c r="BX82" s="136"/>
      <c r="BY82" s="136"/>
      <c r="BZ82" s="136"/>
      <c r="CA82" s="136"/>
      <c r="CB82" s="136"/>
      <c r="CC82" s="136"/>
      <c r="CD82" s="136"/>
      <c r="CE82" s="136"/>
      <c r="CF82" s="136"/>
      <c r="CG82" s="136"/>
      <c r="CH82" s="136"/>
      <c r="CI82" s="136"/>
      <c r="CJ82" s="136"/>
      <c r="CK82" s="136"/>
      <c r="CL82" s="136"/>
      <c r="CM82" s="136"/>
      <c r="CN82" s="136"/>
      <c r="CO82" s="136"/>
      <c r="CP82" s="136"/>
      <c r="CQ82" s="136"/>
      <c r="CR82" s="136"/>
      <c r="CS82" s="136"/>
      <c r="CT82" s="136"/>
      <c r="CU82" s="136"/>
      <c r="CV82" s="136"/>
      <c r="CW82" s="136"/>
      <c r="CX82" s="136"/>
      <c r="CY82" s="136"/>
      <c r="CZ82" s="136"/>
      <c r="DA82" s="136"/>
      <c r="DB82" s="136"/>
      <c r="DC82" s="136"/>
      <c r="DD82" s="136"/>
      <c r="DE82" s="136"/>
      <c r="DF82" s="136"/>
      <c r="DG82" s="136"/>
      <c r="DH82" s="136"/>
      <c r="DI82" s="136"/>
      <c r="DJ82" s="136"/>
      <c r="DK82" s="136"/>
      <c r="DL82" s="136"/>
      <c r="DM82" s="136"/>
      <c r="DN82" s="136"/>
      <c r="DO82" s="136"/>
      <c r="DP82" s="136"/>
      <c r="DQ82" s="136"/>
      <c r="DR82" s="136"/>
      <c r="DS82" s="136"/>
      <c r="DT82" s="136"/>
      <c r="DU82" s="136"/>
      <c r="DV82" s="136"/>
      <c r="DW82" s="136"/>
      <c r="DX82" s="136"/>
      <c r="DY82" s="136"/>
      <c r="DZ82" s="136"/>
      <c r="EA82" s="136"/>
      <c r="EB82" s="136"/>
      <c r="EC82" s="136"/>
      <c r="ED82" s="136"/>
      <c r="EE82" s="136"/>
      <c r="EF82" s="136"/>
      <c r="EG82" s="136"/>
      <c r="EH82" s="136"/>
      <c r="EI82" s="136"/>
      <c r="EJ82" s="136"/>
      <c r="EK82" s="136"/>
      <c r="EL82" s="136"/>
      <c r="EM82" s="136"/>
      <c r="EN82" s="136"/>
      <c r="EO82" s="136"/>
      <c r="EP82" s="136"/>
      <c r="EQ82" s="136"/>
      <c r="ER82" s="136"/>
      <c r="ES82" s="136"/>
      <c r="ET82" s="136"/>
      <c r="EU82" s="136"/>
      <c r="EV82" s="136"/>
      <c r="EW82" s="136"/>
      <c r="EX82" s="136"/>
      <c r="EY82" s="136"/>
      <c r="EZ82" s="136"/>
      <c r="FA82" s="136"/>
      <c r="FB82" s="136"/>
      <c r="FC82" s="136"/>
      <c r="FD82" s="136"/>
      <c r="FE82" s="136"/>
      <c r="FF82" s="136"/>
      <c r="FG82" s="136"/>
      <c r="FH82" s="136"/>
      <c r="FI82" s="136"/>
      <c r="FJ82" s="136"/>
      <c r="FK82" s="136"/>
      <c r="FL82" s="136"/>
      <c r="FM82" s="136"/>
      <c r="FN82" s="136"/>
      <c r="FO82" s="136"/>
      <c r="FP82" s="177"/>
    </row>
    <row r="83" ht="31" customHeight="1" spans="1:172">
      <c r="A83" s="382">
        <v>81</v>
      </c>
      <c r="B83" s="216" t="s">
        <v>492</v>
      </c>
      <c r="C83" s="217"/>
      <c r="D83" s="216" t="s">
        <v>493</v>
      </c>
      <c r="E83" s="216" t="s">
        <v>281</v>
      </c>
      <c r="F83" s="398">
        <f>人物卡!$P$5*4</f>
        <v>320</v>
      </c>
      <c r="G83" s="393" t="s">
        <v>494</v>
      </c>
      <c r="H83" s="400"/>
      <c r="I83" s="219"/>
      <c r="J83" s="219"/>
      <c r="K83" s="219"/>
      <c r="L83" s="136"/>
      <c r="M83" s="136"/>
      <c r="N83" s="136"/>
      <c r="O83" s="136"/>
      <c r="P83" s="136"/>
      <c r="Q83" s="136"/>
      <c r="R83" s="136"/>
      <c r="S83" s="136"/>
      <c r="T83" s="136"/>
      <c r="U83" s="136"/>
      <c r="V83" s="136"/>
      <c r="W83" s="136"/>
      <c r="X83" s="136"/>
      <c r="Y83" s="136"/>
      <c r="Z83" s="136"/>
      <c r="AA83" s="136"/>
      <c r="AB83" s="136"/>
      <c r="AC83" s="136"/>
      <c r="AD83" s="136"/>
      <c r="AE83" s="136"/>
      <c r="AF83" s="136"/>
      <c r="AG83" s="136"/>
      <c r="AH83" s="136"/>
      <c r="AI83" s="136"/>
      <c r="AJ83" s="136"/>
      <c r="AK83" s="136"/>
      <c r="AL83" s="136"/>
      <c r="AM83" s="136"/>
      <c r="AN83" s="136"/>
      <c r="AO83" s="136"/>
      <c r="AP83" s="136"/>
      <c r="AQ83" s="136"/>
      <c r="AR83" s="136"/>
      <c r="AS83" s="136"/>
      <c r="AT83" s="136"/>
      <c r="AU83" s="136"/>
      <c r="AV83" s="136"/>
      <c r="AW83" s="136"/>
      <c r="AX83" s="136"/>
      <c r="AY83" s="136"/>
      <c r="AZ83" s="136"/>
      <c r="BA83" s="136"/>
      <c r="BB83" s="136"/>
      <c r="BC83" s="136"/>
      <c r="BD83" s="136"/>
      <c r="BE83" s="136"/>
      <c r="BF83" s="136"/>
      <c r="BG83" s="136"/>
      <c r="BH83" s="136"/>
      <c r="BI83" s="136"/>
      <c r="BJ83" s="136"/>
      <c r="BK83" s="136"/>
      <c r="BL83" s="136"/>
      <c r="BM83" s="136"/>
      <c r="BN83" s="136"/>
      <c r="BO83" s="136"/>
      <c r="BP83" s="136"/>
      <c r="BQ83" s="136"/>
      <c r="BR83" s="136"/>
      <c r="BS83" s="136"/>
      <c r="BT83" s="136"/>
      <c r="BU83" s="136"/>
      <c r="BV83" s="136"/>
      <c r="BW83" s="136"/>
      <c r="BX83" s="136"/>
      <c r="BY83" s="136"/>
      <c r="BZ83" s="136"/>
      <c r="CA83" s="136"/>
      <c r="CB83" s="136"/>
      <c r="CC83" s="136"/>
      <c r="CD83" s="136"/>
      <c r="CE83" s="136"/>
      <c r="CF83" s="136"/>
      <c r="CG83" s="136"/>
      <c r="CH83" s="136"/>
      <c r="CI83" s="136"/>
      <c r="CJ83" s="136"/>
      <c r="CK83" s="136"/>
      <c r="CL83" s="136"/>
      <c r="CM83" s="136"/>
      <c r="CN83" s="136"/>
      <c r="CO83" s="136"/>
      <c r="CP83" s="136"/>
      <c r="CQ83" s="136"/>
      <c r="CR83" s="136"/>
      <c r="CS83" s="136"/>
      <c r="CT83" s="136"/>
      <c r="CU83" s="136"/>
      <c r="CV83" s="136"/>
      <c r="CW83" s="136"/>
      <c r="CX83" s="136"/>
      <c r="CY83" s="136"/>
      <c r="CZ83" s="136"/>
      <c r="DA83" s="136"/>
      <c r="DB83" s="136"/>
      <c r="DC83" s="136"/>
      <c r="DD83" s="136"/>
      <c r="DE83" s="136"/>
      <c r="DF83" s="136"/>
      <c r="DG83" s="136"/>
      <c r="DH83" s="136"/>
      <c r="DI83" s="136"/>
      <c r="DJ83" s="136"/>
      <c r="DK83" s="136"/>
      <c r="DL83" s="136"/>
      <c r="DM83" s="136"/>
      <c r="DN83" s="136"/>
      <c r="DO83" s="136"/>
      <c r="DP83" s="136"/>
      <c r="DQ83" s="136"/>
      <c r="DR83" s="136"/>
      <c r="DS83" s="136"/>
      <c r="DT83" s="136"/>
      <c r="DU83" s="136"/>
      <c r="DV83" s="136"/>
      <c r="DW83" s="136"/>
      <c r="DX83" s="136"/>
      <c r="DY83" s="136"/>
      <c r="DZ83" s="136"/>
      <c r="EA83" s="136"/>
      <c r="EB83" s="136"/>
      <c r="EC83" s="136"/>
      <c r="ED83" s="136"/>
      <c r="EE83" s="136"/>
      <c r="EF83" s="136"/>
      <c r="EG83" s="136"/>
      <c r="EH83" s="136"/>
      <c r="EI83" s="136"/>
      <c r="EJ83" s="136"/>
      <c r="EK83" s="136"/>
      <c r="EL83" s="136"/>
      <c r="EM83" s="136"/>
      <c r="EN83" s="136"/>
      <c r="EO83" s="136"/>
      <c r="EP83" s="136"/>
      <c r="EQ83" s="136"/>
      <c r="ER83" s="136"/>
      <c r="ES83" s="136"/>
      <c r="ET83" s="136"/>
      <c r="EU83" s="136"/>
      <c r="EV83" s="136"/>
      <c r="EW83" s="136"/>
      <c r="EX83" s="136"/>
      <c r="EY83" s="136"/>
      <c r="EZ83" s="136"/>
      <c r="FA83" s="136"/>
      <c r="FB83" s="136"/>
      <c r="FC83" s="136"/>
      <c r="FD83" s="136"/>
      <c r="FE83" s="136"/>
      <c r="FF83" s="136"/>
      <c r="FG83" s="136"/>
      <c r="FH83" s="136"/>
      <c r="FI83" s="136"/>
      <c r="FJ83" s="136"/>
      <c r="FK83" s="136"/>
      <c r="FL83" s="136"/>
      <c r="FM83" s="136"/>
      <c r="FN83" s="136"/>
      <c r="FO83" s="136"/>
      <c r="FP83" s="177"/>
    </row>
    <row r="84" ht="16.5" customHeight="1" spans="1:172">
      <c r="A84" s="378">
        <v>82</v>
      </c>
      <c r="B84" s="218" t="s">
        <v>495</v>
      </c>
      <c r="C84" s="219"/>
      <c r="D84" s="218" t="s">
        <v>496</v>
      </c>
      <c r="E84" s="218" t="s">
        <v>323</v>
      </c>
      <c r="F84" s="396">
        <f>人物卡!$P$5*2+MAX(人物卡!$J$3,人物卡!$M$3)*2</f>
        <v>330</v>
      </c>
      <c r="G84" s="397" t="s">
        <v>497</v>
      </c>
      <c r="H84" s="399"/>
      <c r="I84" s="219"/>
      <c r="J84" s="219"/>
      <c r="K84" s="219"/>
      <c r="L84" s="136"/>
      <c r="M84" s="136"/>
      <c r="N84" s="136"/>
      <c r="O84" s="136"/>
      <c r="P84" s="136"/>
      <c r="Q84" s="136"/>
      <c r="R84" s="136"/>
      <c r="S84" s="136"/>
      <c r="T84" s="136"/>
      <c r="U84" s="136"/>
      <c r="V84" s="136"/>
      <c r="W84" s="136"/>
      <c r="X84" s="136"/>
      <c r="Y84" s="136"/>
      <c r="Z84" s="136"/>
      <c r="AA84" s="136"/>
      <c r="AB84" s="136"/>
      <c r="AC84" s="136"/>
      <c r="AD84" s="136"/>
      <c r="AE84" s="136"/>
      <c r="AF84" s="136"/>
      <c r="AG84" s="136"/>
      <c r="AH84" s="136"/>
      <c r="AI84" s="136"/>
      <c r="AJ84" s="136"/>
      <c r="AK84" s="136"/>
      <c r="AL84" s="136"/>
      <c r="AM84" s="136"/>
      <c r="AN84" s="136"/>
      <c r="AO84" s="136"/>
      <c r="AP84" s="136"/>
      <c r="AQ84" s="136"/>
      <c r="AR84" s="136"/>
      <c r="AS84" s="136"/>
      <c r="AT84" s="136"/>
      <c r="AU84" s="136"/>
      <c r="AV84" s="136"/>
      <c r="AW84" s="136"/>
      <c r="AX84" s="136"/>
      <c r="AY84" s="136"/>
      <c r="AZ84" s="136"/>
      <c r="BA84" s="136"/>
      <c r="BB84" s="136"/>
      <c r="BC84" s="136"/>
      <c r="BD84" s="136"/>
      <c r="BE84" s="136"/>
      <c r="BF84" s="136"/>
      <c r="BG84" s="136"/>
      <c r="BH84" s="136"/>
      <c r="BI84" s="136"/>
      <c r="BJ84" s="136"/>
      <c r="BK84" s="136"/>
      <c r="BL84" s="136"/>
      <c r="BM84" s="136"/>
      <c r="BN84" s="136"/>
      <c r="BO84" s="136"/>
      <c r="BP84" s="136"/>
      <c r="BQ84" s="136"/>
      <c r="BR84" s="136"/>
      <c r="BS84" s="136"/>
      <c r="BT84" s="136"/>
      <c r="BU84" s="136"/>
      <c r="BV84" s="136"/>
      <c r="BW84" s="136"/>
      <c r="BX84" s="136"/>
      <c r="BY84" s="136"/>
      <c r="BZ84" s="136"/>
      <c r="CA84" s="136"/>
      <c r="CB84" s="136"/>
      <c r="CC84" s="136"/>
      <c r="CD84" s="136"/>
      <c r="CE84" s="136"/>
      <c r="CF84" s="136"/>
      <c r="CG84" s="136"/>
      <c r="CH84" s="136"/>
      <c r="CI84" s="136"/>
      <c r="CJ84" s="136"/>
      <c r="CK84" s="136"/>
      <c r="CL84" s="136"/>
      <c r="CM84" s="136"/>
      <c r="CN84" s="136"/>
      <c r="CO84" s="136"/>
      <c r="CP84" s="136"/>
      <c r="CQ84" s="136"/>
      <c r="CR84" s="136"/>
      <c r="CS84" s="136"/>
      <c r="CT84" s="136"/>
      <c r="CU84" s="136"/>
      <c r="CV84" s="136"/>
      <c r="CW84" s="136"/>
      <c r="CX84" s="136"/>
      <c r="CY84" s="136"/>
      <c r="CZ84" s="136"/>
      <c r="DA84" s="136"/>
      <c r="DB84" s="136"/>
      <c r="DC84" s="136"/>
      <c r="DD84" s="136"/>
      <c r="DE84" s="136"/>
      <c r="DF84" s="136"/>
      <c r="DG84" s="136"/>
      <c r="DH84" s="136"/>
      <c r="DI84" s="136"/>
      <c r="DJ84" s="136"/>
      <c r="DK84" s="136"/>
      <c r="DL84" s="136"/>
      <c r="DM84" s="136"/>
      <c r="DN84" s="136"/>
      <c r="DO84" s="136"/>
      <c r="DP84" s="136"/>
      <c r="DQ84" s="136"/>
      <c r="DR84" s="136"/>
      <c r="DS84" s="136"/>
      <c r="DT84" s="136"/>
      <c r="DU84" s="136"/>
      <c r="DV84" s="136"/>
      <c r="DW84" s="136"/>
      <c r="DX84" s="136"/>
      <c r="DY84" s="136"/>
      <c r="DZ84" s="136"/>
      <c r="EA84" s="136"/>
      <c r="EB84" s="136"/>
      <c r="EC84" s="136"/>
      <c r="ED84" s="136"/>
      <c r="EE84" s="136"/>
      <c r="EF84" s="136"/>
      <c r="EG84" s="136"/>
      <c r="EH84" s="136"/>
      <c r="EI84" s="136"/>
      <c r="EJ84" s="136"/>
      <c r="EK84" s="136"/>
      <c r="EL84" s="136"/>
      <c r="EM84" s="136"/>
      <c r="EN84" s="136"/>
      <c r="EO84" s="136"/>
      <c r="EP84" s="136"/>
      <c r="EQ84" s="136"/>
      <c r="ER84" s="136"/>
      <c r="ES84" s="136"/>
      <c r="ET84" s="136"/>
      <c r="EU84" s="136"/>
      <c r="EV84" s="136"/>
      <c r="EW84" s="136"/>
      <c r="EX84" s="136"/>
      <c r="EY84" s="136"/>
      <c r="EZ84" s="136"/>
      <c r="FA84" s="136"/>
      <c r="FB84" s="136"/>
      <c r="FC84" s="136"/>
      <c r="FD84" s="136"/>
      <c r="FE84" s="136"/>
      <c r="FF84" s="136"/>
      <c r="FG84" s="136"/>
      <c r="FH84" s="136"/>
      <c r="FI84" s="136"/>
      <c r="FJ84" s="136"/>
      <c r="FK84" s="136"/>
      <c r="FL84" s="136"/>
      <c r="FM84" s="136"/>
      <c r="FN84" s="136"/>
      <c r="FO84" s="136"/>
      <c r="FP84" s="177"/>
    </row>
    <row r="85" ht="17" customHeight="1" spans="1:172">
      <c r="A85" s="382">
        <v>83</v>
      </c>
      <c r="B85" s="216" t="s">
        <v>498</v>
      </c>
      <c r="C85" s="217"/>
      <c r="D85" s="216" t="s">
        <v>326</v>
      </c>
      <c r="E85" s="216" t="s">
        <v>281</v>
      </c>
      <c r="F85" s="398">
        <f>人物卡!$P$5*4</f>
        <v>320</v>
      </c>
      <c r="G85" s="393" t="s">
        <v>499</v>
      </c>
      <c r="H85" s="399"/>
      <c r="I85" s="219"/>
      <c r="J85" s="219"/>
      <c r="K85" s="219"/>
      <c r="L85" s="136"/>
      <c r="M85" s="136"/>
      <c r="N85" s="136"/>
      <c r="O85" s="136"/>
      <c r="P85" s="136"/>
      <c r="Q85" s="136"/>
      <c r="R85" s="136"/>
      <c r="S85" s="136"/>
      <c r="T85" s="136"/>
      <c r="U85" s="136"/>
      <c r="V85" s="136"/>
      <c r="W85" s="136"/>
      <c r="X85" s="136"/>
      <c r="Y85" s="136"/>
      <c r="Z85" s="136"/>
      <c r="AA85" s="136"/>
      <c r="AB85" s="136"/>
      <c r="AC85" s="136"/>
      <c r="AD85" s="136"/>
      <c r="AE85" s="136"/>
      <c r="AF85" s="136"/>
      <c r="AG85" s="136"/>
      <c r="AH85" s="136"/>
      <c r="AI85" s="136"/>
      <c r="AJ85" s="136"/>
      <c r="AK85" s="136"/>
      <c r="AL85" s="136"/>
      <c r="AM85" s="136"/>
      <c r="AN85" s="136"/>
      <c r="AO85" s="136"/>
      <c r="AP85" s="136"/>
      <c r="AQ85" s="136"/>
      <c r="AR85" s="136"/>
      <c r="AS85" s="136"/>
      <c r="AT85" s="136"/>
      <c r="AU85" s="136"/>
      <c r="AV85" s="136"/>
      <c r="AW85" s="136"/>
      <c r="AX85" s="136"/>
      <c r="AY85" s="136"/>
      <c r="AZ85" s="136"/>
      <c r="BA85" s="136"/>
      <c r="BB85" s="136"/>
      <c r="BC85" s="136"/>
      <c r="BD85" s="136"/>
      <c r="BE85" s="136"/>
      <c r="BF85" s="136"/>
      <c r="BG85" s="136"/>
      <c r="BH85" s="136"/>
      <c r="BI85" s="136"/>
      <c r="BJ85" s="136"/>
      <c r="BK85" s="136"/>
      <c r="BL85" s="136"/>
      <c r="BM85" s="136"/>
      <c r="BN85" s="136"/>
      <c r="BO85" s="136"/>
      <c r="BP85" s="136"/>
      <c r="BQ85" s="136"/>
      <c r="BR85" s="136"/>
      <c r="BS85" s="136"/>
      <c r="BT85" s="136"/>
      <c r="BU85" s="136"/>
      <c r="BV85" s="136"/>
      <c r="BW85" s="136"/>
      <c r="BX85" s="136"/>
      <c r="BY85" s="136"/>
      <c r="BZ85" s="136"/>
      <c r="CA85" s="136"/>
      <c r="CB85" s="136"/>
      <c r="CC85" s="136"/>
      <c r="CD85" s="136"/>
      <c r="CE85" s="136"/>
      <c r="CF85" s="136"/>
      <c r="CG85" s="136"/>
      <c r="CH85" s="136"/>
      <c r="CI85" s="136"/>
      <c r="CJ85" s="136"/>
      <c r="CK85" s="136"/>
      <c r="CL85" s="136"/>
      <c r="CM85" s="136"/>
      <c r="CN85" s="136"/>
      <c r="CO85" s="136"/>
      <c r="CP85" s="136"/>
      <c r="CQ85" s="136"/>
      <c r="CR85" s="136"/>
      <c r="CS85" s="136"/>
      <c r="CT85" s="136"/>
      <c r="CU85" s="136"/>
      <c r="CV85" s="136"/>
      <c r="CW85" s="136"/>
      <c r="CX85" s="136"/>
      <c r="CY85" s="136"/>
      <c r="CZ85" s="136"/>
      <c r="DA85" s="136"/>
      <c r="DB85" s="136"/>
      <c r="DC85" s="136"/>
      <c r="DD85" s="136"/>
      <c r="DE85" s="136"/>
      <c r="DF85" s="136"/>
      <c r="DG85" s="136"/>
      <c r="DH85" s="136"/>
      <c r="DI85" s="136"/>
      <c r="DJ85" s="136"/>
      <c r="DK85" s="136"/>
      <c r="DL85" s="136"/>
      <c r="DM85" s="136"/>
      <c r="DN85" s="136"/>
      <c r="DO85" s="136"/>
      <c r="DP85" s="136"/>
      <c r="DQ85" s="136"/>
      <c r="DR85" s="136"/>
      <c r="DS85" s="136"/>
      <c r="DT85" s="136"/>
      <c r="DU85" s="136"/>
      <c r="DV85" s="136"/>
      <c r="DW85" s="136"/>
      <c r="DX85" s="136"/>
      <c r="DY85" s="136"/>
      <c r="DZ85" s="136"/>
      <c r="EA85" s="136"/>
      <c r="EB85" s="136"/>
      <c r="EC85" s="136"/>
      <c r="ED85" s="136"/>
      <c r="EE85" s="136"/>
      <c r="EF85" s="136"/>
      <c r="EG85" s="136"/>
      <c r="EH85" s="136"/>
      <c r="EI85" s="136"/>
      <c r="EJ85" s="136"/>
      <c r="EK85" s="136"/>
      <c r="EL85" s="136"/>
      <c r="EM85" s="136"/>
      <c r="EN85" s="136"/>
      <c r="EO85" s="136"/>
      <c r="EP85" s="136"/>
      <c r="EQ85" s="136"/>
      <c r="ER85" s="136"/>
      <c r="ES85" s="136"/>
      <c r="ET85" s="136"/>
      <c r="EU85" s="136"/>
      <c r="EV85" s="136"/>
      <c r="EW85" s="136"/>
      <c r="EX85" s="136"/>
      <c r="EY85" s="136"/>
      <c r="EZ85" s="136"/>
      <c r="FA85" s="136"/>
      <c r="FB85" s="136"/>
      <c r="FC85" s="136"/>
      <c r="FD85" s="136"/>
      <c r="FE85" s="136"/>
      <c r="FF85" s="136"/>
      <c r="FG85" s="136"/>
      <c r="FH85" s="136"/>
      <c r="FI85" s="136"/>
      <c r="FJ85" s="136"/>
      <c r="FK85" s="136"/>
      <c r="FL85" s="136"/>
      <c r="FM85" s="136"/>
      <c r="FN85" s="136"/>
      <c r="FO85" s="136"/>
      <c r="FP85" s="177"/>
    </row>
    <row r="86" customHeight="1" spans="1:172">
      <c r="A86" s="378">
        <v>84</v>
      </c>
      <c r="B86" s="218" t="s">
        <v>500</v>
      </c>
      <c r="C86" s="219"/>
      <c r="D86" s="218" t="s">
        <v>501</v>
      </c>
      <c r="E86" s="218" t="s">
        <v>281</v>
      </c>
      <c r="F86" s="396">
        <f>人物卡!$P$5*4</f>
        <v>320</v>
      </c>
      <c r="G86" s="397" t="s">
        <v>502</v>
      </c>
      <c r="H86" s="399"/>
      <c r="I86" s="219"/>
      <c r="J86" s="219"/>
      <c r="K86" s="219"/>
      <c r="L86" s="136"/>
      <c r="M86" s="136"/>
      <c r="N86" s="136"/>
      <c r="O86" s="136"/>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6"/>
      <c r="AN86" s="136"/>
      <c r="AO86" s="136"/>
      <c r="AP86" s="136"/>
      <c r="AQ86" s="136"/>
      <c r="AR86" s="136"/>
      <c r="AS86" s="136"/>
      <c r="AT86" s="136"/>
      <c r="AU86" s="136"/>
      <c r="AV86" s="136"/>
      <c r="AW86" s="136"/>
      <c r="AX86" s="136"/>
      <c r="AY86" s="136"/>
      <c r="AZ86" s="136"/>
      <c r="BA86" s="136"/>
      <c r="BB86" s="136"/>
      <c r="BC86" s="136"/>
      <c r="BD86" s="136"/>
      <c r="BE86" s="136"/>
      <c r="BF86" s="136"/>
      <c r="BG86" s="136"/>
      <c r="BH86" s="136"/>
      <c r="BI86" s="136"/>
      <c r="BJ86" s="136"/>
      <c r="BK86" s="136"/>
      <c r="BL86" s="136"/>
      <c r="BM86" s="136"/>
      <c r="BN86" s="136"/>
      <c r="BO86" s="136"/>
      <c r="BP86" s="136"/>
      <c r="BQ86" s="136"/>
      <c r="BR86" s="136"/>
      <c r="BS86" s="136"/>
      <c r="BT86" s="136"/>
      <c r="BU86" s="136"/>
      <c r="BV86" s="136"/>
      <c r="BW86" s="136"/>
      <c r="BX86" s="136"/>
      <c r="BY86" s="136"/>
      <c r="BZ86" s="136"/>
      <c r="CA86" s="136"/>
      <c r="CB86" s="136"/>
      <c r="CC86" s="136"/>
      <c r="CD86" s="136"/>
      <c r="CE86" s="136"/>
      <c r="CF86" s="136"/>
      <c r="CG86" s="136"/>
      <c r="CH86" s="136"/>
      <c r="CI86" s="136"/>
      <c r="CJ86" s="136"/>
      <c r="CK86" s="136"/>
      <c r="CL86" s="136"/>
      <c r="CM86" s="136"/>
      <c r="CN86" s="136"/>
      <c r="CO86" s="136"/>
      <c r="CP86" s="136"/>
      <c r="CQ86" s="136"/>
      <c r="CR86" s="136"/>
      <c r="CS86" s="136"/>
      <c r="CT86" s="136"/>
      <c r="CU86" s="136"/>
      <c r="CV86" s="136"/>
      <c r="CW86" s="136"/>
      <c r="CX86" s="136"/>
      <c r="CY86" s="136"/>
      <c r="CZ86" s="136"/>
      <c r="DA86" s="136"/>
      <c r="DB86" s="136"/>
      <c r="DC86" s="136"/>
      <c r="DD86" s="136"/>
      <c r="DE86" s="136"/>
      <c r="DF86" s="136"/>
      <c r="DG86" s="136"/>
      <c r="DH86" s="136"/>
      <c r="DI86" s="136"/>
      <c r="DJ86" s="136"/>
      <c r="DK86" s="136"/>
      <c r="DL86" s="136"/>
      <c r="DM86" s="136"/>
      <c r="DN86" s="136"/>
      <c r="DO86" s="136"/>
      <c r="DP86" s="136"/>
      <c r="DQ86" s="136"/>
      <c r="DR86" s="136"/>
      <c r="DS86" s="136"/>
      <c r="DT86" s="136"/>
      <c r="DU86" s="136"/>
      <c r="DV86" s="136"/>
      <c r="DW86" s="136"/>
      <c r="DX86" s="136"/>
      <c r="DY86" s="136"/>
      <c r="DZ86" s="136"/>
      <c r="EA86" s="136"/>
      <c r="EB86" s="136"/>
      <c r="EC86" s="136"/>
      <c r="ED86" s="136"/>
      <c r="EE86" s="136"/>
      <c r="EF86" s="136"/>
      <c r="EG86" s="136"/>
      <c r="EH86" s="136"/>
      <c r="EI86" s="136"/>
      <c r="EJ86" s="136"/>
      <c r="EK86" s="136"/>
      <c r="EL86" s="136"/>
      <c r="EM86" s="136"/>
      <c r="EN86" s="136"/>
      <c r="EO86" s="136"/>
      <c r="EP86" s="136"/>
      <c r="EQ86" s="136"/>
      <c r="ER86" s="136"/>
      <c r="ES86" s="136"/>
      <c r="ET86" s="136"/>
      <c r="EU86" s="136"/>
      <c r="EV86" s="136"/>
      <c r="EW86" s="136"/>
      <c r="EX86" s="136"/>
      <c r="EY86" s="136"/>
      <c r="EZ86" s="136"/>
      <c r="FA86" s="136"/>
      <c r="FB86" s="136"/>
      <c r="FC86" s="136"/>
      <c r="FD86" s="136"/>
      <c r="FE86" s="136"/>
      <c r="FF86" s="136"/>
      <c r="FG86" s="136"/>
      <c r="FH86" s="136"/>
      <c r="FI86" s="136"/>
      <c r="FJ86" s="136"/>
      <c r="FK86" s="136"/>
      <c r="FL86" s="136"/>
      <c r="FM86" s="136"/>
      <c r="FN86" s="136"/>
      <c r="FO86" s="136"/>
      <c r="FP86" s="177"/>
    </row>
    <row r="87" ht="17" customHeight="1" spans="1:172">
      <c r="A87" s="382">
        <v>85</v>
      </c>
      <c r="B87" s="216" t="s">
        <v>503</v>
      </c>
      <c r="C87" s="217"/>
      <c r="D87" s="216" t="s">
        <v>326</v>
      </c>
      <c r="E87" s="216" t="s">
        <v>281</v>
      </c>
      <c r="F87" s="398">
        <f>人物卡!$P$5*4</f>
        <v>320</v>
      </c>
      <c r="G87" s="393" t="s">
        <v>504</v>
      </c>
      <c r="H87" s="399"/>
      <c r="I87" s="219"/>
      <c r="J87" s="219"/>
      <c r="K87" s="219"/>
      <c r="L87" s="136"/>
      <c r="M87" s="136"/>
      <c r="N87" s="136"/>
      <c r="O87" s="136"/>
      <c r="P87" s="136"/>
      <c r="Q87" s="136"/>
      <c r="R87" s="136"/>
      <c r="S87" s="136"/>
      <c r="T87" s="136"/>
      <c r="U87" s="136"/>
      <c r="V87" s="136"/>
      <c r="W87" s="136"/>
      <c r="X87" s="136"/>
      <c r="Y87" s="136"/>
      <c r="Z87" s="136"/>
      <c r="AA87" s="136"/>
      <c r="AB87" s="136"/>
      <c r="AC87" s="136"/>
      <c r="AD87" s="136"/>
      <c r="AE87" s="136"/>
      <c r="AF87" s="136"/>
      <c r="AG87" s="136"/>
      <c r="AH87" s="136"/>
      <c r="AI87" s="136"/>
      <c r="AJ87" s="136"/>
      <c r="AK87" s="136"/>
      <c r="AL87" s="136"/>
      <c r="AM87" s="136"/>
      <c r="AN87" s="136"/>
      <c r="AO87" s="136"/>
      <c r="AP87" s="136"/>
      <c r="AQ87" s="136"/>
      <c r="AR87" s="136"/>
      <c r="AS87" s="136"/>
      <c r="AT87" s="136"/>
      <c r="AU87" s="136"/>
      <c r="AV87" s="136"/>
      <c r="AW87" s="136"/>
      <c r="AX87" s="136"/>
      <c r="AY87" s="136"/>
      <c r="AZ87" s="136"/>
      <c r="BA87" s="136"/>
      <c r="BB87" s="136"/>
      <c r="BC87" s="136"/>
      <c r="BD87" s="136"/>
      <c r="BE87" s="136"/>
      <c r="BF87" s="136"/>
      <c r="BG87" s="136"/>
      <c r="BH87" s="136"/>
      <c r="BI87" s="136"/>
      <c r="BJ87" s="136"/>
      <c r="BK87" s="136"/>
      <c r="BL87" s="136"/>
      <c r="BM87" s="136"/>
      <c r="BN87" s="136"/>
      <c r="BO87" s="136"/>
      <c r="BP87" s="136"/>
      <c r="BQ87" s="136"/>
      <c r="BR87" s="136"/>
      <c r="BS87" s="136"/>
      <c r="BT87" s="136"/>
      <c r="BU87" s="136"/>
      <c r="BV87" s="136"/>
      <c r="BW87" s="136"/>
      <c r="BX87" s="136"/>
      <c r="BY87" s="136"/>
      <c r="BZ87" s="136"/>
      <c r="CA87" s="136"/>
      <c r="CB87" s="136"/>
      <c r="CC87" s="136"/>
      <c r="CD87" s="136"/>
      <c r="CE87" s="136"/>
      <c r="CF87" s="136"/>
      <c r="CG87" s="136"/>
      <c r="CH87" s="136"/>
      <c r="CI87" s="136"/>
      <c r="CJ87" s="136"/>
      <c r="CK87" s="136"/>
      <c r="CL87" s="136"/>
      <c r="CM87" s="136"/>
      <c r="CN87" s="136"/>
      <c r="CO87" s="136"/>
      <c r="CP87" s="136"/>
      <c r="CQ87" s="136"/>
      <c r="CR87" s="136"/>
      <c r="CS87" s="136"/>
      <c r="CT87" s="136"/>
      <c r="CU87" s="136"/>
      <c r="CV87" s="136"/>
      <c r="CW87" s="136"/>
      <c r="CX87" s="136"/>
      <c r="CY87" s="136"/>
      <c r="CZ87" s="136"/>
      <c r="DA87" s="136"/>
      <c r="DB87" s="136"/>
      <c r="DC87" s="136"/>
      <c r="DD87" s="136"/>
      <c r="DE87" s="136"/>
      <c r="DF87" s="136"/>
      <c r="DG87" s="136"/>
      <c r="DH87" s="136"/>
      <c r="DI87" s="136"/>
      <c r="DJ87" s="136"/>
      <c r="DK87" s="136"/>
      <c r="DL87" s="136"/>
      <c r="DM87" s="136"/>
      <c r="DN87" s="136"/>
      <c r="DO87" s="136"/>
      <c r="DP87" s="136"/>
      <c r="DQ87" s="136"/>
      <c r="DR87" s="136"/>
      <c r="DS87" s="136"/>
      <c r="DT87" s="136"/>
      <c r="DU87" s="136"/>
      <c r="DV87" s="136"/>
      <c r="DW87" s="136"/>
      <c r="DX87" s="136"/>
      <c r="DY87" s="136"/>
      <c r="DZ87" s="136"/>
      <c r="EA87" s="136"/>
      <c r="EB87" s="136"/>
      <c r="EC87" s="136"/>
      <c r="ED87" s="136"/>
      <c r="EE87" s="136"/>
      <c r="EF87" s="136"/>
      <c r="EG87" s="136"/>
      <c r="EH87" s="136"/>
      <c r="EI87" s="136"/>
      <c r="EJ87" s="136"/>
      <c r="EK87" s="136"/>
      <c r="EL87" s="136"/>
      <c r="EM87" s="136"/>
      <c r="EN87" s="136"/>
      <c r="EO87" s="136"/>
      <c r="EP87" s="136"/>
      <c r="EQ87" s="136"/>
      <c r="ER87" s="136"/>
      <c r="ES87" s="136"/>
      <c r="ET87" s="136"/>
      <c r="EU87" s="136"/>
      <c r="EV87" s="136"/>
      <c r="EW87" s="136"/>
      <c r="EX87" s="136"/>
      <c r="EY87" s="136"/>
      <c r="EZ87" s="136"/>
      <c r="FA87" s="136"/>
      <c r="FB87" s="136"/>
      <c r="FC87" s="136"/>
      <c r="FD87" s="136"/>
      <c r="FE87" s="136"/>
      <c r="FF87" s="136"/>
      <c r="FG87" s="136"/>
      <c r="FH87" s="136"/>
      <c r="FI87" s="136"/>
      <c r="FJ87" s="136"/>
      <c r="FK87" s="136"/>
      <c r="FL87" s="136"/>
      <c r="FM87" s="136"/>
      <c r="FN87" s="136"/>
      <c r="FO87" s="136"/>
      <c r="FP87" s="177"/>
    </row>
    <row r="88" customHeight="1" spans="1:172">
      <c r="A88" s="378">
        <v>86</v>
      </c>
      <c r="B88" s="218" t="s">
        <v>505</v>
      </c>
      <c r="C88" s="219"/>
      <c r="D88" s="218" t="s">
        <v>415</v>
      </c>
      <c r="E88" s="218" t="s">
        <v>281</v>
      </c>
      <c r="F88" s="396">
        <f>人物卡!$P$5*4</f>
        <v>320</v>
      </c>
      <c r="G88" s="397" t="s">
        <v>506</v>
      </c>
      <c r="H88" s="399"/>
      <c r="I88" s="219"/>
      <c r="J88" s="219"/>
      <c r="K88" s="219"/>
      <c r="L88" s="136"/>
      <c r="M88" s="136"/>
      <c r="N88" s="136"/>
      <c r="O88" s="136"/>
      <c r="P88" s="136"/>
      <c r="Q88" s="136"/>
      <c r="R88" s="136"/>
      <c r="S88" s="136"/>
      <c r="T88" s="136"/>
      <c r="U88" s="136"/>
      <c r="V88" s="136"/>
      <c r="W88" s="136"/>
      <c r="X88" s="136"/>
      <c r="Y88" s="136"/>
      <c r="Z88" s="136"/>
      <c r="AA88" s="136"/>
      <c r="AB88" s="136"/>
      <c r="AC88" s="136"/>
      <c r="AD88" s="136"/>
      <c r="AE88" s="136"/>
      <c r="AF88" s="136"/>
      <c r="AG88" s="136"/>
      <c r="AH88" s="136"/>
      <c r="AI88" s="136"/>
      <c r="AJ88" s="136"/>
      <c r="AK88" s="136"/>
      <c r="AL88" s="136"/>
      <c r="AM88" s="136"/>
      <c r="AN88" s="136"/>
      <c r="AO88" s="136"/>
      <c r="AP88" s="136"/>
      <c r="AQ88" s="136"/>
      <c r="AR88" s="136"/>
      <c r="AS88" s="136"/>
      <c r="AT88" s="136"/>
      <c r="AU88" s="136"/>
      <c r="AV88" s="136"/>
      <c r="AW88" s="136"/>
      <c r="AX88" s="136"/>
      <c r="AY88" s="136"/>
      <c r="AZ88" s="136"/>
      <c r="BA88" s="136"/>
      <c r="BB88" s="136"/>
      <c r="BC88" s="136"/>
      <c r="BD88" s="136"/>
      <c r="BE88" s="136"/>
      <c r="BF88" s="136"/>
      <c r="BG88" s="136"/>
      <c r="BH88" s="136"/>
      <c r="BI88" s="136"/>
      <c r="BJ88" s="136"/>
      <c r="BK88" s="136"/>
      <c r="BL88" s="136"/>
      <c r="BM88" s="136"/>
      <c r="BN88" s="136"/>
      <c r="BO88" s="136"/>
      <c r="BP88" s="136"/>
      <c r="BQ88" s="136"/>
      <c r="BR88" s="136"/>
      <c r="BS88" s="136"/>
      <c r="BT88" s="136"/>
      <c r="BU88" s="136"/>
      <c r="BV88" s="136"/>
      <c r="BW88" s="136"/>
      <c r="BX88" s="136"/>
      <c r="BY88" s="136"/>
      <c r="BZ88" s="136"/>
      <c r="CA88" s="136"/>
      <c r="CB88" s="136"/>
      <c r="CC88" s="136"/>
      <c r="CD88" s="136"/>
      <c r="CE88" s="136"/>
      <c r="CF88" s="136"/>
      <c r="CG88" s="136"/>
      <c r="CH88" s="136"/>
      <c r="CI88" s="136"/>
      <c r="CJ88" s="136"/>
      <c r="CK88" s="136"/>
      <c r="CL88" s="136"/>
      <c r="CM88" s="136"/>
      <c r="CN88" s="136"/>
      <c r="CO88" s="136"/>
      <c r="CP88" s="136"/>
      <c r="CQ88" s="136"/>
      <c r="CR88" s="136"/>
      <c r="CS88" s="136"/>
      <c r="CT88" s="136"/>
      <c r="CU88" s="136"/>
      <c r="CV88" s="136"/>
      <c r="CW88" s="136"/>
      <c r="CX88" s="136"/>
      <c r="CY88" s="136"/>
      <c r="CZ88" s="136"/>
      <c r="DA88" s="136"/>
      <c r="DB88" s="136"/>
      <c r="DC88" s="136"/>
      <c r="DD88" s="136"/>
      <c r="DE88" s="136"/>
      <c r="DF88" s="136"/>
      <c r="DG88" s="136"/>
      <c r="DH88" s="136"/>
      <c r="DI88" s="136"/>
      <c r="DJ88" s="136"/>
      <c r="DK88" s="136"/>
      <c r="DL88" s="136"/>
      <c r="DM88" s="136"/>
      <c r="DN88" s="136"/>
      <c r="DO88" s="136"/>
      <c r="DP88" s="136"/>
      <c r="DQ88" s="136"/>
      <c r="DR88" s="136"/>
      <c r="DS88" s="136"/>
      <c r="DT88" s="136"/>
      <c r="DU88" s="136"/>
      <c r="DV88" s="136"/>
      <c r="DW88" s="136"/>
      <c r="DX88" s="136"/>
      <c r="DY88" s="136"/>
      <c r="DZ88" s="136"/>
      <c r="EA88" s="136"/>
      <c r="EB88" s="136"/>
      <c r="EC88" s="136"/>
      <c r="ED88" s="136"/>
      <c r="EE88" s="136"/>
      <c r="EF88" s="136"/>
      <c r="EG88" s="136"/>
      <c r="EH88" s="136"/>
      <c r="EI88" s="136"/>
      <c r="EJ88" s="136"/>
      <c r="EK88" s="136"/>
      <c r="EL88" s="136"/>
      <c r="EM88" s="136"/>
      <c r="EN88" s="136"/>
      <c r="EO88" s="136"/>
      <c r="EP88" s="136"/>
      <c r="EQ88" s="136"/>
      <c r="ER88" s="136"/>
      <c r="ES88" s="136"/>
      <c r="ET88" s="136"/>
      <c r="EU88" s="136"/>
      <c r="EV88" s="136"/>
      <c r="EW88" s="136"/>
      <c r="EX88" s="136"/>
      <c r="EY88" s="136"/>
      <c r="EZ88" s="136"/>
      <c r="FA88" s="136"/>
      <c r="FB88" s="136"/>
      <c r="FC88" s="136"/>
      <c r="FD88" s="136"/>
      <c r="FE88" s="136"/>
      <c r="FF88" s="136"/>
      <c r="FG88" s="136"/>
      <c r="FH88" s="136"/>
      <c r="FI88" s="136"/>
      <c r="FJ88" s="136"/>
      <c r="FK88" s="136"/>
      <c r="FL88" s="136"/>
      <c r="FM88" s="136"/>
      <c r="FN88" s="136"/>
      <c r="FO88" s="136"/>
      <c r="FP88" s="177"/>
    </row>
    <row r="89" ht="16.5" customHeight="1" spans="1:172">
      <c r="A89" s="382">
        <v>87</v>
      </c>
      <c r="B89" s="216" t="s">
        <v>507</v>
      </c>
      <c r="C89" s="217"/>
      <c r="D89" s="216" t="s">
        <v>478</v>
      </c>
      <c r="E89" s="216" t="s">
        <v>285</v>
      </c>
      <c r="F89" s="398">
        <f>人物卡!$P$5*2+人物卡!$M$3*2</f>
        <v>310</v>
      </c>
      <c r="G89" s="393" t="s">
        <v>508</v>
      </c>
      <c r="H89" s="399"/>
      <c r="I89" s="219"/>
      <c r="J89" s="219"/>
      <c r="K89" s="219"/>
      <c r="L89" s="136"/>
      <c r="M89" s="136"/>
      <c r="N89" s="136"/>
      <c r="O89" s="136"/>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6"/>
      <c r="AN89" s="136"/>
      <c r="AO89" s="136"/>
      <c r="AP89" s="136"/>
      <c r="AQ89" s="136"/>
      <c r="AR89" s="136"/>
      <c r="AS89" s="136"/>
      <c r="AT89" s="136"/>
      <c r="AU89" s="136"/>
      <c r="AV89" s="136"/>
      <c r="AW89" s="136"/>
      <c r="AX89" s="136"/>
      <c r="AY89" s="136"/>
      <c r="AZ89" s="136"/>
      <c r="BA89" s="136"/>
      <c r="BB89" s="136"/>
      <c r="BC89" s="136"/>
      <c r="BD89" s="136"/>
      <c r="BE89" s="136"/>
      <c r="BF89" s="136"/>
      <c r="BG89" s="136"/>
      <c r="BH89" s="136"/>
      <c r="BI89" s="136"/>
      <c r="BJ89" s="136"/>
      <c r="BK89" s="136"/>
      <c r="BL89" s="136"/>
      <c r="BM89" s="136"/>
      <c r="BN89" s="136"/>
      <c r="BO89" s="136"/>
      <c r="BP89" s="136"/>
      <c r="BQ89" s="136"/>
      <c r="BR89" s="136"/>
      <c r="BS89" s="136"/>
      <c r="BT89" s="136"/>
      <c r="BU89" s="136"/>
      <c r="BV89" s="136"/>
      <c r="BW89" s="136"/>
      <c r="BX89" s="136"/>
      <c r="BY89" s="136"/>
      <c r="BZ89" s="136"/>
      <c r="CA89" s="136"/>
      <c r="CB89" s="136"/>
      <c r="CC89" s="136"/>
      <c r="CD89" s="136"/>
      <c r="CE89" s="136"/>
      <c r="CF89" s="136"/>
      <c r="CG89" s="136"/>
      <c r="CH89" s="136"/>
      <c r="CI89" s="136"/>
      <c r="CJ89" s="136"/>
      <c r="CK89" s="136"/>
      <c r="CL89" s="136"/>
      <c r="CM89" s="136"/>
      <c r="CN89" s="136"/>
      <c r="CO89" s="136"/>
      <c r="CP89" s="136"/>
      <c r="CQ89" s="136"/>
      <c r="CR89" s="136"/>
      <c r="CS89" s="136"/>
      <c r="CT89" s="136"/>
      <c r="CU89" s="136"/>
      <c r="CV89" s="136"/>
      <c r="CW89" s="136"/>
      <c r="CX89" s="136"/>
      <c r="CY89" s="136"/>
      <c r="CZ89" s="136"/>
      <c r="DA89" s="136"/>
      <c r="DB89" s="136"/>
      <c r="DC89" s="136"/>
      <c r="DD89" s="136"/>
      <c r="DE89" s="136"/>
      <c r="DF89" s="136"/>
      <c r="DG89" s="136"/>
      <c r="DH89" s="136"/>
      <c r="DI89" s="136"/>
      <c r="DJ89" s="136"/>
      <c r="DK89" s="136"/>
      <c r="DL89" s="136"/>
      <c r="DM89" s="136"/>
      <c r="DN89" s="136"/>
      <c r="DO89" s="136"/>
      <c r="DP89" s="136"/>
      <c r="DQ89" s="136"/>
      <c r="DR89" s="136"/>
      <c r="DS89" s="136"/>
      <c r="DT89" s="136"/>
      <c r="DU89" s="136"/>
      <c r="DV89" s="136"/>
      <c r="DW89" s="136"/>
      <c r="DX89" s="136"/>
      <c r="DY89" s="136"/>
      <c r="DZ89" s="136"/>
      <c r="EA89" s="136"/>
      <c r="EB89" s="136"/>
      <c r="EC89" s="136"/>
      <c r="ED89" s="136"/>
      <c r="EE89" s="136"/>
      <c r="EF89" s="136"/>
      <c r="EG89" s="136"/>
      <c r="EH89" s="136"/>
      <c r="EI89" s="136"/>
      <c r="EJ89" s="136"/>
      <c r="EK89" s="136"/>
      <c r="EL89" s="136"/>
      <c r="EM89" s="136"/>
      <c r="EN89" s="136"/>
      <c r="EO89" s="136"/>
      <c r="EP89" s="136"/>
      <c r="EQ89" s="136"/>
      <c r="ER89" s="136"/>
      <c r="ES89" s="136"/>
      <c r="ET89" s="136"/>
      <c r="EU89" s="136"/>
      <c r="EV89" s="136"/>
      <c r="EW89" s="136"/>
      <c r="EX89" s="136"/>
      <c r="EY89" s="136"/>
      <c r="EZ89" s="136"/>
      <c r="FA89" s="136"/>
      <c r="FB89" s="136"/>
      <c r="FC89" s="136"/>
      <c r="FD89" s="136"/>
      <c r="FE89" s="136"/>
      <c r="FF89" s="136"/>
      <c r="FG89" s="136"/>
      <c r="FH89" s="136"/>
      <c r="FI89" s="136"/>
      <c r="FJ89" s="136"/>
      <c r="FK89" s="136"/>
      <c r="FL89" s="136"/>
      <c r="FM89" s="136"/>
      <c r="FN89" s="136"/>
      <c r="FO89" s="136"/>
      <c r="FP89" s="177"/>
    </row>
    <row r="90" customHeight="1" spans="1:172">
      <c r="A90" s="378">
        <v>88</v>
      </c>
      <c r="B90" s="218" t="s">
        <v>509</v>
      </c>
      <c r="C90" s="219"/>
      <c r="D90" s="218" t="s">
        <v>358</v>
      </c>
      <c r="E90" s="218" t="s">
        <v>281</v>
      </c>
      <c r="F90" s="396">
        <f>人物卡!$P$5*4</f>
        <v>320</v>
      </c>
      <c r="G90" s="397" t="s">
        <v>510</v>
      </c>
      <c r="H90" s="399"/>
      <c r="I90" s="219"/>
      <c r="J90" s="219"/>
      <c r="K90" s="219"/>
      <c r="L90" s="136"/>
      <c r="M90" s="136"/>
      <c r="N90" s="136"/>
      <c r="O90" s="136"/>
      <c r="P90" s="136"/>
      <c r="Q90" s="136"/>
      <c r="R90" s="136"/>
      <c r="S90" s="136"/>
      <c r="T90" s="136"/>
      <c r="U90" s="136"/>
      <c r="V90" s="136"/>
      <c r="W90" s="136"/>
      <c r="X90" s="136"/>
      <c r="Y90" s="136"/>
      <c r="Z90" s="136"/>
      <c r="AA90" s="136"/>
      <c r="AB90" s="136"/>
      <c r="AC90" s="136"/>
      <c r="AD90" s="136"/>
      <c r="AE90" s="136"/>
      <c r="AF90" s="136"/>
      <c r="AG90" s="136"/>
      <c r="AH90" s="136"/>
      <c r="AI90" s="136"/>
      <c r="AJ90" s="136"/>
      <c r="AK90" s="136"/>
      <c r="AL90" s="136"/>
      <c r="AM90" s="136"/>
      <c r="AN90" s="136"/>
      <c r="AO90" s="136"/>
      <c r="AP90" s="136"/>
      <c r="AQ90" s="136"/>
      <c r="AR90" s="136"/>
      <c r="AS90" s="136"/>
      <c r="AT90" s="136"/>
      <c r="AU90" s="136"/>
      <c r="AV90" s="136"/>
      <c r="AW90" s="136"/>
      <c r="AX90" s="136"/>
      <c r="AY90" s="136"/>
      <c r="AZ90" s="136"/>
      <c r="BA90" s="136"/>
      <c r="BB90" s="136"/>
      <c r="BC90" s="136"/>
      <c r="BD90" s="136"/>
      <c r="BE90" s="136"/>
      <c r="BF90" s="136"/>
      <c r="BG90" s="136"/>
      <c r="BH90" s="136"/>
      <c r="BI90" s="136"/>
      <c r="BJ90" s="136"/>
      <c r="BK90" s="136"/>
      <c r="BL90" s="136"/>
      <c r="BM90" s="136"/>
      <c r="BN90" s="136"/>
      <c r="BO90" s="136"/>
      <c r="BP90" s="136"/>
      <c r="BQ90" s="136"/>
      <c r="BR90" s="136"/>
      <c r="BS90" s="136"/>
      <c r="BT90" s="136"/>
      <c r="BU90" s="136"/>
      <c r="BV90" s="136"/>
      <c r="BW90" s="136"/>
      <c r="BX90" s="136"/>
      <c r="BY90" s="136"/>
      <c r="BZ90" s="136"/>
      <c r="CA90" s="136"/>
      <c r="CB90" s="136"/>
      <c r="CC90" s="136"/>
      <c r="CD90" s="136"/>
      <c r="CE90" s="136"/>
      <c r="CF90" s="136"/>
      <c r="CG90" s="136"/>
      <c r="CH90" s="136"/>
      <c r="CI90" s="136"/>
      <c r="CJ90" s="136"/>
      <c r="CK90" s="136"/>
      <c r="CL90" s="136"/>
      <c r="CM90" s="136"/>
      <c r="CN90" s="136"/>
      <c r="CO90" s="136"/>
      <c r="CP90" s="136"/>
      <c r="CQ90" s="136"/>
      <c r="CR90" s="136"/>
      <c r="CS90" s="136"/>
      <c r="CT90" s="136"/>
      <c r="CU90" s="136"/>
      <c r="CV90" s="136"/>
      <c r="CW90" s="136"/>
      <c r="CX90" s="136"/>
      <c r="CY90" s="136"/>
      <c r="CZ90" s="136"/>
      <c r="DA90" s="136"/>
      <c r="DB90" s="136"/>
      <c r="DC90" s="136"/>
      <c r="DD90" s="136"/>
      <c r="DE90" s="136"/>
      <c r="DF90" s="136"/>
      <c r="DG90" s="136"/>
      <c r="DH90" s="136"/>
      <c r="DI90" s="136"/>
      <c r="DJ90" s="136"/>
      <c r="DK90" s="136"/>
      <c r="DL90" s="136"/>
      <c r="DM90" s="136"/>
      <c r="DN90" s="136"/>
      <c r="DO90" s="136"/>
      <c r="DP90" s="136"/>
      <c r="DQ90" s="136"/>
      <c r="DR90" s="136"/>
      <c r="DS90" s="136"/>
      <c r="DT90" s="136"/>
      <c r="DU90" s="136"/>
      <c r="DV90" s="136"/>
      <c r="DW90" s="136"/>
      <c r="DX90" s="136"/>
      <c r="DY90" s="136"/>
      <c r="DZ90" s="136"/>
      <c r="EA90" s="136"/>
      <c r="EB90" s="136"/>
      <c r="EC90" s="136"/>
      <c r="ED90" s="136"/>
      <c r="EE90" s="136"/>
      <c r="EF90" s="136"/>
      <c r="EG90" s="136"/>
      <c r="EH90" s="136"/>
      <c r="EI90" s="136"/>
      <c r="EJ90" s="136"/>
      <c r="EK90" s="136"/>
      <c r="EL90" s="136"/>
      <c r="EM90" s="136"/>
      <c r="EN90" s="136"/>
      <c r="EO90" s="136"/>
      <c r="EP90" s="136"/>
      <c r="EQ90" s="136"/>
      <c r="ER90" s="136"/>
      <c r="ES90" s="136"/>
      <c r="ET90" s="136"/>
      <c r="EU90" s="136"/>
      <c r="EV90" s="136"/>
      <c r="EW90" s="136"/>
      <c r="EX90" s="136"/>
      <c r="EY90" s="136"/>
      <c r="EZ90" s="136"/>
      <c r="FA90" s="136"/>
      <c r="FB90" s="136"/>
      <c r="FC90" s="136"/>
      <c r="FD90" s="136"/>
      <c r="FE90" s="136"/>
      <c r="FF90" s="136"/>
      <c r="FG90" s="136"/>
      <c r="FH90" s="136"/>
      <c r="FI90" s="136"/>
      <c r="FJ90" s="136"/>
      <c r="FK90" s="136"/>
      <c r="FL90" s="136"/>
      <c r="FM90" s="136"/>
      <c r="FN90" s="136"/>
      <c r="FO90" s="136"/>
      <c r="FP90" s="177"/>
    </row>
    <row r="91" ht="16.5" customHeight="1" spans="1:172">
      <c r="A91" s="382">
        <v>89</v>
      </c>
      <c r="B91" s="216" t="s">
        <v>511</v>
      </c>
      <c r="C91" s="217"/>
      <c r="D91" s="216" t="s">
        <v>332</v>
      </c>
      <c r="E91" s="216" t="s">
        <v>323</v>
      </c>
      <c r="F91" s="398">
        <f>人物卡!$P$5*2+MAX(人物卡!$J$3,人物卡!$M$3)*2</f>
        <v>330</v>
      </c>
      <c r="G91" s="393" t="s">
        <v>512</v>
      </c>
      <c r="H91" s="399"/>
      <c r="I91" s="219"/>
      <c r="J91" s="219"/>
      <c r="K91" s="219"/>
      <c r="L91" s="136"/>
      <c r="M91" s="136"/>
      <c r="N91" s="136"/>
      <c r="O91" s="136"/>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6"/>
      <c r="AN91" s="136"/>
      <c r="AO91" s="136"/>
      <c r="AP91" s="136"/>
      <c r="AQ91" s="136"/>
      <c r="AR91" s="136"/>
      <c r="AS91" s="136"/>
      <c r="AT91" s="136"/>
      <c r="AU91" s="136"/>
      <c r="AV91" s="136"/>
      <c r="AW91" s="136"/>
      <c r="AX91" s="136"/>
      <c r="AY91" s="136"/>
      <c r="AZ91" s="136"/>
      <c r="BA91" s="136"/>
      <c r="BB91" s="136"/>
      <c r="BC91" s="136"/>
      <c r="BD91" s="136"/>
      <c r="BE91" s="136"/>
      <c r="BF91" s="136"/>
      <c r="BG91" s="136"/>
      <c r="BH91" s="136"/>
      <c r="BI91" s="136"/>
      <c r="BJ91" s="136"/>
      <c r="BK91" s="136"/>
      <c r="BL91" s="136"/>
      <c r="BM91" s="136"/>
      <c r="BN91" s="136"/>
      <c r="BO91" s="136"/>
      <c r="BP91" s="136"/>
      <c r="BQ91" s="136"/>
      <c r="BR91" s="136"/>
      <c r="BS91" s="136"/>
      <c r="BT91" s="136"/>
      <c r="BU91" s="136"/>
      <c r="BV91" s="136"/>
      <c r="BW91" s="136"/>
      <c r="BX91" s="136"/>
      <c r="BY91" s="136"/>
      <c r="BZ91" s="136"/>
      <c r="CA91" s="136"/>
      <c r="CB91" s="136"/>
      <c r="CC91" s="136"/>
      <c r="CD91" s="136"/>
      <c r="CE91" s="136"/>
      <c r="CF91" s="136"/>
      <c r="CG91" s="136"/>
      <c r="CH91" s="136"/>
      <c r="CI91" s="136"/>
      <c r="CJ91" s="136"/>
      <c r="CK91" s="136"/>
      <c r="CL91" s="136"/>
      <c r="CM91" s="136"/>
      <c r="CN91" s="136"/>
      <c r="CO91" s="136"/>
      <c r="CP91" s="136"/>
      <c r="CQ91" s="136"/>
      <c r="CR91" s="136"/>
      <c r="CS91" s="136"/>
      <c r="CT91" s="136"/>
      <c r="CU91" s="136"/>
      <c r="CV91" s="136"/>
      <c r="CW91" s="136"/>
      <c r="CX91" s="136"/>
      <c r="CY91" s="136"/>
      <c r="CZ91" s="136"/>
      <c r="DA91" s="136"/>
      <c r="DB91" s="136"/>
      <c r="DC91" s="136"/>
      <c r="DD91" s="136"/>
      <c r="DE91" s="136"/>
      <c r="DF91" s="136"/>
      <c r="DG91" s="136"/>
      <c r="DH91" s="136"/>
      <c r="DI91" s="136"/>
      <c r="DJ91" s="136"/>
      <c r="DK91" s="136"/>
      <c r="DL91" s="136"/>
      <c r="DM91" s="136"/>
      <c r="DN91" s="136"/>
      <c r="DO91" s="136"/>
      <c r="DP91" s="136"/>
      <c r="DQ91" s="136"/>
      <c r="DR91" s="136"/>
      <c r="DS91" s="136"/>
      <c r="DT91" s="136"/>
      <c r="DU91" s="136"/>
      <c r="DV91" s="136"/>
      <c r="DW91" s="136"/>
      <c r="DX91" s="136"/>
      <c r="DY91" s="136"/>
      <c r="DZ91" s="136"/>
      <c r="EA91" s="136"/>
      <c r="EB91" s="136"/>
      <c r="EC91" s="136"/>
      <c r="ED91" s="136"/>
      <c r="EE91" s="136"/>
      <c r="EF91" s="136"/>
      <c r="EG91" s="136"/>
      <c r="EH91" s="136"/>
      <c r="EI91" s="136"/>
      <c r="EJ91" s="136"/>
      <c r="EK91" s="136"/>
      <c r="EL91" s="136"/>
      <c r="EM91" s="136"/>
      <c r="EN91" s="136"/>
      <c r="EO91" s="136"/>
      <c r="EP91" s="136"/>
      <c r="EQ91" s="136"/>
      <c r="ER91" s="136"/>
      <c r="ES91" s="136"/>
      <c r="ET91" s="136"/>
      <c r="EU91" s="136"/>
      <c r="EV91" s="136"/>
      <c r="EW91" s="136"/>
      <c r="EX91" s="136"/>
      <c r="EY91" s="136"/>
      <c r="EZ91" s="136"/>
      <c r="FA91" s="136"/>
      <c r="FB91" s="136"/>
      <c r="FC91" s="136"/>
      <c r="FD91" s="136"/>
      <c r="FE91" s="136"/>
      <c r="FF91" s="136"/>
      <c r="FG91" s="136"/>
      <c r="FH91" s="136"/>
      <c r="FI91" s="136"/>
      <c r="FJ91" s="136"/>
      <c r="FK91" s="136"/>
      <c r="FL91" s="136"/>
      <c r="FM91" s="136"/>
      <c r="FN91" s="136"/>
      <c r="FO91" s="136"/>
      <c r="FP91" s="177"/>
    </row>
    <row r="92" ht="16.5" customHeight="1" spans="1:172">
      <c r="A92" s="378">
        <v>90</v>
      </c>
      <c r="B92" s="218" t="s">
        <v>513</v>
      </c>
      <c r="C92" s="219"/>
      <c r="D92" s="218" t="s">
        <v>326</v>
      </c>
      <c r="E92" s="218" t="s">
        <v>323</v>
      </c>
      <c r="F92" s="396">
        <f>人物卡!$P$5*2+MAX(人物卡!$J$3,人物卡!$M$3)*2</f>
        <v>330</v>
      </c>
      <c r="G92" s="397" t="s">
        <v>514</v>
      </c>
      <c r="H92" s="399"/>
      <c r="I92" s="219"/>
      <c r="J92" s="219"/>
      <c r="K92" s="219"/>
      <c r="L92" s="136"/>
      <c r="M92" s="136"/>
      <c r="N92" s="136"/>
      <c r="O92" s="136"/>
      <c r="P92" s="136"/>
      <c r="Q92" s="136"/>
      <c r="R92" s="136"/>
      <c r="S92" s="136"/>
      <c r="T92" s="136"/>
      <c r="U92" s="136"/>
      <c r="V92" s="136"/>
      <c r="W92" s="136"/>
      <c r="X92" s="136"/>
      <c r="Y92" s="136"/>
      <c r="Z92" s="136"/>
      <c r="AA92" s="136"/>
      <c r="AB92" s="136"/>
      <c r="AC92" s="136"/>
      <c r="AD92" s="136"/>
      <c r="AE92" s="136"/>
      <c r="AF92" s="136"/>
      <c r="AG92" s="136"/>
      <c r="AH92" s="136"/>
      <c r="AI92" s="136"/>
      <c r="AJ92" s="136"/>
      <c r="AK92" s="136"/>
      <c r="AL92" s="136"/>
      <c r="AM92" s="136"/>
      <c r="AN92" s="136"/>
      <c r="AO92" s="136"/>
      <c r="AP92" s="136"/>
      <c r="AQ92" s="136"/>
      <c r="AR92" s="136"/>
      <c r="AS92" s="136"/>
      <c r="AT92" s="136"/>
      <c r="AU92" s="136"/>
      <c r="AV92" s="136"/>
      <c r="AW92" s="136"/>
      <c r="AX92" s="136"/>
      <c r="AY92" s="136"/>
      <c r="AZ92" s="136"/>
      <c r="BA92" s="136"/>
      <c r="BB92" s="136"/>
      <c r="BC92" s="136"/>
      <c r="BD92" s="136"/>
      <c r="BE92" s="136"/>
      <c r="BF92" s="136"/>
      <c r="BG92" s="136"/>
      <c r="BH92" s="136"/>
      <c r="BI92" s="136"/>
      <c r="BJ92" s="136"/>
      <c r="BK92" s="136"/>
      <c r="BL92" s="136"/>
      <c r="BM92" s="136"/>
      <c r="BN92" s="136"/>
      <c r="BO92" s="136"/>
      <c r="BP92" s="136"/>
      <c r="BQ92" s="136"/>
      <c r="BR92" s="136"/>
      <c r="BS92" s="136"/>
      <c r="BT92" s="136"/>
      <c r="BU92" s="136"/>
      <c r="BV92" s="136"/>
      <c r="BW92" s="136"/>
      <c r="BX92" s="136"/>
      <c r="BY92" s="136"/>
      <c r="BZ92" s="136"/>
      <c r="CA92" s="136"/>
      <c r="CB92" s="136"/>
      <c r="CC92" s="136"/>
      <c r="CD92" s="136"/>
      <c r="CE92" s="136"/>
      <c r="CF92" s="136"/>
      <c r="CG92" s="136"/>
      <c r="CH92" s="136"/>
      <c r="CI92" s="136"/>
      <c r="CJ92" s="136"/>
      <c r="CK92" s="136"/>
      <c r="CL92" s="136"/>
      <c r="CM92" s="136"/>
      <c r="CN92" s="136"/>
      <c r="CO92" s="136"/>
      <c r="CP92" s="136"/>
      <c r="CQ92" s="136"/>
      <c r="CR92" s="136"/>
      <c r="CS92" s="136"/>
      <c r="CT92" s="136"/>
      <c r="CU92" s="136"/>
      <c r="CV92" s="136"/>
      <c r="CW92" s="136"/>
      <c r="CX92" s="136"/>
      <c r="CY92" s="136"/>
      <c r="CZ92" s="136"/>
      <c r="DA92" s="136"/>
      <c r="DB92" s="136"/>
      <c r="DC92" s="136"/>
      <c r="DD92" s="136"/>
      <c r="DE92" s="136"/>
      <c r="DF92" s="136"/>
      <c r="DG92" s="136"/>
      <c r="DH92" s="136"/>
      <c r="DI92" s="136"/>
      <c r="DJ92" s="136"/>
      <c r="DK92" s="136"/>
      <c r="DL92" s="136"/>
      <c r="DM92" s="136"/>
      <c r="DN92" s="136"/>
      <c r="DO92" s="136"/>
      <c r="DP92" s="136"/>
      <c r="DQ92" s="136"/>
      <c r="DR92" s="136"/>
      <c r="DS92" s="136"/>
      <c r="DT92" s="136"/>
      <c r="DU92" s="136"/>
      <c r="DV92" s="136"/>
      <c r="DW92" s="136"/>
      <c r="DX92" s="136"/>
      <c r="DY92" s="136"/>
      <c r="DZ92" s="136"/>
      <c r="EA92" s="136"/>
      <c r="EB92" s="136"/>
      <c r="EC92" s="136"/>
      <c r="ED92" s="136"/>
      <c r="EE92" s="136"/>
      <c r="EF92" s="136"/>
      <c r="EG92" s="136"/>
      <c r="EH92" s="136"/>
      <c r="EI92" s="136"/>
      <c r="EJ92" s="136"/>
      <c r="EK92" s="136"/>
      <c r="EL92" s="136"/>
      <c r="EM92" s="136"/>
      <c r="EN92" s="136"/>
      <c r="EO92" s="136"/>
      <c r="EP92" s="136"/>
      <c r="EQ92" s="136"/>
      <c r="ER92" s="136"/>
      <c r="ES92" s="136"/>
      <c r="ET92" s="136"/>
      <c r="EU92" s="136"/>
      <c r="EV92" s="136"/>
      <c r="EW92" s="136"/>
      <c r="EX92" s="136"/>
      <c r="EY92" s="136"/>
      <c r="EZ92" s="136"/>
      <c r="FA92" s="136"/>
      <c r="FB92" s="136"/>
      <c r="FC92" s="136"/>
      <c r="FD92" s="136"/>
      <c r="FE92" s="136"/>
      <c r="FF92" s="136"/>
      <c r="FG92" s="136"/>
      <c r="FH92" s="136"/>
      <c r="FI92" s="136"/>
      <c r="FJ92" s="136"/>
      <c r="FK92" s="136"/>
      <c r="FL92" s="136"/>
      <c r="FM92" s="136"/>
      <c r="FN92" s="136"/>
      <c r="FO92" s="136"/>
      <c r="FP92" s="177"/>
    </row>
    <row r="93" ht="16.5" customHeight="1" spans="1:172">
      <c r="A93" s="382">
        <v>91</v>
      </c>
      <c r="B93" s="216" t="s">
        <v>515</v>
      </c>
      <c r="C93" s="217"/>
      <c r="D93" s="216" t="s">
        <v>326</v>
      </c>
      <c r="E93" s="216" t="s">
        <v>323</v>
      </c>
      <c r="F93" s="398">
        <f>人物卡!$P$5*2+MAX(人物卡!$J$3,人物卡!$M$3)*2</f>
        <v>330</v>
      </c>
      <c r="G93" s="393" t="s">
        <v>516</v>
      </c>
      <c r="H93" s="399"/>
      <c r="I93" s="219"/>
      <c r="J93" s="219"/>
      <c r="K93" s="219"/>
      <c r="L93" s="136"/>
      <c r="M93" s="136"/>
      <c r="N93" s="136"/>
      <c r="O93" s="136"/>
      <c r="P93" s="136"/>
      <c r="Q93" s="136"/>
      <c r="R93" s="136"/>
      <c r="S93" s="136"/>
      <c r="T93" s="136"/>
      <c r="U93" s="136"/>
      <c r="V93" s="136"/>
      <c r="W93" s="136"/>
      <c r="X93" s="136"/>
      <c r="Y93" s="136"/>
      <c r="Z93" s="136"/>
      <c r="AA93" s="136"/>
      <c r="AB93" s="136"/>
      <c r="AC93" s="136"/>
      <c r="AD93" s="136"/>
      <c r="AE93" s="136"/>
      <c r="AF93" s="136"/>
      <c r="AG93" s="136"/>
      <c r="AH93" s="136"/>
      <c r="AI93" s="136"/>
      <c r="AJ93" s="136"/>
      <c r="AK93" s="136"/>
      <c r="AL93" s="136"/>
      <c r="AM93" s="136"/>
      <c r="AN93" s="136"/>
      <c r="AO93" s="136"/>
      <c r="AP93" s="136"/>
      <c r="AQ93" s="136"/>
      <c r="AR93" s="136"/>
      <c r="AS93" s="136"/>
      <c r="AT93" s="136"/>
      <c r="AU93" s="136"/>
      <c r="AV93" s="136"/>
      <c r="AW93" s="136"/>
      <c r="AX93" s="136"/>
      <c r="AY93" s="136"/>
      <c r="AZ93" s="136"/>
      <c r="BA93" s="136"/>
      <c r="BB93" s="136"/>
      <c r="BC93" s="136"/>
      <c r="BD93" s="136"/>
      <c r="BE93" s="136"/>
      <c r="BF93" s="136"/>
      <c r="BG93" s="136"/>
      <c r="BH93" s="136"/>
      <c r="BI93" s="136"/>
      <c r="BJ93" s="136"/>
      <c r="BK93" s="136"/>
      <c r="BL93" s="136"/>
      <c r="BM93" s="136"/>
      <c r="BN93" s="136"/>
      <c r="BO93" s="136"/>
      <c r="BP93" s="136"/>
      <c r="BQ93" s="136"/>
      <c r="BR93" s="136"/>
      <c r="BS93" s="136"/>
      <c r="BT93" s="136"/>
      <c r="BU93" s="136"/>
      <c r="BV93" s="136"/>
      <c r="BW93" s="136"/>
      <c r="BX93" s="136"/>
      <c r="BY93" s="136"/>
      <c r="BZ93" s="136"/>
      <c r="CA93" s="136"/>
      <c r="CB93" s="136"/>
      <c r="CC93" s="136"/>
      <c r="CD93" s="136"/>
      <c r="CE93" s="136"/>
      <c r="CF93" s="136"/>
      <c r="CG93" s="136"/>
      <c r="CH93" s="136"/>
      <c r="CI93" s="136"/>
      <c r="CJ93" s="136"/>
      <c r="CK93" s="136"/>
      <c r="CL93" s="136"/>
      <c r="CM93" s="136"/>
      <c r="CN93" s="136"/>
      <c r="CO93" s="136"/>
      <c r="CP93" s="136"/>
      <c r="CQ93" s="136"/>
      <c r="CR93" s="136"/>
      <c r="CS93" s="136"/>
      <c r="CT93" s="136"/>
      <c r="CU93" s="136"/>
      <c r="CV93" s="136"/>
      <c r="CW93" s="136"/>
      <c r="CX93" s="136"/>
      <c r="CY93" s="136"/>
      <c r="CZ93" s="136"/>
      <c r="DA93" s="136"/>
      <c r="DB93" s="136"/>
      <c r="DC93" s="136"/>
      <c r="DD93" s="136"/>
      <c r="DE93" s="136"/>
      <c r="DF93" s="136"/>
      <c r="DG93" s="136"/>
      <c r="DH93" s="136"/>
      <c r="DI93" s="136"/>
      <c r="DJ93" s="136"/>
      <c r="DK93" s="136"/>
      <c r="DL93" s="136"/>
      <c r="DM93" s="136"/>
      <c r="DN93" s="136"/>
      <c r="DO93" s="136"/>
      <c r="DP93" s="136"/>
      <c r="DQ93" s="136"/>
      <c r="DR93" s="136"/>
      <c r="DS93" s="136"/>
      <c r="DT93" s="136"/>
      <c r="DU93" s="136"/>
      <c r="DV93" s="136"/>
      <c r="DW93" s="136"/>
      <c r="DX93" s="136"/>
      <c r="DY93" s="136"/>
      <c r="DZ93" s="136"/>
      <c r="EA93" s="136"/>
      <c r="EB93" s="136"/>
      <c r="EC93" s="136"/>
      <c r="ED93" s="136"/>
      <c r="EE93" s="136"/>
      <c r="EF93" s="136"/>
      <c r="EG93" s="136"/>
      <c r="EH93" s="136"/>
      <c r="EI93" s="136"/>
      <c r="EJ93" s="136"/>
      <c r="EK93" s="136"/>
      <c r="EL93" s="136"/>
      <c r="EM93" s="136"/>
      <c r="EN93" s="136"/>
      <c r="EO93" s="136"/>
      <c r="EP93" s="136"/>
      <c r="EQ93" s="136"/>
      <c r="ER93" s="136"/>
      <c r="ES93" s="136"/>
      <c r="ET93" s="136"/>
      <c r="EU93" s="136"/>
      <c r="EV93" s="136"/>
      <c r="EW93" s="136"/>
      <c r="EX93" s="136"/>
      <c r="EY93" s="136"/>
      <c r="EZ93" s="136"/>
      <c r="FA93" s="136"/>
      <c r="FB93" s="136"/>
      <c r="FC93" s="136"/>
      <c r="FD93" s="136"/>
      <c r="FE93" s="136"/>
      <c r="FF93" s="136"/>
      <c r="FG93" s="136"/>
      <c r="FH93" s="136"/>
      <c r="FI93" s="136"/>
      <c r="FJ93" s="136"/>
      <c r="FK93" s="136"/>
      <c r="FL93" s="136"/>
      <c r="FM93" s="136"/>
      <c r="FN93" s="136"/>
      <c r="FO93" s="136"/>
      <c r="FP93" s="177"/>
    </row>
    <row r="94" customHeight="1" spans="1:172">
      <c r="A94" s="378">
        <v>92</v>
      </c>
      <c r="B94" s="218" t="s">
        <v>517</v>
      </c>
      <c r="C94" s="219"/>
      <c r="D94" s="218" t="s">
        <v>478</v>
      </c>
      <c r="E94" s="218" t="s">
        <v>281</v>
      </c>
      <c r="F94" s="396">
        <f>人物卡!$P$5*4</f>
        <v>320</v>
      </c>
      <c r="G94" s="397" t="s">
        <v>518</v>
      </c>
      <c r="H94" s="399"/>
      <c r="I94" s="219"/>
      <c r="J94" s="219"/>
      <c r="K94" s="219"/>
      <c r="L94" s="136"/>
      <c r="M94" s="136"/>
      <c r="N94" s="136"/>
      <c r="O94" s="136"/>
      <c r="P94" s="136"/>
      <c r="Q94" s="136"/>
      <c r="R94" s="136"/>
      <c r="S94" s="136"/>
      <c r="T94" s="136"/>
      <c r="U94" s="136"/>
      <c r="V94" s="136"/>
      <c r="W94" s="136"/>
      <c r="X94" s="136"/>
      <c r="Y94" s="136"/>
      <c r="Z94" s="136"/>
      <c r="AA94" s="136"/>
      <c r="AB94" s="136"/>
      <c r="AC94" s="136"/>
      <c r="AD94" s="136"/>
      <c r="AE94" s="136"/>
      <c r="AF94" s="136"/>
      <c r="AG94" s="136"/>
      <c r="AH94" s="136"/>
      <c r="AI94" s="136"/>
      <c r="AJ94" s="136"/>
      <c r="AK94" s="136"/>
      <c r="AL94" s="136"/>
      <c r="AM94" s="136"/>
      <c r="AN94" s="136"/>
      <c r="AO94" s="136"/>
      <c r="AP94" s="136"/>
      <c r="AQ94" s="136"/>
      <c r="AR94" s="136"/>
      <c r="AS94" s="136"/>
      <c r="AT94" s="136"/>
      <c r="AU94" s="136"/>
      <c r="AV94" s="136"/>
      <c r="AW94" s="136"/>
      <c r="AX94" s="136"/>
      <c r="AY94" s="136"/>
      <c r="AZ94" s="136"/>
      <c r="BA94" s="136"/>
      <c r="BB94" s="136"/>
      <c r="BC94" s="136"/>
      <c r="BD94" s="136"/>
      <c r="BE94" s="136"/>
      <c r="BF94" s="136"/>
      <c r="BG94" s="136"/>
      <c r="BH94" s="136"/>
      <c r="BI94" s="136"/>
      <c r="BJ94" s="136"/>
      <c r="BK94" s="136"/>
      <c r="BL94" s="136"/>
      <c r="BM94" s="136"/>
      <c r="BN94" s="136"/>
      <c r="BO94" s="136"/>
      <c r="BP94" s="136"/>
      <c r="BQ94" s="136"/>
      <c r="BR94" s="136"/>
      <c r="BS94" s="136"/>
      <c r="BT94" s="136"/>
      <c r="BU94" s="136"/>
      <c r="BV94" s="136"/>
      <c r="BW94" s="136"/>
      <c r="BX94" s="136"/>
      <c r="BY94" s="136"/>
      <c r="BZ94" s="136"/>
      <c r="CA94" s="136"/>
      <c r="CB94" s="136"/>
      <c r="CC94" s="136"/>
      <c r="CD94" s="136"/>
      <c r="CE94" s="136"/>
      <c r="CF94" s="136"/>
      <c r="CG94" s="136"/>
      <c r="CH94" s="136"/>
      <c r="CI94" s="136"/>
      <c r="CJ94" s="136"/>
      <c r="CK94" s="136"/>
      <c r="CL94" s="136"/>
      <c r="CM94" s="136"/>
      <c r="CN94" s="136"/>
      <c r="CO94" s="136"/>
      <c r="CP94" s="136"/>
      <c r="CQ94" s="136"/>
      <c r="CR94" s="136"/>
      <c r="CS94" s="136"/>
      <c r="CT94" s="136"/>
      <c r="CU94" s="136"/>
      <c r="CV94" s="136"/>
      <c r="CW94" s="136"/>
      <c r="CX94" s="136"/>
      <c r="CY94" s="136"/>
      <c r="CZ94" s="136"/>
      <c r="DA94" s="136"/>
      <c r="DB94" s="136"/>
      <c r="DC94" s="136"/>
      <c r="DD94" s="136"/>
      <c r="DE94" s="136"/>
      <c r="DF94" s="136"/>
      <c r="DG94" s="136"/>
      <c r="DH94" s="136"/>
      <c r="DI94" s="136"/>
      <c r="DJ94" s="136"/>
      <c r="DK94" s="136"/>
      <c r="DL94" s="136"/>
      <c r="DM94" s="136"/>
      <c r="DN94" s="136"/>
      <c r="DO94" s="136"/>
      <c r="DP94" s="136"/>
      <c r="DQ94" s="136"/>
      <c r="DR94" s="136"/>
      <c r="DS94" s="136"/>
      <c r="DT94" s="136"/>
      <c r="DU94" s="136"/>
      <c r="DV94" s="136"/>
      <c r="DW94" s="136"/>
      <c r="DX94" s="136"/>
      <c r="DY94" s="136"/>
      <c r="DZ94" s="136"/>
      <c r="EA94" s="136"/>
      <c r="EB94" s="136"/>
      <c r="EC94" s="136"/>
      <c r="ED94" s="136"/>
      <c r="EE94" s="136"/>
      <c r="EF94" s="136"/>
      <c r="EG94" s="136"/>
      <c r="EH94" s="136"/>
      <c r="EI94" s="136"/>
      <c r="EJ94" s="136"/>
      <c r="EK94" s="136"/>
      <c r="EL94" s="136"/>
      <c r="EM94" s="136"/>
      <c r="EN94" s="136"/>
      <c r="EO94" s="136"/>
      <c r="EP94" s="136"/>
      <c r="EQ94" s="136"/>
      <c r="ER94" s="136"/>
      <c r="ES94" s="136"/>
      <c r="ET94" s="136"/>
      <c r="EU94" s="136"/>
      <c r="EV94" s="136"/>
      <c r="EW94" s="136"/>
      <c r="EX94" s="136"/>
      <c r="EY94" s="136"/>
      <c r="EZ94" s="136"/>
      <c r="FA94" s="136"/>
      <c r="FB94" s="136"/>
      <c r="FC94" s="136"/>
      <c r="FD94" s="136"/>
      <c r="FE94" s="136"/>
      <c r="FF94" s="136"/>
      <c r="FG94" s="136"/>
      <c r="FH94" s="136"/>
      <c r="FI94" s="136"/>
      <c r="FJ94" s="136"/>
      <c r="FK94" s="136"/>
      <c r="FL94" s="136"/>
      <c r="FM94" s="136"/>
      <c r="FN94" s="136"/>
      <c r="FO94" s="136"/>
      <c r="FP94" s="177"/>
    </row>
    <row r="95" ht="16.5" customHeight="1" spans="1:172">
      <c r="A95" s="382">
        <v>93</v>
      </c>
      <c r="B95" s="216" t="s">
        <v>519</v>
      </c>
      <c r="C95" s="217"/>
      <c r="D95" s="216" t="s">
        <v>520</v>
      </c>
      <c r="E95" s="216" t="s">
        <v>323</v>
      </c>
      <c r="F95" s="398">
        <f>人物卡!$P$5*2+MAX(人物卡!$J$3,人物卡!$M$3)*2</f>
        <v>330</v>
      </c>
      <c r="G95" s="393" t="s">
        <v>521</v>
      </c>
      <c r="H95" s="399"/>
      <c r="I95" s="219"/>
      <c r="J95" s="219"/>
      <c r="K95" s="219"/>
      <c r="L95" s="136"/>
      <c r="M95" s="136"/>
      <c r="N95" s="136"/>
      <c r="O95" s="136"/>
      <c r="P95" s="136"/>
      <c r="Q95" s="136"/>
      <c r="R95" s="136"/>
      <c r="S95" s="136"/>
      <c r="T95" s="136"/>
      <c r="U95" s="136"/>
      <c r="V95" s="136"/>
      <c r="W95" s="136"/>
      <c r="X95" s="136"/>
      <c r="Y95" s="136"/>
      <c r="Z95" s="136"/>
      <c r="AA95" s="136"/>
      <c r="AB95" s="136"/>
      <c r="AC95" s="136"/>
      <c r="AD95" s="136"/>
      <c r="AE95" s="136"/>
      <c r="AF95" s="136"/>
      <c r="AG95" s="136"/>
      <c r="AH95" s="136"/>
      <c r="AI95" s="136"/>
      <c r="AJ95" s="136"/>
      <c r="AK95" s="136"/>
      <c r="AL95" s="136"/>
      <c r="AM95" s="136"/>
      <c r="AN95" s="136"/>
      <c r="AO95" s="136"/>
      <c r="AP95" s="136"/>
      <c r="AQ95" s="136"/>
      <c r="AR95" s="136"/>
      <c r="AS95" s="136"/>
      <c r="AT95" s="136"/>
      <c r="AU95" s="136"/>
      <c r="AV95" s="136"/>
      <c r="AW95" s="136"/>
      <c r="AX95" s="136"/>
      <c r="AY95" s="136"/>
      <c r="AZ95" s="136"/>
      <c r="BA95" s="136"/>
      <c r="BB95" s="136"/>
      <c r="BC95" s="136"/>
      <c r="BD95" s="136"/>
      <c r="BE95" s="136"/>
      <c r="BF95" s="136"/>
      <c r="BG95" s="136"/>
      <c r="BH95" s="136"/>
      <c r="BI95" s="136"/>
      <c r="BJ95" s="136"/>
      <c r="BK95" s="136"/>
      <c r="BL95" s="136"/>
      <c r="BM95" s="136"/>
      <c r="BN95" s="136"/>
      <c r="BO95" s="136"/>
      <c r="BP95" s="136"/>
      <c r="BQ95" s="136"/>
      <c r="BR95" s="136"/>
      <c r="BS95" s="136"/>
      <c r="BT95" s="136"/>
      <c r="BU95" s="136"/>
      <c r="BV95" s="136"/>
      <c r="BW95" s="136"/>
      <c r="BX95" s="136"/>
      <c r="BY95" s="136"/>
      <c r="BZ95" s="136"/>
      <c r="CA95" s="136"/>
      <c r="CB95" s="136"/>
      <c r="CC95" s="136"/>
      <c r="CD95" s="136"/>
      <c r="CE95" s="136"/>
      <c r="CF95" s="136"/>
      <c r="CG95" s="136"/>
      <c r="CH95" s="136"/>
      <c r="CI95" s="136"/>
      <c r="CJ95" s="136"/>
      <c r="CK95" s="136"/>
      <c r="CL95" s="136"/>
      <c r="CM95" s="136"/>
      <c r="CN95" s="136"/>
      <c r="CO95" s="136"/>
      <c r="CP95" s="136"/>
      <c r="CQ95" s="136"/>
      <c r="CR95" s="136"/>
      <c r="CS95" s="136"/>
      <c r="CT95" s="136"/>
      <c r="CU95" s="136"/>
      <c r="CV95" s="136"/>
      <c r="CW95" s="136"/>
      <c r="CX95" s="136"/>
      <c r="CY95" s="136"/>
      <c r="CZ95" s="136"/>
      <c r="DA95" s="136"/>
      <c r="DB95" s="136"/>
      <c r="DC95" s="136"/>
      <c r="DD95" s="136"/>
      <c r="DE95" s="136"/>
      <c r="DF95" s="136"/>
      <c r="DG95" s="136"/>
      <c r="DH95" s="136"/>
      <c r="DI95" s="136"/>
      <c r="DJ95" s="136"/>
      <c r="DK95" s="136"/>
      <c r="DL95" s="136"/>
      <c r="DM95" s="136"/>
      <c r="DN95" s="136"/>
      <c r="DO95" s="136"/>
      <c r="DP95" s="136"/>
      <c r="DQ95" s="136"/>
      <c r="DR95" s="136"/>
      <c r="DS95" s="136"/>
      <c r="DT95" s="136"/>
      <c r="DU95" s="136"/>
      <c r="DV95" s="136"/>
      <c r="DW95" s="136"/>
      <c r="DX95" s="136"/>
      <c r="DY95" s="136"/>
      <c r="DZ95" s="136"/>
      <c r="EA95" s="136"/>
      <c r="EB95" s="136"/>
      <c r="EC95" s="136"/>
      <c r="ED95" s="136"/>
      <c r="EE95" s="136"/>
      <c r="EF95" s="136"/>
      <c r="EG95" s="136"/>
      <c r="EH95" s="136"/>
      <c r="EI95" s="136"/>
      <c r="EJ95" s="136"/>
      <c r="EK95" s="136"/>
      <c r="EL95" s="136"/>
      <c r="EM95" s="136"/>
      <c r="EN95" s="136"/>
      <c r="EO95" s="136"/>
      <c r="EP95" s="136"/>
      <c r="EQ95" s="136"/>
      <c r="ER95" s="136"/>
      <c r="ES95" s="136"/>
      <c r="ET95" s="136"/>
      <c r="EU95" s="136"/>
      <c r="EV95" s="136"/>
      <c r="EW95" s="136"/>
      <c r="EX95" s="136"/>
      <c r="EY95" s="136"/>
      <c r="EZ95" s="136"/>
      <c r="FA95" s="136"/>
      <c r="FB95" s="136"/>
      <c r="FC95" s="136"/>
      <c r="FD95" s="136"/>
      <c r="FE95" s="136"/>
      <c r="FF95" s="136"/>
      <c r="FG95" s="136"/>
      <c r="FH95" s="136"/>
      <c r="FI95" s="136"/>
      <c r="FJ95" s="136"/>
      <c r="FK95" s="136"/>
      <c r="FL95" s="136"/>
      <c r="FM95" s="136"/>
      <c r="FN95" s="136"/>
      <c r="FO95" s="136"/>
      <c r="FP95" s="177"/>
    </row>
    <row r="96" ht="17.25" customHeight="1" spans="1:172">
      <c r="A96" s="378">
        <v>94</v>
      </c>
      <c r="B96" s="218" t="s">
        <v>522</v>
      </c>
      <c r="C96" s="219"/>
      <c r="D96" s="218" t="s">
        <v>523</v>
      </c>
      <c r="E96" s="218" t="s">
        <v>289</v>
      </c>
      <c r="F96" s="396">
        <f>人物卡!$P$5*2+人物卡!$M$5*2</f>
        <v>240</v>
      </c>
      <c r="G96" s="397" t="s">
        <v>524</v>
      </c>
      <c r="H96" s="399"/>
      <c r="I96" s="219"/>
      <c r="J96" s="219"/>
      <c r="K96" s="219"/>
      <c r="L96" s="136"/>
      <c r="M96" s="136"/>
      <c r="N96" s="136"/>
      <c r="O96" s="136"/>
      <c r="P96" s="136"/>
      <c r="Q96" s="136"/>
      <c r="R96" s="136"/>
      <c r="S96" s="136"/>
      <c r="T96" s="136"/>
      <c r="U96" s="136"/>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c r="AU96" s="136"/>
      <c r="AV96" s="136"/>
      <c r="AW96" s="136"/>
      <c r="AX96" s="136"/>
      <c r="AY96" s="136"/>
      <c r="AZ96" s="136"/>
      <c r="BA96" s="136"/>
      <c r="BB96" s="136"/>
      <c r="BC96" s="136"/>
      <c r="BD96" s="136"/>
      <c r="BE96" s="136"/>
      <c r="BF96" s="136"/>
      <c r="BG96" s="136"/>
      <c r="BH96" s="136"/>
      <c r="BI96" s="136"/>
      <c r="BJ96" s="136"/>
      <c r="BK96" s="136"/>
      <c r="BL96" s="136"/>
      <c r="BM96" s="136"/>
      <c r="BN96" s="136"/>
      <c r="BO96" s="136"/>
      <c r="BP96" s="136"/>
      <c r="BQ96" s="136"/>
      <c r="BR96" s="136"/>
      <c r="BS96" s="136"/>
      <c r="BT96" s="136"/>
      <c r="BU96" s="136"/>
      <c r="BV96" s="136"/>
      <c r="BW96" s="136"/>
      <c r="BX96" s="136"/>
      <c r="BY96" s="136"/>
      <c r="BZ96" s="136"/>
      <c r="CA96" s="136"/>
      <c r="CB96" s="136"/>
      <c r="CC96" s="136"/>
      <c r="CD96" s="136"/>
      <c r="CE96" s="136"/>
      <c r="CF96" s="136"/>
      <c r="CG96" s="136"/>
      <c r="CH96" s="136"/>
      <c r="CI96" s="136"/>
      <c r="CJ96" s="136"/>
      <c r="CK96" s="136"/>
      <c r="CL96" s="136"/>
      <c r="CM96" s="136"/>
      <c r="CN96" s="136"/>
      <c r="CO96" s="136"/>
      <c r="CP96" s="136"/>
      <c r="CQ96" s="136"/>
      <c r="CR96" s="136"/>
      <c r="CS96" s="136"/>
      <c r="CT96" s="136"/>
      <c r="CU96" s="136"/>
      <c r="CV96" s="136"/>
      <c r="CW96" s="136"/>
      <c r="CX96" s="136"/>
      <c r="CY96" s="136"/>
      <c r="CZ96" s="136"/>
      <c r="DA96" s="136"/>
      <c r="DB96" s="136"/>
      <c r="DC96" s="136"/>
      <c r="DD96" s="136"/>
      <c r="DE96" s="136"/>
      <c r="DF96" s="136"/>
      <c r="DG96" s="136"/>
      <c r="DH96" s="136"/>
      <c r="DI96" s="136"/>
      <c r="DJ96" s="136"/>
      <c r="DK96" s="136"/>
      <c r="DL96" s="136"/>
      <c r="DM96" s="136"/>
      <c r="DN96" s="136"/>
      <c r="DO96" s="136"/>
      <c r="DP96" s="136"/>
      <c r="DQ96" s="136"/>
      <c r="DR96" s="136"/>
      <c r="DS96" s="136"/>
      <c r="DT96" s="136"/>
      <c r="DU96" s="136"/>
      <c r="DV96" s="136"/>
      <c r="DW96" s="136"/>
      <c r="DX96" s="136"/>
      <c r="DY96" s="136"/>
      <c r="DZ96" s="136"/>
      <c r="EA96" s="136"/>
      <c r="EB96" s="136"/>
      <c r="EC96" s="136"/>
      <c r="ED96" s="136"/>
      <c r="EE96" s="136"/>
      <c r="EF96" s="136"/>
      <c r="EG96" s="136"/>
      <c r="EH96" s="136"/>
      <c r="EI96" s="136"/>
      <c r="EJ96" s="136"/>
      <c r="EK96" s="136"/>
      <c r="EL96" s="136"/>
      <c r="EM96" s="136"/>
      <c r="EN96" s="136"/>
      <c r="EO96" s="136"/>
      <c r="EP96" s="136"/>
      <c r="EQ96" s="136"/>
      <c r="ER96" s="136"/>
      <c r="ES96" s="136"/>
      <c r="ET96" s="136"/>
      <c r="EU96" s="136"/>
      <c r="EV96" s="136"/>
      <c r="EW96" s="136"/>
      <c r="EX96" s="136"/>
      <c r="EY96" s="136"/>
      <c r="EZ96" s="136"/>
      <c r="FA96" s="136"/>
      <c r="FB96" s="136"/>
      <c r="FC96" s="136"/>
      <c r="FD96" s="136"/>
      <c r="FE96" s="136"/>
      <c r="FF96" s="136"/>
      <c r="FG96" s="136"/>
      <c r="FH96" s="136"/>
      <c r="FI96" s="136"/>
      <c r="FJ96" s="136"/>
      <c r="FK96" s="136"/>
      <c r="FL96" s="136"/>
      <c r="FM96" s="136"/>
      <c r="FN96" s="136"/>
      <c r="FO96" s="136"/>
      <c r="FP96" s="177"/>
    </row>
    <row r="97" ht="17" customHeight="1" spans="1:172">
      <c r="A97" s="382">
        <v>95</v>
      </c>
      <c r="B97" s="216" t="s">
        <v>525</v>
      </c>
      <c r="C97" s="217"/>
      <c r="D97" s="216" t="s">
        <v>402</v>
      </c>
      <c r="E97" s="216" t="s">
        <v>281</v>
      </c>
      <c r="F97" s="398">
        <f>人物卡!$P$5*4</f>
        <v>320</v>
      </c>
      <c r="G97" s="393" t="s">
        <v>526</v>
      </c>
      <c r="H97" s="399"/>
      <c r="I97" s="219"/>
      <c r="J97" s="219"/>
      <c r="K97" s="219"/>
      <c r="L97" s="136"/>
      <c r="M97" s="136"/>
      <c r="N97" s="136"/>
      <c r="O97" s="136"/>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c r="AV97" s="136"/>
      <c r="AW97" s="136"/>
      <c r="AX97" s="136"/>
      <c r="AY97" s="136"/>
      <c r="AZ97" s="136"/>
      <c r="BA97" s="136"/>
      <c r="BB97" s="136"/>
      <c r="BC97" s="136"/>
      <c r="BD97" s="136"/>
      <c r="BE97" s="136"/>
      <c r="BF97" s="136"/>
      <c r="BG97" s="136"/>
      <c r="BH97" s="136"/>
      <c r="BI97" s="136"/>
      <c r="BJ97" s="136"/>
      <c r="BK97" s="136"/>
      <c r="BL97" s="136"/>
      <c r="BM97" s="136"/>
      <c r="BN97" s="136"/>
      <c r="BO97" s="136"/>
      <c r="BP97" s="136"/>
      <c r="BQ97" s="136"/>
      <c r="BR97" s="136"/>
      <c r="BS97" s="136"/>
      <c r="BT97" s="136"/>
      <c r="BU97" s="136"/>
      <c r="BV97" s="136"/>
      <c r="BW97" s="136"/>
      <c r="BX97" s="136"/>
      <c r="BY97" s="136"/>
      <c r="BZ97" s="136"/>
      <c r="CA97" s="136"/>
      <c r="CB97" s="136"/>
      <c r="CC97" s="136"/>
      <c r="CD97" s="136"/>
      <c r="CE97" s="136"/>
      <c r="CF97" s="136"/>
      <c r="CG97" s="136"/>
      <c r="CH97" s="136"/>
      <c r="CI97" s="136"/>
      <c r="CJ97" s="136"/>
      <c r="CK97" s="136"/>
      <c r="CL97" s="136"/>
      <c r="CM97" s="136"/>
      <c r="CN97" s="136"/>
      <c r="CO97" s="136"/>
      <c r="CP97" s="136"/>
      <c r="CQ97" s="136"/>
      <c r="CR97" s="136"/>
      <c r="CS97" s="136"/>
      <c r="CT97" s="136"/>
      <c r="CU97" s="136"/>
      <c r="CV97" s="136"/>
      <c r="CW97" s="136"/>
      <c r="CX97" s="136"/>
      <c r="CY97" s="136"/>
      <c r="CZ97" s="136"/>
      <c r="DA97" s="136"/>
      <c r="DB97" s="136"/>
      <c r="DC97" s="136"/>
      <c r="DD97" s="136"/>
      <c r="DE97" s="136"/>
      <c r="DF97" s="136"/>
      <c r="DG97" s="136"/>
      <c r="DH97" s="136"/>
      <c r="DI97" s="136"/>
      <c r="DJ97" s="136"/>
      <c r="DK97" s="136"/>
      <c r="DL97" s="136"/>
      <c r="DM97" s="136"/>
      <c r="DN97" s="136"/>
      <c r="DO97" s="136"/>
      <c r="DP97" s="136"/>
      <c r="DQ97" s="136"/>
      <c r="DR97" s="136"/>
      <c r="DS97" s="136"/>
      <c r="DT97" s="136"/>
      <c r="DU97" s="136"/>
      <c r="DV97" s="136"/>
      <c r="DW97" s="136"/>
      <c r="DX97" s="136"/>
      <c r="DY97" s="136"/>
      <c r="DZ97" s="136"/>
      <c r="EA97" s="136"/>
      <c r="EB97" s="136"/>
      <c r="EC97" s="136"/>
      <c r="ED97" s="136"/>
      <c r="EE97" s="136"/>
      <c r="EF97" s="136"/>
      <c r="EG97" s="136"/>
      <c r="EH97" s="136"/>
      <c r="EI97" s="136"/>
      <c r="EJ97" s="136"/>
      <c r="EK97" s="136"/>
      <c r="EL97" s="136"/>
      <c r="EM97" s="136"/>
      <c r="EN97" s="136"/>
      <c r="EO97" s="136"/>
      <c r="EP97" s="136"/>
      <c r="EQ97" s="136"/>
      <c r="ER97" s="136"/>
      <c r="ES97" s="136"/>
      <c r="ET97" s="136"/>
      <c r="EU97" s="136"/>
      <c r="EV97" s="136"/>
      <c r="EW97" s="136"/>
      <c r="EX97" s="136"/>
      <c r="EY97" s="136"/>
      <c r="EZ97" s="136"/>
      <c r="FA97" s="136"/>
      <c r="FB97" s="136"/>
      <c r="FC97" s="136"/>
      <c r="FD97" s="136"/>
      <c r="FE97" s="136"/>
      <c r="FF97" s="136"/>
      <c r="FG97" s="136"/>
      <c r="FH97" s="136"/>
      <c r="FI97" s="136"/>
      <c r="FJ97" s="136"/>
      <c r="FK97" s="136"/>
      <c r="FL97" s="136"/>
      <c r="FM97" s="136"/>
      <c r="FN97" s="136"/>
      <c r="FO97" s="136"/>
      <c r="FP97" s="177"/>
    </row>
    <row r="98" customHeight="1" spans="1:172">
      <c r="A98" s="378">
        <v>96</v>
      </c>
      <c r="B98" s="218" t="s">
        <v>527</v>
      </c>
      <c r="C98" s="219"/>
      <c r="D98" s="218" t="s">
        <v>302</v>
      </c>
      <c r="E98" s="218" t="s">
        <v>281</v>
      </c>
      <c r="F98" s="396">
        <f>人物卡!$P$5*4</f>
        <v>320</v>
      </c>
      <c r="G98" s="397" t="s">
        <v>528</v>
      </c>
      <c r="H98" s="399"/>
      <c r="I98" s="219"/>
      <c r="J98" s="219"/>
      <c r="K98" s="219"/>
      <c r="L98" s="136"/>
      <c r="M98" s="136"/>
      <c r="N98" s="136"/>
      <c r="O98" s="136"/>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6"/>
      <c r="AZ98" s="136"/>
      <c r="BA98" s="136"/>
      <c r="BB98" s="136"/>
      <c r="BC98" s="136"/>
      <c r="BD98" s="136"/>
      <c r="BE98" s="136"/>
      <c r="BF98" s="136"/>
      <c r="BG98" s="136"/>
      <c r="BH98" s="136"/>
      <c r="BI98" s="136"/>
      <c r="BJ98" s="136"/>
      <c r="BK98" s="136"/>
      <c r="BL98" s="136"/>
      <c r="BM98" s="136"/>
      <c r="BN98" s="136"/>
      <c r="BO98" s="136"/>
      <c r="BP98" s="136"/>
      <c r="BQ98" s="136"/>
      <c r="BR98" s="136"/>
      <c r="BS98" s="136"/>
      <c r="BT98" s="136"/>
      <c r="BU98" s="136"/>
      <c r="BV98" s="136"/>
      <c r="BW98" s="136"/>
      <c r="BX98" s="136"/>
      <c r="BY98" s="136"/>
      <c r="BZ98" s="136"/>
      <c r="CA98" s="136"/>
      <c r="CB98" s="136"/>
      <c r="CC98" s="136"/>
      <c r="CD98" s="136"/>
      <c r="CE98" s="136"/>
      <c r="CF98" s="136"/>
      <c r="CG98" s="136"/>
      <c r="CH98" s="136"/>
      <c r="CI98" s="136"/>
      <c r="CJ98" s="136"/>
      <c r="CK98" s="136"/>
      <c r="CL98" s="136"/>
      <c r="CM98" s="136"/>
      <c r="CN98" s="136"/>
      <c r="CO98" s="136"/>
      <c r="CP98" s="136"/>
      <c r="CQ98" s="136"/>
      <c r="CR98" s="136"/>
      <c r="CS98" s="136"/>
      <c r="CT98" s="136"/>
      <c r="CU98" s="136"/>
      <c r="CV98" s="136"/>
      <c r="CW98" s="136"/>
      <c r="CX98" s="136"/>
      <c r="CY98" s="136"/>
      <c r="CZ98" s="136"/>
      <c r="DA98" s="136"/>
      <c r="DB98" s="136"/>
      <c r="DC98" s="136"/>
      <c r="DD98" s="136"/>
      <c r="DE98" s="136"/>
      <c r="DF98" s="136"/>
      <c r="DG98" s="136"/>
      <c r="DH98" s="136"/>
      <c r="DI98" s="136"/>
      <c r="DJ98" s="136"/>
      <c r="DK98" s="136"/>
      <c r="DL98" s="136"/>
      <c r="DM98" s="136"/>
      <c r="DN98" s="136"/>
      <c r="DO98" s="136"/>
      <c r="DP98" s="136"/>
      <c r="DQ98" s="136"/>
      <c r="DR98" s="136"/>
      <c r="DS98" s="136"/>
      <c r="DT98" s="136"/>
      <c r="DU98" s="136"/>
      <c r="DV98" s="136"/>
      <c r="DW98" s="136"/>
      <c r="DX98" s="136"/>
      <c r="DY98" s="136"/>
      <c r="DZ98" s="136"/>
      <c r="EA98" s="136"/>
      <c r="EB98" s="136"/>
      <c r="EC98" s="136"/>
      <c r="ED98" s="136"/>
      <c r="EE98" s="136"/>
      <c r="EF98" s="136"/>
      <c r="EG98" s="136"/>
      <c r="EH98" s="136"/>
      <c r="EI98" s="136"/>
      <c r="EJ98" s="136"/>
      <c r="EK98" s="136"/>
      <c r="EL98" s="136"/>
      <c r="EM98" s="136"/>
      <c r="EN98" s="136"/>
      <c r="EO98" s="136"/>
      <c r="EP98" s="136"/>
      <c r="EQ98" s="136"/>
      <c r="ER98" s="136"/>
      <c r="ES98" s="136"/>
      <c r="ET98" s="136"/>
      <c r="EU98" s="136"/>
      <c r="EV98" s="136"/>
      <c r="EW98" s="136"/>
      <c r="EX98" s="136"/>
      <c r="EY98" s="136"/>
      <c r="EZ98" s="136"/>
      <c r="FA98" s="136"/>
      <c r="FB98" s="136"/>
      <c r="FC98" s="136"/>
      <c r="FD98" s="136"/>
      <c r="FE98" s="136"/>
      <c r="FF98" s="136"/>
      <c r="FG98" s="136"/>
      <c r="FH98" s="136"/>
      <c r="FI98" s="136"/>
      <c r="FJ98" s="136"/>
      <c r="FK98" s="136"/>
      <c r="FL98" s="136"/>
      <c r="FM98" s="136"/>
      <c r="FN98" s="136"/>
      <c r="FO98" s="136"/>
      <c r="FP98" s="177"/>
    </row>
    <row r="99" ht="17" customHeight="1" spans="1:172">
      <c r="A99" s="382">
        <v>97</v>
      </c>
      <c r="B99" s="216" t="s">
        <v>529</v>
      </c>
      <c r="C99" s="217"/>
      <c r="D99" s="216" t="s">
        <v>326</v>
      </c>
      <c r="E99" s="216" t="s">
        <v>281</v>
      </c>
      <c r="F99" s="398">
        <f>人物卡!$P$5*4</f>
        <v>320</v>
      </c>
      <c r="G99" s="393" t="s">
        <v>530</v>
      </c>
      <c r="H99" s="399"/>
      <c r="I99" s="219"/>
      <c r="J99" s="219"/>
      <c r="K99" s="219"/>
      <c r="L99" s="136"/>
      <c r="M99" s="136"/>
      <c r="N99" s="136"/>
      <c r="O99" s="136"/>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36"/>
      <c r="AY99" s="136"/>
      <c r="AZ99" s="136"/>
      <c r="BA99" s="136"/>
      <c r="BB99" s="136"/>
      <c r="BC99" s="136"/>
      <c r="BD99" s="136"/>
      <c r="BE99" s="136"/>
      <c r="BF99" s="136"/>
      <c r="BG99" s="136"/>
      <c r="BH99" s="136"/>
      <c r="BI99" s="136"/>
      <c r="BJ99" s="136"/>
      <c r="BK99" s="136"/>
      <c r="BL99" s="136"/>
      <c r="BM99" s="136"/>
      <c r="BN99" s="136"/>
      <c r="BO99" s="136"/>
      <c r="BP99" s="136"/>
      <c r="BQ99" s="136"/>
      <c r="BR99" s="136"/>
      <c r="BS99" s="136"/>
      <c r="BT99" s="136"/>
      <c r="BU99" s="136"/>
      <c r="BV99" s="136"/>
      <c r="BW99" s="136"/>
      <c r="BX99" s="136"/>
      <c r="BY99" s="136"/>
      <c r="BZ99" s="136"/>
      <c r="CA99" s="136"/>
      <c r="CB99" s="136"/>
      <c r="CC99" s="136"/>
      <c r="CD99" s="136"/>
      <c r="CE99" s="136"/>
      <c r="CF99" s="136"/>
      <c r="CG99" s="136"/>
      <c r="CH99" s="136"/>
      <c r="CI99" s="136"/>
      <c r="CJ99" s="136"/>
      <c r="CK99" s="136"/>
      <c r="CL99" s="136"/>
      <c r="CM99" s="136"/>
      <c r="CN99" s="136"/>
      <c r="CO99" s="136"/>
      <c r="CP99" s="136"/>
      <c r="CQ99" s="136"/>
      <c r="CR99" s="136"/>
      <c r="CS99" s="136"/>
      <c r="CT99" s="136"/>
      <c r="CU99" s="136"/>
      <c r="CV99" s="136"/>
      <c r="CW99" s="136"/>
      <c r="CX99" s="136"/>
      <c r="CY99" s="136"/>
      <c r="CZ99" s="136"/>
      <c r="DA99" s="136"/>
      <c r="DB99" s="136"/>
      <c r="DC99" s="136"/>
      <c r="DD99" s="136"/>
      <c r="DE99" s="136"/>
      <c r="DF99" s="136"/>
      <c r="DG99" s="136"/>
      <c r="DH99" s="136"/>
      <c r="DI99" s="136"/>
      <c r="DJ99" s="136"/>
      <c r="DK99" s="136"/>
      <c r="DL99" s="136"/>
      <c r="DM99" s="136"/>
      <c r="DN99" s="136"/>
      <c r="DO99" s="136"/>
      <c r="DP99" s="136"/>
      <c r="DQ99" s="136"/>
      <c r="DR99" s="136"/>
      <c r="DS99" s="136"/>
      <c r="DT99" s="136"/>
      <c r="DU99" s="136"/>
      <c r="DV99" s="136"/>
      <c r="DW99" s="136"/>
      <c r="DX99" s="136"/>
      <c r="DY99" s="136"/>
      <c r="DZ99" s="136"/>
      <c r="EA99" s="136"/>
      <c r="EB99" s="136"/>
      <c r="EC99" s="136"/>
      <c r="ED99" s="136"/>
      <c r="EE99" s="136"/>
      <c r="EF99" s="136"/>
      <c r="EG99" s="136"/>
      <c r="EH99" s="136"/>
      <c r="EI99" s="136"/>
      <c r="EJ99" s="136"/>
      <c r="EK99" s="136"/>
      <c r="EL99" s="136"/>
      <c r="EM99" s="136"/>
      <c r="EN99" s="136"/>
      <c r="EO99" s="136"/>
      <c r="EP99" s="136"/>
      <c r="EQ99" s="136"/>
      <c r="ER99" s="136"/>
      <c r="ES99" s="136"/>
      <c r="ET99" s="136"/>
      <c r="EU99" s="136"/>
      <c r="EV99" s="136"/>
      <c r="EW99" s="136"/>
      <c r="EX99" s="136"/>
      <c r="EY99" s="136"/>
      <c r="EZ99" s="136"/>
      <c r="FA99" s="136"/>
      <c r="FB99" s="136"/>
      <c r="FC99" s="136"/>
      <c r="FD99" s="136"/>
      <c r="FE99" s="136"/>
      <c r="FF99" s="136"/>
      <c r="FG99" s="136"/>
      <c r="FH99" s="136"/>
      <c r="FI99" s="136"/>
      <c r="FJ99" s="136"/>
      <c r="FK99" s="136"/>
      <c r="FL99" s="136"/>
      <c r="FM99" s="136"/>
      <c r="FN99" s="136"/>
      <c r="FO99" s="136"/>
      <c r="FP99" s="177"/>
    </row>
    <row r="100" customHeight="1" spans="1:172">
      <c r="A100" s="378">
        <v>98</v>
      </c>
      <c r="B100" s="218" t="s">
        <v>531</v>
      </c>
      <c r="C100" s="219"/>
      <c r="D100" s="218" t="s">
        <v>326</v>
      </c>
      <c r="E100" s="218" t="s">
        <v>281</v>
      </c>
      <c r="F100" s="396">
        <f>人物卡!$P$5*4</f>
        <v>320</v>
      </c>
      <c r="G100" s="397" t="s">
        <v>532</v>
      </c>
      <c r="H100" s="399"/>
      <c r="I100" s="219"/>
      <c r="J100" s="219"/>
      <c r="K100" s="219"/>
      <c r="L100" s="136"/>
      <c r="M100" s="136"/>
      <c r="N100" s="136"/>
      <c r="O100" s="136"/>
      <c r="P100" s="136"/>
      <c r="Q100" s="136"/>
      <c r="R100" s="136"/>
      <c r="S100" s="136"/>
      <c r="T100" s="136"/>
      <c r="U100" s="136"/>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36"/>
      <c r="AY100" s="136"/>
      <c r="AZ100" s="136"/>
      <c r="BA100" s="136"/>
      <c r="BB100" s="136"/>
      <c r="BC100" s="136"/>
      <c r="BD100" s="136"/>
      <c r="BE100" s="136"/>
      <c r="BF100" s="136"/>
      <c r="BG100" s="136"/>
      <c r="BH100" s="136"/>
      <c r="BI100" s="136"/>
      <c r="BJ100" s="136"/>
      <c r="BK100" s="136"/>
      <c r="BL100" s="136"/>
      <c r="BM100" s="136"/>
      <c r="BN100" s="136"/>
      <c r="BO100" s="136"/>
      <c r="BP100" s="136"/>
      <c r="BQ100" s="136"/>
      <c r="BR100" s="136"/>
      <c r="BS100" s="136"/>
      <c r="BT100" s="136"/>
      <c r="BU100" s="136"/>
      <c r="BV100" s="136"/>
      <c r="BW100" s="136"/>
      <c r="BX100" s="136"/>
      <c r="BY100" s="136"/>
      <c r="BZ100" s="136"/>
      <c r="CA100" s="136"/>
      <c r="CB100" s="136"/>
      <c r="CC100" s="136"/>
      <c r="CD100" s="136"/>
      <c r="CE100" s="136"/>
      <c r="CF100" s="136"/>
      <c r="CG100" s="136"/>
      <c r="CH100" s="136"/>
      <c r="CI100" s="136"/>
      <c r="CJ100" s="136"/>
      <c r="CK100" s="136"/>
      <c r="CL100" s="136"/>
      <c r="CM100" s="136"/>
      <c r="CN100" s="136"/>
      <c r="CO100" s="136"/>
      <c r="CP100" s="136"/>
      <c r="CQ100" s="136"/>
      <c r="CR100" s="136"/>
      <c r="CS100" s="136"/>
      <c r="CT100" s="136"/>
      <c r="CU100" s="136"/>
      <c r="CV100" s="136"/>
      <c r="CW100" s="136"/>
      <c r="CX100" s="136"/>
      <c r="CY100" s="136"/>
      <c r="CZ100" s="136"/>
      <c r="DA100" s="136"/>
      <c r="DB100" s="136"/>
      <c r="DC100" s="136"/>
      <c r="DD100" s="136"/>
      <c r="DE100" s="136"/>
      <c r="DF100" s="136"/>
      <c r="DG100" s="136"/>
      <c r="DH100" s="136"/>
      <c r="DI100" s="136"/>
      <c r="DJ100" s="136"/>
      <c r="DK100" s="136"/>
      <c r="DL100" s="136"/>
      <c r="DM100" s="136"/>
      <c r="DN100" s="136"/>
      <c r="DO100" s="136"/>
      <c r="DP100" s="136"/>
      <c r="DQ100" s="136"/>
      <c r="DR100" s="136"/>
      <c r="DS100" s="136"/>
      <c r="DT100" s="136"/>
      <c r="DU100" s="136"/>
      <c r="DV100" s="136"/>
      <c r="DW100" s="136"/>
      <c r="DX100" s="136"/>
      <c r="DY100" s="136"/>
      <c r="DZ100" s="136"/>
      <c r="EA100" s="136"/>
      <c r="EB100" s="136"/>
      <c r="EC100" s="136"/>
      <c r="ED100" s="136"/>
      <c r="EE100" s="136"/>
      <c r="EF100" s="136"/>
      <c r="EG100" s="136"/>
      <c r="EH100" s="136"/>
      <c r="EI100" s="136"/>
      <c r="EJ100" s="136"/>
      <c r="EK100" s="136"/>
      <c r="EL100" s="136"/>
      <c r="EM100" s="136"/>
      <c r="EN100" s="136"/>
      <c r="EO100" s="136"/>
      <c r="EP100" s="136"/>
      <c r="EQ100" s="136"/>
      <c r="ER100" s="136"/>
      <c r="ES100" s="136"/>
      <c r="ET100" s="136"/>
      <c r="EU100" s="136"/>
      <c r="EV100" s="136"/>
      <c r="EW100" s="136"/>
      <c r="EX100" s="136"/>
      <c r="EY100" s="136"/>
      <c r="EZ100" s="136"/>
      <c r="FA100" s="136"/>
      <c r="FB100" s="136"/>
      <c r="FC100" s="136"/>
      <c r="FD100" s="136"/>
      <c r="FE100" s="136"/>
      <c r="FF100" s="136"/>
      <c r="FG100" s="136"/>
      <c r="FH100" s="136"/>
      <c r="FI100" s="136"/>
      <c r="FJ100" s="136"/>
      <c r="FK100" s="136"/>
      <c r="FL100" s="136"/>
      <c r="FM100" s="136"/>
      <c r="FN100" s="136"/>
      <c r="FO100" s="136"/>
      <c r="FP100" s="177"/>
    </row>
    <row r="101" ht="17" customHeight="1" spans="1:172">
      <c r="A101" s="382">
        <v>99</v>
      </c>
      <c r="B101" s="216" t="s">
        <v>533</v>
      </c>
      <c r="C101" s="217"/>
      <c r="D101" s="216" t="s">
        <v>335</v>
      </c>
      <c r="E101" s="216" t="s">
        <v>281</v>
      </c>
      <c r="F101" s="398">
        <f>人物卡!$P$5*4</f>
        <v>320</v>
      </c>
      <c r="G101" s="393" t="s">
        <v>534</v>
      </c>
      <c r="H101" s="399"/>
      <c r="I101" s="219"/>
      <c r="J101" s="219"/>
      <c r="K101" s="219"/>
      <c r="L101" s="136"/>
      <c r="M101" s="136"/>
      <c r="N101" s="136"/>
      <c r="O101" s="136"/>
      <c r="P101" s="136"/>
      <c r="Q101" s="136"/>
      <c r="R101" s="136"/>
      <c r="S101" s="136"/>
      <c r="T101" s="136"/>
      <c r="U101" s="136"/>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6"/>
      <c r="AZ101" s="136"/>
      <c r="BA101" s="136"/>
      <c r="BB101" s="136"/>
      <c r="BC101" s="136"/>
      <c r="BD101" s="136"/>
      <c r="BE101" s="136"/>
      <c r="BF101" s="136"/>
      <c r="BG101" s="136"/>
      <c r="BH101" s="136"/>
      <c r="BI101" s="136"/>
      <c r="BJ101" s="136"/>
      <c r="BK101" s="136"/>
      <c r="BL101" s="136"/>
      <c r="BM101" s="136"/>
      <c r="BN101" s="136"/>
      <c r="BO101" s="136"/>
      <c r="BP101" s="136"/>
      <c r="BQ101" s="136"/>
      <c r="BR101" s="136"/>
      <c r="BS101" s="136"/>
      <c r="BT101" s="136"/>
      <c r="BU101" s="136"/>
      <c r="BV101" s="136"/>
      <c r="BW101" s="136"/>
      <c r="BX101" s="136"/>
      <c r="BY101" s="136"/>
      <c r="BZ101" s="136"/>
      <c r="CA101" s="136"/>
      <c r="CB101" s="136"/>
      <c r="CC101" s="136"/>
      <c r="CD101" s="136"/>
      <c r="CE101" s="136"/>
      <c r="CF101" s="136"/>
      <c r="CG101" s="136"/>
      <c r="CH101" s="136"/>
      <c r="CI101" s="136"/>
      <c r="CJ101" s="136"/>
      <c r="CK101" s="136"/>
      <c r="CL101" s="136"/>
      <c r="CM101" s="136"/>
      <c r="CN101" s="136"/>
      <c r="CO101" s="136"/>
      <c r="CP101" s="136"/>
      <c r="CQ101" s="136"/>
      <c r="CR101" s="136"/>
      <c r="CS101" s="136"/>
      <c r="CT101" s="136"/>
      <c r="CU101" s="136"/>
      <c r="CV101" s="136"/>
      <c r="CW101" s="136"/>
      <c r="CX101" s="136"/>
      <c r="CY101" s="136"/>
      <c r="CZ101" s="136"/>
      <c r="DA101" s="136"/>
      <c r="DB101" s="136"/>
      <c r="DC101" s="136"/>
      <c r="DD101" s="136"/>
      <c r="DE101" s="136"/>
      <c r="DF101" s="136"/>
      <c r="DG101" s="136"/>
      <c r="DH101" s="136"/>
      <c r="DI101" s="136"/>
      <c r="DJ101" s="136"/>
      <c r="DK101" s="136"/>
      <c r="DL101" s="136"/>
      <c r="DM101" s="136"/>
      <c r="DN101" s="136"/>
      <c r="DO101" s="136"/>
      <c r="DP101" s="136"/>
      <c r="DQ101" s="136"/>
      <c r="DR101" s="136"/>
      <c r="DS101" s="136"/>
      <c r="DT101" s="136"/>
      <c r="DU101" s="136"/>
      <c r="DV101" s="136"/>
      <c r="DW101" s="136"/>
      <c r="DX101" s="136"/>
      <c r="DY101" s="136"/>
      <c r="DZ101" s="136"/>
      <c r="EA101" s="136"/>
      <c r="EB101" s="136"/>
      <c r="EC101" s="136"/>
      <c r="ED101" s="136"/>
      <c r="EE101" s="136"/>
      <c r="EF101" s="136"/>
      <c r="EG101" s="136"/>
      <c r="EH101" s="136"/>
      <c r="EI101" s="136"/>
      <c r="EJ101" s="136"/>
      <c r="EK101" s="136"/>
      <c r="EL101" s="136"/>
      <c r="EM101" s="136"/>
      <c r="EN101" s="136"/>
      <c r="EO101" s="136"/>
      <c r="EP101" s="136"/>
      <c r="EQ101" s="136"/>
      <c r="ER101" s="136"/>
      <c r="ES101" s="136"/>
      <c r="ET101" s="136"/>
      <c r="EU101" s="136"/>
      <c r="EV101" s="136"/>
      <c r="EW101" s="136"/>
      <c r="EX101" s="136"/>
      <c r="EY101" s="136"/>
      <c r="EZ101" s="136"/>
      <c r="FA101" s="136"/>
      <c r="FB101" s="136"/>
      <c r="FC101" s="136"/>
      <c r="FD101" s="136"/>
      <c r="FE101" s="136"/>
      <c r="FF101" s="136"/>
      <c r="FG101" s="136"/>
      <c r="FH101" s="136"/>
      <c r="FI101" s="136"/>
      <c r="FJ101" s="136"/>
      <c r="FK101" s="136"/>
      <c r="FL101" s="136"/>
      <c r="FM101" s="136"/>
      <c r="FN101" s="136"/>
      <c r="FO101" s="136"/>
      <c r="FP101" s="177"/>
    </row>
    <row r="102" ht="17.25" customHeight="1" spans="1:172">
      <c r="A102" s="378">
        <v>100</v>
      </c>
      <c r="B102" s="218" t="s">
        <v>535</v>
      </c>
      <c r="C102" s="219"/>
      <c r="D102" s="218" t="s">
        <v>288</v>
      </c>
      <c r="E102" s="218" t="s">
        <v>289</v>
      </c>
      <c r="F102" s="396">
        <f>人物卡!$P$5*2+人物卡!$M$5*2</f>
        <v>240</v>
      </c>
      <c r="G102" s="397" t="s">
        <v>536</v>
      </c>
      <c r="H102" s="399"/>
      <c r="I102" s="219"/>
      <c r="J102" s="219"/>
      <c r="K102" s="219"/>
      <c r="L102" s="136"/>
      <c r="M102" s="136"/>
      <c r="N102" s="136"/>
      <c r="O102" s="136"/>
      <c r="P102" s="136"/>
      <c r="Q102" s="136"/>
      <c r="R102" s="136"/>
      <c r="S102" s="136"/>
      <c r="T102" s="136"/>
      <c r="U102" s="136"/>
      <c r="V102" s="136"/>
      <c r="W102" s="136"/>
      <c r="X102" s="136"/>
      <c r="Y102" s="136"/>
      <c r="Z102" s="136"/>
      <c r="AA102" s="136"/>
      <c r="AB102" s="136"/>
      <c r="AC102" s="136"/>
      <c r="AD102" s="136"/>
      <c r="AE102" s="136"/>
      <c r="AF102" s="136"/>
      <c r="AG102" s="136"/>
      <c r="AH102" s="136"/>
      <c r="AI102" s="136"/>
      <c r="AJ102" s="136"/>
      <c r="AK102" s="136"/>
      <c r="AL102" s="136"/>
      <c r="AM102" s="136"/>
      <c r="AN102" s="136"/>
      <c r="AO102" s="136"/>
      <c r="AP102" s="136"/>
      <c r="AQ102" s="136"/>
      <c r="AR102" s="136"/>
      <c r="AS102" s="136"/>
      <c r="AT102" s="136"/>
      <c r="AU102" s="136"/>
      <c r="AV102" s="136"/>
      <c r="AW102" s="136"/>
      <c r="AX102" s="136"/>
      <c r="AY102" s="136"/>
      <c r="AZ102" s="136"/>
      <c r="BA102" s="136"/>
      <c r="BB102" s="136"/>
      <c r="BC102" s="136"/>
      <c r="BD102" s="136"/>
      <c r="BE102" s="136"/>
      <c r="BF102" s="136"/>
      <c r="BG102" s="136"/>
      <c r="BH102" s="136"/>
      <c r="BI102" s="136"/>
      <c r="BJ102" s="136"/>
      <c r="BK102" s="136"/>
      <c r="BL102" s="136"/>
      <c r="BM102" s="136"/>
      <c r="BN102" s="136"/>
      <c r="BO102" s="136"/>
      <c r="BP102" s="136"/>
      <c r="BQ102" s="136"/>
      <c r="BR102" s="136"/>
      <c r="BS102" s="136"/>
      <c r="BT102" s="136"/>
      <c r="BU102" s="136"/>
      <c r="BV102" s="136"/>
      <c r="BW102" s="136"/>
      <c r="BX102" s="136"/>
      <c r="BY102" s="136"/>
      <c r="BZ102" s="136"/>
      <c r="CA102" s="136"/>
      <c r="CB102" s="136"/>
      <c r="CC102" s="136"/>
      <c r="CD102" s="136"/>
      <c r="CE102" s="136"/>
      <c r="CF102" s="136"/>
      <c r="CG102" s="136"/>
      <c r="CH102" s="136"/>
      <c r="CI102" s="136"/>
      <c r="CJ102" s="136"/>
      <c r="CK102" s="136"/>
      <c r="CL102" s="136"/>
      <c r="CM102" s="136"/>
      <c r="CN102" s="136"/>
      <c r="CO102" s="136"/>
      <c r="CP102" s="136"/>
      <c r="CQ102" s="136"/>
      <c r="CR102" s="136"/>
      <c r="CS102" s="136"/>
      <c r="CT102" s="136"/>
      <c r="CU102" s="136"/>
      <c r="CV102" s="136"/>
      <c r="CW102" s="136"/>
      <c r="CX102" s="136"/>
      <c r="CY102" s="136"/>
      <c r="CZ102" s="136"/>
      <c r="DA102" s="136"/>
      <c r="DB102" s="136"/>
      <c r="DC102" s="136"/>
      <c r="DD102" s="136"/>
      <c r="DE102" s="136"/>
      <c r="DF102" s="136"/>
      <c r="DG102" s="136"/>
      <c r="DH102" s="136"/>
      <c r="DI102" s="136"/>
      <c r="DJ102" s="136"/>
      <c r="DK102" s="136"/>
      <c r="DL102" s="136"/>
      <c r="DM102" s="136"/>
      <c r="DN102" s="136"/>
      <c r="DO102" s="136"/>
      <c r="DP102" s="136"/>
      <c r="DQ102" s="136"/>
      <c r="DR102" s="136"/>
      <c r="DS102" s="136"/>
      <c r="DT102" s="136"/>
      <c r="DU102" s="136"/>
      <c r="DV102" s="136"/>
      <c r="DW102" s="136"/>
      <c r="DX102" s="136"/>
      <c r="DY102" s="136"/>
      <c r="DZ102" s="136"/>
      <c r="EA102" s="136"/>
      <c r="EB102" s="136"/>
      <c r="EC102" s="136"/>
      <c r="ED102" s="136"/>
      <c r="EE102" s="136"/>
      <c r="EF102" s="136"/>
      <c r="EG102" s="136"/>
      <c r="EH102" s="136"/>
      <c r="EI102" s="136"/>
      <c r="EJ102" s="136"/>
      <c r="EK102" s="136"/>
      <c r="EL102" s="136"/>
      <c r="EM102" s="136"/>
      <c r="EN102" s="136"/>
      <c r="EO102" s="136"/>
      <c r="EP102" s="136"/>
      <c r="EQ102" s="136"/>
      <c r="ER102" s="136"/>
      <c r="ES102" s="136"/>
      <c r="ET102" s="136"/>
      <c r="EU102" s="136"/>
      <c r="EV102" s="136"/>
      <c r="EW102" s="136"/>
      <c r="EX102" s="136"/>
      <c r="EY102" s="136"/>
      <c r="EZ102" s="136"/>
      <c r="FA102" s="136"/>
      <c r="FB102" s="136"/>
      <c r="FC102" s="136"/>
      <c r="FD102" s="136"/>
      <c r="FE102" s="136"/>
      <c r="FF102" s="136"/>
      <c r="FG102" s="136"/>
      <c r="FH102" s="136"/>
      <c r="FI102" s="136"/>
      <c r="FJ102" s="136"/>
      <c r="FK102" s="136"/>
      <c r="FL102" s="136"/>
      <c r="FM102" s="136"/>
      <c r="FN102" s="136"/>
      <c r="FO102" s="136"/>
      <c r="FP102" s="177"/>
    </row>
    <row r="103" ht="17" customHeight="1" spans="1:172">
      <c r="A103" s="382">
        <v>101</v>
      </c>
      <c r="B103" s="216" t="s">
        <v>537</v>
      </c>
      <c r="C103" s="217"/>
      <c r="D103" s="216" t="s">
        <v>315</v>
      </c>
      <c r="E103" s="216" t="s">
        <v>281</v>
      </c>
      <c r="F103" s="398">
        <f>人物卡!$P$5*4</f>
        <v>320</v>
      </c>
      <c r="G103" s="393" t="s">
        <v>538</v>
      </c>
      <c r="H103" s="399"/>
      <c r="I103" s="219"/>
      <c r="J103" s="219"/>
      <c r="K103" s="219"/>
      <c r="L103" s="136"/>
      <c r="M103" s="136"/>
      <c r="N103" s="136"/>
      <c r="O103" s="136"/>
      <c r="P103" s="136"/>
      <c r="Q103" s="136"/>
      <c r="R103" s="136"/>
      <c r="S103" s="136"/>
      <c r="T103" s="136"/>
      <c r="U103" s="136"/>
      <c r="V103" s="136"/>
      <c r="W103" s="136"/>
      <c r="X103" s="136"/>
      <c r="Y103" s="136"/>
      <c r="Z103" s="136"/>
      <c r="AA103" s="136"/>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c r="AV103" s="136"/>
      <c r="AW103" s="136"/>
      <c r="AX103" s="136"/>
      <c r="AY103" s="136"/>
      <c r="AZ103" s="136"/>
      <c r="BA103" s="136"/>
      <c r="BB103" s="136"/>
      <c r="BC103" s="136"/>
      <c r="BD103" s="136"/>
      <c r="BE103" s="136"/>
      <c r="BF103" s="136"/>
      <c r="BG103" s="136"/>
      <c r="BH103" s="136"/>
      <c r="BI103" s="136"/>
      <c r="BJ103" s="136"/>
      <c r="BK103" s="136"/>
      <c r="BL103" s="136"/>
      <c r="BM103" s="136"/>
      <c r="BN103" s="136"/>
      <c r="BO103" s="136"/>
      <c r="BP103" s="136"/>
      <c r="BQ103" s="136"/>
      <c r="BR103" s="136"/>
      <c r="BS103" s="136"/>
      <c r="BT103" s="136"/>
      <c r="BU103" s="136"/>
      <c r="BV103" s="136"/>
      <c r="BW103" s="136"/>
      <c r="BX103" s="136"/>
      <c r="BY103" s="136"/>
      <c r="BZ103" s="136"/>
      <c r="CA103" s="136"/>
      <c r="CB103" s="136"/>
      <c r="CC103" s="136"/>
      <c r="CD103" s="136"/>
      <c r="CE103" s="136"/>
      <c r="CF103" s="136"/>
      <c r="CG103" s="136"/>
      <c r="CH103" s="136"/>
      <c r="CI103" s="136"/>
      <c r="CJ103" s="136"/>
      <c r="CK103" s="136"/>
      <c r="CL103" s="136"/>
      <c r="CM103" s="136"/>
      <c r="CN103" s="136"/>
      <c r="CO103" s="136"/>
      <c r="CP103" s="136"/>
      <c r="CQ103" s="136"/>
      <c r="CR103" s="136"/>
      <c r="CS103" s="136"/>
      <c r="CT103" s="136"/>
      <c r="CU103" s="136"/>
      <c r="CV103" s="136"/>
      <c r="CW103" s="136"/>
      <c r="CX103" s="136"/>
      <c r="CY103" s="136"/>
      <c r="CZ103" s="136"/>
      <c r="DA103" s="136"/>
      <c r="DB103" s="136"/>
      <c r="DC103" s="136"/>
      <c r="DD103" s="136"/>
      <c r="DE103" s="136"/>
      <c r="DF103" s="136"/>
      <c r="DG103" s="136"/>
      <c r="DH103" s="136"/>
      <c r="DI103" s="136"/>
      <c r="DJ103" s="136"/>
      <c r="DK103" s="136"/>
      <c r="DL103" s="136"/>
      <c r="DM103" s="136"/>
      <c r="DN103" s="136"/>
      <c r="DO103" s="136"/>
      <c r="DP103" s="136"/>
      <c r="DQ103" s="136"/>
      <c r="DR103" s="136"/>
      <c r="DS103" s="136"/>
      <c r="DT103" s="136"/>
      <c r="DU103" s="136"/>
      <c r="DV103" s="136"/>
      <c r="DW103" s="136"/>
      <c r="DX103" s="136"/>
      <c r="DY103" s="136"/>
      <c r="DZ103" s="136"/>
      <c r="EA103" s="136"/>
      <c r="EB103" s="136"/>
      <c r="EC103" s="136"/>
      <c r="ED103" s="136"/>
      <c r="EE103" s="136"/>
      <c r="EF103" s="136"/>
      <c r="EG103" s="136"/>
      <c r="EH103" s="136"/>
      <c r="EI103" s="136"/>
      <c r="EJ103" s="136"/>
      <c r="EK103" s="136"/>
      <c r="EL103" s="136"/>
      <c r="EM103" s="136"/>
      <c r="EN103" s="136"/>
      <c r="EO103" s="136"/>
      <c r="EP103" s="136"/>
      <c r="EQ103" s="136"/>
      <c r="ER103" s="136"/>
      <c r="ES103" s="136"/>
      <c r="ET103" s="136"/>
      <c r="EU103" s="136"/>
      <c r="EV103" s="136"/>
      <c r="EW103" s="136"/>
      <c r="EX103" s="136"/>
      <c r="EY103" s="136"/>
      <c r="EZ103" s="136"/>
      <c r="FA103" s="136"/>
      <c r="FB103" s="136"/>
      <c r="FC103" s="136"/>
      <c r="FD103" s="136"/>
      <c r="FE103" s="136"/>
      <c r="FF103" s="136"/>
      <c r="FG103" s="136"/>
      <c r="FH103" s="136"/>
      <c r="FI103" s="136"/>
      <c r="FJ103" s="136"/>
      <c r="FK103" s="136"/>
      <c r="FL103" s="136"/>
      <c r="FM103" s="136"/>
      <c r="FN103" s="136"/>
      <c r="FO103" s="136"/>
      <c r="FP103" s="177"/>
    </row>
    <row r="104" ht="17.25" customHeight="1" spans="1:172">
      <c r="A104" s="378">
        <v>102</v>
      </c>
      <c r="B104" s="218" t="s">
        <v>539</v>
      </c>
      <c r="C104" s="219"/>
      <c r="D104" s="218" t="s">
        <v>326</v>
      </c>
      <c r="E104" s="218" t="s">
        <v>374</v>
      </c>
      <c r="F104" s="396">
        <f>人物卡!$P$5*2+MAX(人物卡!$M$5,人物卡!$M$3)*2</f>
        <v>310</v>
      </c>
      <c r="G104" s="397" t="s">
        <v>540</v>
      </c>
      <c r="H104" s="399"/>
      <c r="I104" s="219"/>
      <c r="J104" s="219"/>
      <c r="K104" s="219"/>
      <c r="L104" s="136"/>
      <c r="M104" s="136"/>
      <c r="N104" s="136"/>
      <c r="O104" s="136"/>
      <c r="P104" s="136"/>
      <c r="Q104" s="136"/>
      <c r="R104" s="136"/>
      <c r="S104" s="136"/>
      <c r="T104" s="136"/>
      <c r="U104" s="136"/>
      <c r="V104" s="136"/>
      <c r="W104" s="136"/>
      <c r="X104" s="136"/>
      <c r="Y104" s="136"/>
      <c r="Z104" s="136"/>
      <c r="AA104" s="136"/>
      <c r="AB104" s="136"/>
      <c r="AC104" s="136"/>
      <c r="AD104" s="136"/>
      <c r="AE104" s="136"/>
      <c r="AF104" s="136"/>
      <c r="AG104" s="136"/>
      <c r="AH104" s="136"/>
      <c r="AI104" s="136"/>
      <c r="AJ104" s="136"/>
      <c r="AK104" s="136"/>
      <c r="AL104" s="136"/>
      <c r="AM104" s="136"/>
      <c r="AN104" s="136"/>
      <c r="AO104" s="136"/>
      <c r="AP104" s="136"/>
      <c r="AQ104" s="136"/>
      <c r="AR104" s="136"/>
      <c r="AS104" s="136"/>
      <c r="AT104" s="136"/>
      <c r="AU104" s="136"/>
      <c r="AV104" s="136"/>
      <c r="AW104" s="136"/>
      <c r="AX104" s="136"/>
      <c r="AY104" s="136"/>
      <c r="AZ104" s="136"/>
      <c r="BA104" s="136"/>
      <c r="BB104" s="136"/>
      <c r="BC104" s="136"/>
      <c r="BD104" s="136"/>
      <c r="BE104" s="136"/>
      <c r="BF104" s="136"/>
      <c r="BG104" s="136"/>
      <c r="BH104" s="136"/>
      <c r="BI104" s="136"/>
      <c r="BJ104" s="136"/>
      <c r="BK104" s="136"/>
      <c r="BL104" s="136"/>
      <c r="BM104" s="136"/>
      <c r="BN104" s="136"/>
      <c r="BO104" s="136"/>
      <c r="BP104" s="136"/>
      <c r="BQ104" s="136"/>
      <c r="BR104" s="136"/>
      <c r="BS104" s="136"/>
      <c r="BT104" s="136"/>
      <c r="BU104" s="136"/>
      <c r="BV104" s="136"/>
      <c r="BW104" s="136"/>
      <c r="BX104" s="136"/>
      <c r="BY104" s="136"/>
      <c r="BZ104" s="136"/>
      <c r="CA104" s="136"/>
      <c r="CB104" s="136"/>
      <c r="CC104" s="136"/>
      <c r="CD104" s="136"/>
      <c r="CE104" s="136"/>
      <c r="CF104" s="136"/>
      <c r="CG104" s="136"/>
      <c r="CH104" s="136"/>
      <c r="CI104" s="136"/>
      <c r="CJ104" s="136"/>
      <c r="CK104" s="136"/>
      <c r="CL104" s="136"/>
      <c r="CM104" s="136"/>
      <c r="CN104" s="136"/>
      <c r="CO104" s="136"/>
      <c r="CP104" s="136"/>
      <c r="CQ104" s="136"/>
      <c r="CR104" s="136"/>
      <c r="CS104" s="136"/>
      <c r="CT104" s="136"/>
      <c r="CU104" s="136"/>
      <c r="CV104" s="136"/>
      <c r="CW104" s="136"/>
      <c r="CX104" s="136"/>
      <c r="CY104" s="136"/>
      <c r="CZ104" s="136"/>
      <c r="DA104" s="136"/>
      <c r="DB104" s="136"/>
      <c r="DC104" s="136"/>
      <c r="DD104" s="136"/>
      <c r="DE104" s="136"/>
      <c r="DF104" s="136"/>
      <c r="DG104" s="136"/>
      <c r="DH104" s="136"/>
      <c r="DI104" s="136"/>
      <c r="DJ104" s="136"/>
      <c r="DK104" s="136"/>
      <c r="DL104" s="136"/>
      <c r="DM104" s="136"/>
      <c r="DN104" s="136"/>
      <c r="DO104" s="136"/>
      <c r="DP104" s="136"/>
      <c r="DQ104" s="136"/>
      <c r="DR104" s="136"/>
      <c r="DS104" s="136"/>
      <c r="DT104" s="136"/>
      <c r="DU104" s="136"/>
      <c r="DV104" s="136"/>
      <c r="DW104" s="136"/>
      <c r="DX104" s="136"/>
      <c r="DY104" s="136"/>
      <c r="DZ104" s="136"/>
      <c r="EA104" s="136"/>
      <c r="EB104" s="136"/>
      <c r="EC104" s="136"/>
      <c r="ED104" s="136"/>
      <c r="EE104" s="136"/>
      <c r="EF104" s="136"/>
      <c r="EG104" s="136"/>
      <c r="EH104" s="136"/>
      <c r="EI104" s="136"/>
      <c r="EJ104" s="136"/>
      <c r="EK104" s="136"/>
      <c r="EL104" s="136"/>
      <c r="EM104" s="136"/>
      <c r="EN104" s="136"/>
      <c r="EO104" s="136"/>
      <c r="EP104" s="136"/>
      <c r="EQ104" s="136"/>
      <c r="ER104" s="136"/>
      <c r="ES104" s="136"/>
      <c r="ET104" s="136"/>
      <c r="EU104" s="136"/>
      <c r="EV104" s="136"/>
      <c r="EW104" s="136"/>
      <c r="EX104" s="136"/>
      <c r="EY104" s="136"/>
      <c r="EZ104" s="136"/>
      <c r="FA104" s="136"/>
      <c r="FB104" s="136"/>
      <c r="FC104" s="136"/>
      <c r="FD104" s="136"/>
      <c r="FE104" s="136"/>
      <c r="FF104" s="136"/>
      <c r="FG104" s="136"/>
      <c r="FH104" s="136"/>
      <c r="FI104" s="136"/>
      <c r="FJ104" s="136"/>
      <c r="FK104" s="136"/>
      <c r="FL104" s="136"/>
      <c r="FM104" s="136"/>
      <c r="FN104" s="136"/>
      <c r="FO104" s="136"/>
      <c r="FP104" s="177"/>
    </row>
    <row r="105" ht="17.25" customHeight="1" spans="1:172">
      <c r="A105" s="382">
        <v>103</v>
      </c>
      <c r="B105" s="216" t="s">
        <v>541</v>
      </c>
      <c r="C105" s="217"/>
      <c r="D105" s="216" t="s">
        <v>335</v>
      </c>
      <c r="E105" s="216" t="s">
        <v>385</v>
      </c>
      <c r="F105" s="398">
        <f>人物卡!$P$5*2+MAX(人物卡!$M$5,人物卡!$M$3)*2</f>
        <v>310</v>
      </c>
      <c r="G105" s="393" t="s">
        <v>542</v>
      </c>
      <c r="H105" s="399"/>
      <c r="I105" s="219"/>
      <c r="J105" s="219"/>
      <c r="K105" s="219"/>
      <c r="L105" s="136"/>
      <c r="M105" s="136"/>
      <c r="N105" s="136"/>
      <c r="O105" s="136"/>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c r="AV105" s="136"/>
      <c r="AW105" s="136"/>
      <c r="AX105" s="136"/>
      <c r="AY105" s="136"/>
      <c r="AZ105" s="136"/>
      <c r="BA105" s="136"/>
      <c r="BB105" s="136"/>
      <c r="BC105" s="136"/>
      <c r="BD105" s="136"/>
      <c r="BE105" s="136"/>
      <c r="BF105" s="136"/>
      <c r="BG105" s="136"/>
      <c r="BH105" s="136"/>
      <c r="BI105" s="136"/>
      <c r="BJ105" s="136"/>
      <c r="BK105" s="136"/>
      <c r="BL105" s="136"/>
      <c r="BM105" s="136"/>
      <c r="BN105" s="136"/>
      <c r="BO105" s="136"/>
      <c r="BP105" s="136"/>
      <c r="BQ105" s="136"/>
      <c r="BR105" s="136"/>
      <c r="BS105" s="136"/>
      <c r="BT105" s="136"/>
      <c r="BU105" s="136"/>
      <c r="BV105" s="136"/>
      <c r="BW105" s="136"/>
      <c r="BX105" s="136"/>
      <c r="BY105" s="136"/>
      <c r="BZ105" s="136"/>
      <c r="CA105" s="136"/>
      <c r="CB105" s="136"/>
      <c r="CC105" s="136"/>
      <c r="CD105" s="136"/>
      <c r="CE105" s="136"/>
      <c r="CF105" s="136"/>
      <c r="CG105" s="136"/>
      <c r="CH105" s="136"/>
      <c r="CI105" s="136"/>
      <c r="CJ105" s="136"/>
      <c r="CK105" s="136"/>
      <c r="CL105" s="136"/>
      <c r="CM105" s="136"/>
      <c r="CN105" s="136"/>
      <c r="CO105" s="136"/>
      <c r="CP105" s="136"/>
      <c r="CQ105" s="136"/>
      <c r="CR105" s="136"/>
      <c r="CS105" s="136"/>
      <c r="CT105" s="136"/>
      <c r="CU105" s="136"/>
      <c r="CV105" s="136"/>
      <c r="CW105" s="136"/>
      <c r="CX105" s="136"/>
      <c r="CY105" s="136"/>
      <c r="CZ105" s="136"/>
      <c r="DA105" s="136"/>
      <c r="DB105" s="136"/>
      <c r="DC105" s="136"/>
      <c r="DD105" s="136"/>
      <c r="DE105" s="136"/>
      <c r="DF105" s="136"/>
      <c r="DG105" s="136"/>
      <c r="DH105" s="136"/>
      <c r="DI105" s="136"/>
      <c r="DJ105" s="136"/>
      <c r="DK105" s="136"/>
      <c r="DL105" s="136"/>
      <c r="DM105" s="136"/>
      <c r="DN105" s="136"/>
      <c r="DO105" s="136"/>
      <c r="DP105" s="136"/>
      <c r="DQ105" s="136"/>
      <c r="DR105" s="136"/>
      <c r="DS105" s="136"/>
      <c r="DT105" s="136"/>
      <c r="DU105" s="136"/>
      <c r="DV105" s="136"/>
      <c r="DW105" s="136"/>
      <c r="DX105" s="136"/>
      <c r="DY105" s="136"/>
      <c r="DZ105" s="136"/>
      <c r="EA105" s="136"/>
      <c r="EB105" s="136"/>
      <c r="EC105" s="136"/>
      <c r="ED105" s="136"/>
      <c r="EE105" s="136"/>
      <c r="EF105" s="136"/>
      <c r="EG105" s="136"/>
      <c r="EH105" s="136"/>
      <c r="EI105" s="136"/>
      <c r="EJ105" s="136"/>
      <c r="EK105" s="136"/>
      <c r="EL105" s="136"/>
      <c r="EM105" s="136"/>
      <c r="EN105" s="136"/>
      <c r="EO105" s="136"/>
      <c r="EP105" s="136"/>
      <c r="EQ105" s="136"/>
      <c r="ER105" s="136"/>
      <c r="ES105" s="136"/>
      <c r="ET105" s="136"/>
      <c r="EU105" s="136"/>
      <c r="EV105" s="136"/>
      <c r="EW105" s="136"/>
      <c r="EX105" s="136"/>
      <c r="EY105" s="136"/>
      <c r="EZ105" s="136"/>
      <c r="FA105" s="136"/>
      <c r="FB105" s="136"/>
      <c r="FC105" s="136"/>
      <c r="FD105" s="136"/>
      <c r="FE105" s="136"/>
      <c r="FF105" s="136"/>
      <c r="FG105" s="136"/>
      <c r="FH105" s="136"/>
      <c r="FI105" s="136"/>
      <c r="FJ105" s="136"/>
      <c r="FK105" s="136"/>
      <c r="FL105" s="136"/>
      <c r="FM105" s="136"/>
      <c r="FN105" s="136"/>
      <c r="FO105" s="136"/>
      <c r="FP105" s="177"/>
    </row>
    <row r="106" ht="16.5" customHeight="1" spans="1:172">
      <c r="A106" s="378">
        <v>104</v>
      </c>
      <c r="B106" s="218" t="s">
        <v>543</v>
      </c>
      <c r="C106" s="219"/>
      <c r="D106" s="218" t="s">
        <v>326</v>
      </c>
      <c r="E106" s="218" t="s">
        <v>323</v>
      </c>
      <c r="F106" s="396">
        <f>人物卡!$P$5*2+MAX(人物卡!$J$3,人物卡!$M$3)*2</f>
        <v>330</v>
      </c>
      <c r="G106" s="397" t="s">
        <v>544</v>
      </c>
      <c r="H106" s="399"/>
      <c r="I106" s="219"/>
      <c r="J106" s="219"/>
      <c r="K106" s="219"/>
      <c r="L106" s="136"/>
      <c r="M106" s="136"/>
      <c r="N106" s="136"/>
      <c r="O106" s="136"/>
      <c r="P106" s="136"/>
      <c r="Q106" s="136"/>
      <c r="R106" s="136"/>
      <c r="S106" s="136"/>
      <c r="T106" s="136"/>
      <c r="U106" s="136"/>
      <c r="V106" s="136"/>
      <c r="W106" s="136"/>
      <c r="X106" s="136"/>
      <c r="Y106" s="136"/>
      <c r="Z106" s="136"/>
      <c r="AA106" s="136"/>
      <c r="AB106" s="136"/>
      <c r="AC106" s="136"/>
      <c r="AD106" s="136"/>
      <c r="AE106" s="136"/>
      <c r="AF106" s="136"/>
      <c r="AG106" s="136"/>
      <c r="AH106" s="136"/>
      <c r="AI106" s="136"/>
      <c r="AJ106" s="136"/>
      <c r="AK106" s="136"/>
      <c r="AL106" s="136"/>
      <c r="AM106" s="136"/>
      <c r="AN106" s="136"/>
      <c r="AO106" s="136"/>
      <c r="AP106" s="136"/>
      <c r="AQ106" s="136"/>
      <c r="AR106" s="136"/>
      <c r="AS106" s="136"/>
      <c r="AT106" s="136"/>
      <c r="AU106" s="136"/>
      <c r="AV106" s="136"/>
      <c r="AW106" s="136"/>
      <c r="AX106" s="136"/>
      <c r="AY106" s="136"/>
      <c r="AZ106" s="136"/>
      <c r="BA106" s="136"/>
      <c r="BB106" s="136"/>
      <c r="BC106" s="136"/>
      <c r="BD106" s="136"/>
      <c r="BE106" s="136"/>
      <c r="BF106" s="136"/>
      <c r="BG106" s="136"/>
      <c r="BH106" s="136"/>
      <c r="BI106" s="136"/>
      <c r="BJ106" s="136"/>
      <c r="BK106" s="136"/>
      <c r="BL106" s="136"/>
      <c r="BM106" s="136"/>
      <c r="BN106" s="136"/>
      <c r="BO106" s="136"/>
      <c r="BP106" s="136"/>
      <c r="BQ106" s="136"/>
      <c r="BR106" s="136"/>
      <c r="BS106" s="136"/>
      <c r="BT106" s="136"/>
      <c r="BU106" s="136"/>
      <c r="BV106" s="136"/>
      <c r="BW106" s="136"/>
      <c r="BX106" s="136"/>
      <c r="BY106" s="136"/>
      <c r="BZ106" s="136"/>
      <c r="CA106" s="136"/>
      <c r="CB106" s="136"/>
      <c r="CC106" s="136"/>
      <c r="CD106" s="136"/>
      <c r="CE106" s="136"/>
      <c r="CF106" s="136"/>
      <c r="CG106" s="136"/>
      <c r="CH106" s="136"/>
      <c r="CI106" s="136"/>
      <c r="CJ106" s="136"/>
      <c r="CK106" s="136"/>
      <c r="CL106" s="136"/>
      <c r="CM106" s="136"/>
      <c r="CN106" s="136"/>
      <c r="CO106" s="136"/>
      <c r="CP106" s="136"/>
      <c r="CQ106" s="136"/>
      <c r="CR106" s="136"/>
      <c r="CS106" s="136"/>
      <c r="CT106" s="136"/>
      <c r="CU106" s="136"/>
      <c r="CV106" s="136"/>
      <c r="CW106" s="136"/>
      <c r="CX106" s="136"/>
      <c r="CY106" s="136"/>
      <c r="CZ106" s="136"/>
      <c r="DA106" s="136"/>
      <c r="DB106" s="136"/>
      <c r="DC106" s="136"/>
      <c r="DD106" s="136"/>
      <c r="DE106" s="136"/>
      <c r="DF106" s="136"/>
      <c r="DG106" s="136"/>
      <c r="DH106" s="136"/>
      <c r="DI106" s="136"/>
      <c r="DJ106" s="136"/>
      <c r="DK106" s="136"/>
      <c r="DL106" s="136"/>
      <c r="DM106" s="136"/>
      <c r="DN106" s="136"/>
      <c r="DO106" s="136"/>
      <c r="DP106" s="136"/>
      <c r="DQ106" s="136"/>
      <c r="DR106" s="136"/>
      <c r="DS106" s="136"/>
      <c r="DT106" s="136"/>
      <c r="DU106" s="136"/>
      <c r="DV106" s="136"/>
      <c r="DW106" s="136"/>
      <c r="DX106" s="136"/>
      <c r="DY106" s="136"/>
      <c r="DZ106" s="136"/>
      <c r="EA106" s="136"/>
      <c r="EB106" s="136"/>
      <c r="EC106" s="136"/>
      <c r="ED106" s="136"/>
      <c r="EE106" s="136"/>
      <c r="EF106" s="136"/>
      <c r="EG106" s="136"/>
      <c r="EH106" s="136"/>
      <c r="EI106" s="136"/>
      <c r="EJ106" s="136"/>
      <c r="EK106" s="136"/>
      <c r="EL106" s="136"/>
      <c r="EM106" s="136"/>
      <c r="EN106" s="136"/>
      <c r="EO106" s="136"/>
      <c r="EP106" s="136"/>
      <c r="EQ106" s="136"/>
      <c r="ER106" s="136"/>
      <c r="ES106" s="136"/>
      <c r="ET106" s="136"/>
      <c r="EU106" s="136"/>
      <c r="EV106" s="136"/>
      <c r="EW106" s="136"/>
      <c r="EX106" s="136"/>
      <c r="EY106" s="136"/>
      <c r="EZ106" s="136"/>
      <c r="FA106" s="136"/>
      <c r="FB106" s="136"/>
      <c r="FC106" s="136"/>
      <c r="FD106" s="136"/>
      <c r="FE106" s="136"/>
      <c r="FF106" s="136"/>
      <c r="FG106" s="136"/>
      <c r="FH106" s="136"/>
      <c r="FI106" s="136"/>
      <c r="FJ106" s="136"/>
      <c r="FK106" s="136"/>
      <c r="FL106" s="136"/>
      <c r="FM106" s="136"/>
      <c r="FN106" s="136"/>
      <c r="FO106" s="136"/>
      <c r="FP106" s="177"/>
    </row>
    <row r="107" ht="17.25" customHeight="1" spans="1:172">
      <c r="A107" s="382">
        <v>105</v>
      </c>
      <c r="B107" s="216" t="s">
        <v>545</v>
      </c>
      <c r="C107" s="217"/>
      <c r="D107" s="216" t="s">
        <v>382</v>
      </c>
      <c r="E107" s="216" t="s">
        <v>385</v>
      </c>
      <c r="F107" s="398">
        <f>人物卡!$P$5*2+MAX(人物卡!$M$5,人物卡!$M$3)*2</f>
        <v>310</v>
      </c>
      <c r="G107" s="393" t="s">
        <v>546</v>
      </c>
      <c r="H107" s="399"/>
      <c r="I107" s="219"/>
      <c r="J107" s="219"/>
      <c r="K107" s="219"/>
      <c r="L107" s="136"/>
      <c r="M107" s="136"/>
      <c r="N107" s="136"/>
      <c r="O107" s="136"/>
      <c r="P107" s="136"/>
      <c r="Q107" s="136"/>
      <c r="R107" s="136"/>
      <c r="S107" s="136"/>
      <c r="T107" s="136"/>
      <c r="U107" s="136"/>
      <c r="V107" s="136"/>
      <c r="W107" s="136"/>
      <c r="X107" s="136"/>
      <c r="Y107" s="136"/>
      <c r="Z107" s="136"/>
      <c r="AA107" s="136"/>
      <c r="AB107" s="136"/>
      <c r="AC107" s="136"/>
      <c r="AD107" s="136"/>
      <c r="AE107" s="136"/>
      <c r="AF107" s="136"/>
      <c r="AG107" s="136"/>
      <c r="AH107" s="136"/>
      <c r="AI107" s="136"/>
      <c r="AJ107" s="136"/>
      <c r="AK107" s="136"/>
      <c r="AL107" s="136"/>
      <c r="AM107" s="136"/>
      <c r="AN107" s="136"/>
      <c r="AO107" s="136"/>
      <c r="AP107" s="136"/>
      <c r="AQ107" s="136"/>
      <c r="AR107" s="136"/>
      <c r="AS107" s="136"/>
      <c r="AT107" s="136"/>
      <c r="AU107" s="136"/>
      <c r="AV107" s="136"/>
      <c r="AW107" s="136"/>
      <c r="AX107" s="136"/>
      <c r="AY107" s="136"/>
      <c r="AZ107" s="136"/>
      <c r="BA107" s="136"/>
      <c r="BB107" s="136"/>
      <c r="BC107" s="136"/>
      <c r="BD107" s="136"/>
      <c r="BE107" s="136"/>
      <c r="BF107" s="136"/>
      <c r="BG107" s="136"/>
      <c r="BH107" s="136"/>
      <c r="BI107" s="136"/>
      <c r="BJ107" s="136"/>
      <c r="BK107" s="136"/>
      <c r="BL107" s="136"/>
      <c r="BM107" s="136"/>
      <c r="BN107" s="136"/>
      <c r="BO107" s="136"/>
      <c r="BP107" s="136"/>
      <c r="BQ107" s="136"/>
      <c r="BR107" s="136"/>
      <c r="BS107" s="136"/>
      <c r="BT107" s="136"/>
      <c r="BU107" s="136"/>
      <c r="BV107" s="136"/>
      <c r="BW107" s="136"/>
      <c r="BX107" s="136"/>
      <c r="BY107" s="136"/>
      <c r="BZ107" s="136"/>
      <c r="CA107" s="136"/>
      <c r="CB107" s="136"/>
      <c r="CC107" s="136"/>
      <c r="CD107" s="136"/>
      <c r="CE107" s="136"/>
      <c r="CF107" s="136"/>
      <c r="CG107" s="136"/>
      <c r="CH107" s="136"/>
      <c r="CI107" s="136"/>
      <c r="CJ107" s="136"/>
      <c r="CK107" s="136"/>
      <c r="CL107" s="136"/>
      <c r="CM107" s="136"/>
      <c r="CN107" s="136"/>
      <c r="CO107" s="136"/>
      <c r="CP107" s="136"/>
      <c r="CQ107" s="136"/>
      <c r="CR107" s="136"/>
      <c r="CS107" s="136"/>
      <c r="CT107" s="136"/>
      <c r="CU107" s="136"/>
      <c r="CV107" s="136"/>
      <c r="CW107" s="136"/>
      <c r="CX107" s="136"/>
      <c r="CY107" s="136"/>
      <c r="CZ107" s="136"/>
      <c r="DA107" s="136"/>
      <c r="DB107" s="136"/>
      <c r="DC107" s="136"/>
      <c r="DD107" s="136"/>
      <c r="DE107" s="136"/>
      <c r="DF107" s="136"/>
      <c r="DG107" s="136"/>
      <c r="DH107" s="136"/>
      <c r="DI107" s="136"/>
      <c r="DJ107" s="136"/>
      <c r="DK107" s="136"/>
      <c r="DL107" s="136"/>
      <c r="DM107" s="136"/>
      <c r="DN107" s="136"/>
      <c r="DO107" s="136"/>
      <c r="DP107" s="136"/>
      <c r="DQ107" s="136"/>
      <c r="DR107" s="136"/>
      <c r="DS107" s="136"/>
      <c r="DT107" s="136"/>
      <c r="DU107" s="136"/>
      <c r="DV107" s="136"/>
      <c r="DW107" s="136"/>
      <c r="DX107" s="136"/>
      <c r="DY107" s="136"/>
      <c r="DZ107" s="136"/>
      <c r="EA107" s="136"/>
      <c r="EB107" s="136"/>
      <c r="EC107" s="136"/>
      <c r="ED107" s="136"/>
      <c r="EE107" s="136"/>
      <c r="EF107" s="136"/>
      <c r="EG107" s="136"/>
      <c r="EH107" s="136"/>
      <c r="EI107" s="136"/>
      <c r="EJ107" s="136"/>
      <c r="EK107" s="136"/>
      <c r="EL107" s="136"/>
      <c r="EM107" s="136"/>
      <c r="EN107" s="136"/>
      <c r="EO107" s="136"/>
      <c r="EP107" s="136"/>
      <c r="EQ107" s="136"/>
      <c r="ER107" s="136"/>
      <c r="ES107" s="136"/>
      <c r="ET107" s="136"/>
      <c r="EU107" s="136"/>
      <c r="EV107" s="136"/>
      <c r="EW107" s="136"/>
      <c r="EX107" s="136"/>
      <c r="EY107" s="136"/>
      <c r="EZ107" s="136"/>
      <c r="FA107" s="136"/>
      <c r="FB107" s="136"/>
      <c r="FC107" s="136"/>
      <c r="FD107" s="136"/>
      <c r="FE107" s="136"/>
      <c r="FF107" s="136"/>
      <c r="FG107" s="136"/>
      <c r="FH107" s="136"/>
      <c r="FI107" s="136"/>
      <c r="FJ107" s="136"/>
      <c r="FK107" s="136"/>
      <c r="FL107" s="136"/>
      <c r="FM107" s="136"/>
      <c r="FN107" s="136"/>
      <c r="FO107" s="136"/>
      <c r="FP107" s="177"/>
    </row>
    <row r="108" customHeight="1" spans="1:172">
      <c r="A108" s="378">
        <v>106</v>
      </c>
      <c r="B108" s="218" t="s">
        <v>547</v>
      </c>
      <c r="C108" s="219"/>
      <c r="D108" s="218" t="s">
        <v>548</v>
      </c>
      <c r="E108" s="218" t="s">
        <v>281</v>
      </c>
      <c r="F108" s="396">
        <f>人物卡!$P$5*4</f>
        <v>320</v>
      </c>
      <c r="G108" s="397" t="s">
        <v>549</v>
      </c>
      <c r="H108" s="399"/>
      <c r="I108" s="219"/>
      <c r="J108" s="219"/>
      <c r="K108" s="219"/>
      <c r="L108" s="136"/>
      <c r="M108" s="136"/>
      <c r="N108" s="136"/>
      <c r="O108" s="136"/>
      <c r="P108" s="136"/>
      <c r="Q108" s="136"/>
      <c r="R108" s="136"/>
      <c r="S108" s="136"/>
      <c r="T108" s="136"/>
      <c r="U108" s="136"/>
      <c r="V108" s="136"/>
      <c r="W108" s="136"/>
      <c r="X108" s="136"/>
      <c r="Y108" s="136"/>
      <c r="Z108" s="136"/>
      <c r="AA108" s="136"/>
      <c r="AB108" s="136"/>
      <c r="AC108" s="136"/>
      <c r="AD108" s="136"/>
      <c r="AE108" s="136"/>
      <c r="AF108" s="136"/>
      <c r="AG108" s="136"/>
      <c r="AH108" s="136"/>
      <c r="AI108" s="136"/>
      <c r="AJ108" s="136"/>
      <c r="AK108" s="136"/>
      <c r="AL108" s="136"/>
      <c r="AM108" s="136"/>
      <c r="AN108" s="136"/>
      <c r="AO108" s="136"/>
      <c r="AP108" s="136"/>
      <c r="AQ108" s="136"/>
      <c r="AR108" s="136"/>
      <c r="AS108" s="136"/>
      <c r="AT108" s="136"/>
      <c r="AU108" s="136"/>
      <c r="AV108" s="136"/>
      <c r="AW108" s="136"/>
      <c r="AX108" s="136"/>
      <c r="AY108" s="136"/>
      <c r="AZ108" s="136"/>
      <c r="BA108" s="136"/>
      <c r="BB108" s="136"/>
      <c r="BC108" s="136"/>
      <c r="BD108" s="136"/>
      <c r="BE108" s="136"/>
      <c r="BF108" s="136"/>
      <c r="BG108" s="136"/>
      <c r="BH108" s="136"/>
      <c r="BI108" s="136"/>
      <c r="BJ108" s="136"/>
      <c r="BK108" s="136"/>
      <c r="BL108" s="136"/>
      <c r="BM108" s="136"/>
      <c r="BN108" s="136"/>
      <c r="BO108" s="136"/>
      <c r="BP108" s="136"/>
      <c r="BQ108" s="136"/>
      <c r="BR108" s="136"/>
      <c r="BS108" s="136"/>
      <c r="BT108" s="136"/>
      <c r="BU108" s="136"/>
      <c r="BV108" s="136"/>
      <c r="BW108" s="136"/>
      <c r="BX108" s="136"/>
      <c r="BY108" s="136"/>
      <c r="BZ108" s="136"/>
      <c r="CA108" s="136"/>
      <c r="CB108" s="136"/>
      <c r="CC108" s="136"/>
      <c r="CD108" s="136"/>
      <c r="CE108" s="136"/>
      <c r="CF108" s="136"/>
      <c r="CG108" s="136"/>
      <c r="CH108" s="136"/>
      <c r="CI108" s="136"/>
      <c r="CJ108" s="136"/>
      <c r="CK108" s="136"/>
      <c r="CL108" s="136"/>
      <c r="CM108" s="136"/>
      <c r="CN108" s="136"/>
      <c r="CO108" s="136"/>
      <c r="CP108" s="136"/>
      <c r="CQ108" s="136"/>
      <c r="CR108" s="136"/>
      <c r="CS108" s="136"/>
      <c r="CT108" s="136"/>
      <c r="CU108" s="136"/>
      <c r="CV108" s="136"/>
      <c r="CW108" s="136"/>
      <c r="CX108" s="136"/>
      <c r="CY108" s="136"/>
      <c r="CZ108" s="136"/>
      <c r="DA108" s="136"/>
      <c r="DB108" s="136"/>
      <c r="DC108" s="136"/>
      <c r="DD108" s="136"/>
      <c r="DE108" s="136"/>
      <c r="DF108" s="136"/>
      <c r="DG108" s="136"/>
      <c r="DH108" s="136"/>
      <c r="DI108" s="136"/>
      <c r="DJ108" s="136"/>
      <c r="DK108" s="136"/>
      <c r="DL108" s="136"/>
      <c r="DM108" s="136"/>
      <c r="DN108" s="136"/>
      <c r="DO108" s="136"/>
      <c r="DP108" s="136"/>
      <c r="DQ108" s="136"/>
      <c r="DR108" s="136"/>
      <c r="DS108" s="136"/>
      <c r="DT108" s="136"/>
      <c r="DU108" s="136"/>
      <c r="DV108" s="136"/>
      <c r="DW108" s="136"/>
      <c r="DX108" s="136"/>
      <c r="DY108" s="136"/>
      <c r="DZ108" s="136"/>
      <c r="EA108" s="136"/>
      <c r="EB108" s="136"/>
      <c r="EC108" s="136"/>
      <c r="ED108" s="136"/>
      <c r="EE108" s="136"/>
      <c r="EF108" s="136"/>
      <c r="EG108" s="136"/>
      <c r="EH108" s="136"/>
      <c r="EI108" s="136"/>
      <c r="EJ108" s="136"/>
      <c r="EK108" s="136"/>
      <c r="EL108" s="136"/>
      <c r="EM108" s="136"/>
      <c r="EN108" s="136"/>
      <c r="EO108" s="136"/>
      <c r="EP108" s="136"/>
      <c r="EQ108" s="136"/>
      <c r="ER108" s="136"/>
      <c r="ES108" s="136"/>
      <c r="ET108" s="136"/>
      <c r="EU108" s="136"/>
      <c r="EV108" s="136"/>
      <c r="EW108" s="136"/>
      <c r="EX108" s="136"/>
      <c r="EY108" s="136"/>
      <c r="EZ108" s="136"/>
      <c r="FA108" s="136"/>
      <c r="FB108" s="136"/>
      <c r="FC108" s="136"/>
      <c r="FD108" s="136"/>
      <c r="FE108" s="136"/>
      <c r="FF108" s="136"/>
      <c r="FG108" s="136"/>
      <c r="FH108" s="136"/>
      <c r="FI108" s="136"/>
      <c r="FJ108" s="136"/>
      <c r="FK108" s="136"/>
      <c r="FL108" s="136"/>
      <c r="FM108" s="136"/>
      <c r="FN108" s="136"/>
      <c r="FO108" s="136"/>
      <c r="FP108" s="177"/>
    </row>
    <row r="109" ht="16.5" customHeight="1" spans="1:172">
      <c r="A109" s="382">
        <v>107</v>
      </c>
      <c r="B109" s="216" t="s">
        <v>550</v>
      </c>
      <c r="C109" s="217"/>
      <c r="D109" s="216" t="s">
        <v>551</v>
      </c>
      <c r="E109" s="216" t="s">
        <v>323</v>
      </c>
      <c r="F109" s="398">
        <f>人物卡!$P$5*2+MAX(人物卡!$J$3,人物卡!$M$3)*2</f>
        <v>330</v>
      </c>
      <c r="G109" s="393" t="s">
        <v>552</v>
      </c>
      <c r="H109" s="399"/>
      <c r="I109" s="219"/>
      <c r="J109" s="219"/>
      <c r="K109" s="219"/>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c r="BO109" s="136"/>
      <c r="BP109" s="136"/>
      <c r="BQ109" s="136"/>
      <c r="BR109" s="136"/>
      <c r="BS109" s="136"/>
      <c r="BT109" s="136"/>
      <c r="BU109" s="136"/>
      <c r="BV109" s="136"/>
      <c r="BW109" s="136"/>
      <c r="BX109" s="136"/>
      <c r="BY109" s="136"/>
      <c r="BZ109" s="136"/>
      <c r="CA109" s="136"/>
      <c r="CB109" s="136"/>
      <c r="CC109" s="136"/>
      <c r="CD109" s="136"/>
      <c r="CE109" s="136"/>
      <c r="CF109" s="136"/>
      <c r="CG109" s="136"/>
      <c r="CH109" s="136"/>
      <c r="CI109" s="136"/>
      <c r="CJ109" s="136"/>
      <c r="CK109" s="136"/>
      <c r="CL109" s="136"/>
      <c r="CM109" s="136"/>
      <c r="CN109" s="136"/>
      <c r="CO109" s="136"/>
      <c r="CP109" s="136"/>
      <c r="CQ109" s="136"/>
      <c r="CR109" s="136"/>
      <c r="CS109" s="136"/>
      <c r="CT109" s="136"/>
      <c r="CU109" s="136"/>
      <c r="CV109" s="136"/>
      <c r="CW109" s="136"/>
      <c r="CX109" s="136"/>
      <c r="CY109" s="136"/>
      <c r="CZ109" s="136"/>
      <c r="DA109" s="136"/>
      <c r="DB109" s="136"/>
      <c r="DC109" s="136"/>
      <c r="DD109" s="136"/>
      <c r="DE109" s="136"/>
      <c r="DF109" s="136"/>
      <c r="DG109" s="136"/>
      <c r="DH109" s="136"/>
      <c r="DI109" s="136"/>
      <c r="DJ109" s="136"/>
      <c r="DK109" s="136"/>
      <c r="DL109" s="136"/>
      <c r="DM109" s="136"/>
      <c r="DN109" s="136"/>
      <c r="DO109" s="136"/>
      <c r="DP109" s="136"/>
      <c r="DQ109" s="136"/>
      <c r="DR109" s="136"/>
      <c r="DS109" s="136"/>
      <c r="DT109" s="136"/>
      <c r="DU109" s="136"/>
      <c r="DV109" s="136"/>
      <c r="DW109" s="136"/>
      <c r="DX109" s="136"/>
      <c r="DY109" s="136"/>
      <c r="DZ109" s="136"/>
      <c r="EA109" s="136"/>
      <c r="EB109" s="136"/>
      <c r="EC109" s="136"/>
      <c r="ED109" s="136"/>
      <c r="EE109" s="136"/>
      <c r="EF109" s="136"/>
      <c r="EG109" s="136"/>
      <c r="EH109" s="136"/>
      <c r="EI109" s="136"/>
      <c r="EJ109" s="136"/>
      <c r="EK109" s="136"/>
      <c r="EL109" s="136"/>
      <c r="EM109" s="136"/>
      <c r="EN109" s="136"/>
      <c r="EO109" s="136"/>
      <c r="EP109" s="136"/>
      <c r="EQ109" s="136"/>
      <c r="ER109" s="136"/>
      <c r="ES109" s="136"/>
      <c r="ET109" s="136"/>
      <c r="EU109" s="136"/>
      <c r="EV109" s="136"/>
      <c r="EW109" s="136"/>
      <c r="EX109" s="136"/>
      <c r="EY109" s="136"/>
      <c r="EZ109" s="136"/>
      <c r="FA109" s="136"/>
      <c r="FB109" s="136"/>
      <c r="FC109" s="136"/>
      <c r="FD109" s="136"/>
      <c r="FE109" s="136"/>
      <c r="FF109" s="136"/>
      <c r="FG109" s="136"/>
      <c r="FH109" s="136"/>
      <c r="FI109" s="136"/>
      <c r="FJ109" s="136"/>
      <c r="FK109" s="136"/>
      <c r="FL109" s="136"/>
      <c r="FM109" s="136"/>
      <c r="FN109" s="136"/>
      <c r="FO109" s="136"/>
      <c r="FP109" s="177"/>
    </row>
    <row r="110" ht="16.5" customHeight="1" spans="1:172">
      <c r="A110" s="378">
        <v>108</v>
      </c>
      <c r="B110" s="218" t="s">
        <v>553</v>
      </c>
      <c r="C110" s="219"/>
      <c r="D110" s="218" t="s">
        <v>554</v>
      </c>
      <c r="E110" s="218" t="s">
        <v>323</v>
      </c>
      <c r="F110" s="396">
        <f>人物卡!$P$5*2+MAX(人物卡!$J$3,人物卡!$M$3)*2</f>
        <v>330</v>
      </c>
      <c r="G110" s="397" t="s">
        <v>555</v>
      </c>
      <c r="H110" s="399"/>
      <c r="I110" s="219"/>
      <c r="J110" s="219"/>
      <c r="K110" s="219"/>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36"/>
      <c r="AZ110" s="136"/>
      <c r="BA110" s="136"/>
      <c r="BB110" s="136"/>
      <c r="BC110" s="136"/>
      <c r="BD110" s="136"/>
      <c r="BE110" s="136"/>
      <c r="BF110" s="136"/>
      <c r="BG110" s="136"/>
      <c r="BH110" s="136"/>
      <c r="BI110" s="136"/>
      <c r="BJ110" s="136"/>
      <c r="BK110" s="136"/>
      <c r="BL110" s="136"/>
      <c r="BM110" s="136"/>
      <c r="BN110" s="136"/>
      <c r="BO110" s="136"/>
      <c r="BP110" s="136"/>
      <c r="BQ110" s="136"/>
      <c r="BR110" s="136"/>
      <c r="BS110" s="136"/>
      <c r="BT110" s="136"/>
      <c r="BU110" s="136"/>
      <c r="BV110" s="136"/>
      <c r="BW110" s="136"/>
      <c r="BX110" s="136"/>
      <c r="BY110" s="136"/>
      <c r="BZ110" s="136"/>
      <c r="CA110" s="136"/>
      <c r="CB110" s="136"/>
      <c r="CC110" s="136"/>
      <c r="CD110" s="136"/>
      <c r="CE110" s="136"/>
      <c r="CF110" s="136"/>
      <c r="CG110" s="136"/>
      <c r="CH110" s="136"/>
      <c r="CI110" s="136"/>
      <c r="CJ110" s="136"/>
      <c r="CK110" s="136"/>
      <c r="CL110" s="136"/>
      <c r="CM110" s="136"/>
      <c r="CN110" s="136"/>
      <c r="CO110" s="136"/>
      <c r="CP110" s="136"/>
      <c r="CQ110" s="136"/>
      <c r="CR110" s="136"/>
      <c r="CS110" s="136"/>
      <c r="CT110" s="136"/>
      <c r="CU110" s="136"/>
      <c r="CV110" s="136"/>
      <c r="CW110" s="136"/>
      <c r="CX110" s="136"/>
      <c r="CY110" s="136"/>
      <c r="CZ110" s="136"/>
      <c r="DA110" s="136"/>
      <c r="DB110" s="136"/>
      <c r="DC110" s="136"/>
      <c r="DD110" s="136"/>
      <c r="DE110" s="136"/>
      <c r="DF110" s="136"/>
      <c r="DG110" s="136"/>
      <c r="DH110" s="136"/>
      <c r="DI110" s="136"/>
      <c r="DJ110" s="136"/>
      <c r="DK110" s="136"/>
      <c r="DL110" s="136"/>
      <c r="DM110" s="136"/>
      <c r="DN110" s="136"/>
      <c r="DO110" s="136"/>
      <c r="DP110" s="136"/>
      <c r="DQ110" s="136"/>
      <c r="DR110" s="136"/>
      <c r="DS110" s="136"/>
      <c r="DT110" s="136"/>
      <c r="DU110" s="136"/>
      <c r="DV110" s="136"/>
      <c r="DW110" s="136"/>
      <c r="DX110" s="136"/>
      <c r="DY110" s="136"/>
      <c r="DZ110" s="136"/>
      <c r="EA110" s="136"/>
      <c r="EB110" s="136"/>
      <c r="EC110" s="136"/>
      <c r="ED110" s="136"/>
      <c r="EE110" s="136"/>
      <c r="EF110" s="136"/>
      <c r="EG110" s="136"/>
      <c r="EH110" s="136"/>
      <c r="EI110" s="136"/>
      <c r="EJ110" s="136"/>
      <c r="EK110" s="136"/>
      <c r="EL110" s="136"/>
      <c r="EM110" s="136"/>
      <c r="EN110" s="136"/>
      <c r="EO110" s="136"/>
      <c r="EP110" s="136"/>
      <c r="EQ110" s="136"/>
      <c r="ER110" s="136"/>
      <c r="ES110" s="136"/>
      <c r="ET110" s="136"/>
      <c r="EU110" s="136"/>
      <c r="EV110" s="136"/>
      <c r="EW110" s="136"/>
      <c r="EX110" s="136"/>
      <c r="EY110" s="136"/>
      <c r="EZ110" s="136"/>
      <c r="FA110" s="136"/>
      <c r="FB110" s="136"/>
      <c r="FC110" s="136"/>
      <c r="FD110" s="136"/>
      <c r="FE110" s="136"/>
      <c r="FF110" s="136"/>
      <c r="FG110" s="136"/>
      <c r="FH110" s="136"/>
      <c r="FI110" s="136"/>
      <c r="FJ110" s="136"/>
      <c r="FK110" s="136"/>
      <c r="FL110" s="136"/>
      <c r="FM110" s="136"/>
      <c r="FN110" s="136"/>
      <c r="FO110" s="136"/>
      <c r="FP110" s="177"/>
    </row>
    <row r="111" ht="17" customHeight="1" spans="1:172">
      <c r="A111" s="382">
        <v>109</v>
      </c>
      <c r="B111" s="216" t="s">
        <v>556</v>
      </c>
      <c r="C111" s="217"/>
      <c r="D111" s="216" t="s">
        <v>335</v>
      </c>
      <c r="E111" s="216" t="s">
        <v>281</v>
      </c>
      <c r="F111" s="398">
        <f>人物卡!$P$5*4</f>
        <v>320</v>
      </c>
      <c r="G111" s="393" t="s">
        <v>557</v>
      </c>
      <c r="H111" s="399"/>
      <c r="I111" s="219"/>
      <c r="J111" s="219"/>
      <c r="K111" s="219"/>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36"/>
      <c r="AZ111" s="136"/>
      <c r="BA111" s="136"/>
      <c r="BB111" s="136"/>
      <c r="BC111" s="136"/>
      <c r="BD111" s="136"/>
      <c r="BE111" s="136"/>
      <c r="BF111" s="136"/>
      <c r="BG111" s="136"/>
      <c r="BH111" s="136"/>
      <c r="BI111" s="136"/>
      <c r="BJ111" s="136"/>
      <c r="BK111" s="136"/>
      <c r="BL111" s="136"/>
      <c r="BM111" s="136"/>
      <c r="BN111" s="136"/>
      <c r="BO111" s="136"/>
      <c r="BP111" s="136"/>
      <c r="BQ111" s="136"/>
      <c r="BR111" s="136"/>
      <c r="BS111" s="136"/>
      <c r="BT111" s="136"/>
      <c r="BU111" s="136"/>
      <c r="BV111" s="136"/>
      <c r="BW111" s="136"/>
      <c r="BX111" s="136"/>
      <c r="BY111" s="136"/>
      <c r="BZ111" s="136"/>
      <c r="CA111" s="136"/>
      <c r="CB111" s="136"/>
      <c r="CC111" s="136"/>
      <c r="CD111" s="136"/>
      <c r="CE111" s="136"/>
      <c r="CF111" s="136"/>
      <c r="CG111" s="136"/>
      <c r="CH111" s="136"/>
      <c r="CI111" s="136"/>
      <c r="CJ111" s="136"/>
      <c r="CK111" s="136"/>
      <c r="CL111" s="136"/>
      <c r="CM111" s="136"/>
      <c r="CN111" s="136"/>
      <c r="CO111" s="136"/>
      <c r="CP111" s="136"/>
      <c r="CQ111" s="136"/>
      <c r="CR111" s="136"/>
      <c r="CS111" s="136"/>
      <c r="CT111" s="136"/>
      <c r="CU111" s="136"/>
      <c r="CV111" s="136"/>
      <c r="CW111" s="136"/>
      <c r="CX111" s="136"/>
      <c r="CY111" s="136"/>
      <c r="CZ111" s="136"/>
      <c r="DA111" s="136"/>
      <c r="DB111" s="136"/>
      <c r="DC111" s="136"/>
      <c r="DD111" s="136"/>
      <c r="DE111" s="136"/>
      <c r="DF111" s="136"/>
      <c r="DG111" s="136"/>
      <c r="DH111" s="136"/>
      <c r="DI111" s="136"/>
      <c r="DJ111" s="136"/>
      <c r="DK111" s="136"/>
      <c r="DL111" s="136"/>
      <c r="DM111" s="136"/>
      <c r="DN111" s="136"/>
      <c r="DO111" s="136"/>
      <c r="DP111" s="136"/>
      <c r="DQ111" s="136"/>
      <c r="DR111" s="136"/>
      <c r="DS111" s="136"/>
      <c r="DT111" s="136"/>
      <c r="DU111" s="136"/>
      <c r="DV111" s="136"/>
      <c r="DW111" s="136"/>
      <c r="DX111" s="136"/>
      <c r="DY111" s="136"/>
      <c r="DZ111" s="136"/>
      <c r="EA111" s="136"/>
      <c r="EB111" s="136"/>
      <c r="EC111" s="136"/>
      <c r="ED111" s="136"/>
      <c r="EE111" s="136"/>
      <c r="EF111" s="136"/>
      <c r="EG111" s="136"/>
      <c r="EH111" s="136"/>
      <c r="EI111" s="136"/>
      <c r="EJ111" s="136"/>
      <c r="EK111" s="136"/>
      <c r="EL111" s="136"/>
      <c r="EM111" s="136"/>
      <c r="EN111" s="136"/>
      <c r="EO111" s="136"/>
      <c r="EP111" s="136"/>
      <c r="EQ111" s="136"/>
      <c r="ER111" s="136"/>
      <c r="ES111" s="136"/>
      <c r="ET111" s="136"/>
      <c r="EU111" s="136"/>
      <c r="EV111" s="136"/>
      <c r="EW111" s="136"/>
      <c r="EX111" s="136"/>
      <c r="EY111" s="136"/>
      <c r="EZ111" s="136"/>
      <c r="FA111" s="136"/>
      <c r="FB111" s="136"/>
      <c r="FC111" s="136"/>
      <c r="FD111" s="136"/>
      <c r="FE111" s="136"/>
      <c r="FF111" s="136"/>
      <c r="FG111" s="136"/>
      <c r="FH111" s="136"/>
      <c r="FI111" s="136"/>
      <c r="FJ111" s="136"/>
      <c r="FK111" s="136"/>
      <c r="FL111" s="136"/>
      <c r="FM111" s="136"/>
      <c r="FN111" s="136"/>
      <c r="FO111" s="136"/>
      <c r="FP111" s="177"/>
    </row>
    <row r="112" customHeight="1" spans="1:172">
      <c r="A112" s="378">
        <v>110</v>
      </c>
      <c r="B112" s="218" t="s">
        <v>558</v>
      </c>
      <c r="C112" s="219"/>
      <c r="D112" s="218" t="s">
        <v>523</v>
      </c>
      <c r="E112" s="218" t="s">
        <v>281</v>
      </c>
      <c r="F112" s="396">
        <f>人物卡!$P$5*4</f>
        <v>320</v>
      </c>
      <c r="G112" s="397" t="s">
        <v>559</v>
      </c>
      <c r="H112" s="399"/>
      <c r="I112" s="219"/>
      <c r="J112" s="219"/>
      <c r="K112" s="219"/>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c r="BO112" s="136"/>
      <c r="BP112" s="136"/>
      <c r="BQ112" s="136"/>
      <c r="BR112" s="136"/>
      <c r="BS112" s="136"/>
      <c r="BT112" s="136"/>
      <c r="BU112" s="136"/>
      <c r="BV112" s="136"/>
      <c r="BW112" s="136"/>
      <c r="BX112" s="136"/>
      <c r="BY112" s="136"/>
      <c r="BZ112" s="136"/>
      <c r="CA112" s="136"/>
      <c r="CB112" s="136"/>
      <c r="CC112" s="136"/>
      <c r="CD112" s="136"/>
      <c r="CE112" s="136"/>
      <c r="CF112" s="136"/>
      <c r="CG112" s="136"/>
      <c r="CH112" s="136"/>
      <c r="CI112" s="136"/>
      <c r="CJ112" s="136"/>
      <c r="CK112" s="136"/>
      <c r="CL112" s="136"/>
      <c r="CM112" s="136"/>
      <c r="CN112" s="136"/>
      <c r="CO112" s="136"/>
      <c r="CP112" s="136"/>
      <c r="CQ112" s="136"/>
      <c r="CR112" s="136"/>
      <c r="CS112" s="136"/>
      <c r="CT112" s="136"/>
      <c r="CU112" s="136"/>
      <c r="CV112" s="136"/>
      <c r="CW112" s="136"/>
      <c r="CX112" s="136"/>
      <c r="CY112" s="136"/>
      <c r="CZ112" s="136"/>
      <c r="DA112" s="136"/>
      <c r="DB112" s="136"/>
      <c r="DC112" s="136"/>
      <c r="DD112" s="136"/>
      <c r="DE112" s="136"/>
      <c r="DF112" s="136"/>
      <c r="DG112" s="136"/>
      <c r="DH112" s="136"/>
      <c r="DI112" s="136"/>
      <c r="DJ112" s="136"/>
      <c r="DK112" s="136"/>
      <c r="DL112" s="136"/>
      <c r="DM112" s="136"/>
      <c r="DN112" s="136"/>
      <c r="DO112" s="136"/>
      <c r="DP112" s="136"/>
      <c r="DQ112" s="136"/>
      <c r="DR112" s="136"/>
      <c r="DS112" s="136"/>
      <c r="DT112" s="136"/>
      <c r="DU112" s="136"/>
      <c r="DV112" s="136"/>
      <c r="DW112" s="136"/>
      <c r="DX112" s="136"/>
      <c r="DY112" s="136"/>
      <c r="DZ112" s="136"/>
      <c r="EA112" s="136"/>
      <c r="EB112" s="136"/>
      <c r="EC112" s="136"/>
      <c r="ED112" s="136"/>
      <c r="EE112" s="136"/>
      <c r="EF112" s="136"/>
      <c r="EG112" s="136"/>
      <c r="EH112" s="136"/>
      <c r="EI112" s="136"/>
      <c r="EJ112" s="136"/>
      <c r="EK112" s="136"/>
      <c r="EL112" s="136"/>
      <c r="EM112" s="136"/>
      <c r="EN112" s="136"/>
      <c r="EO112" s="136"/>
      <c r="EP112" s="136"/>
      <c r="EQ112" s="136"/>
      <c r="ER112" s="136"/>
      <c r="ES112" s="136"/>
      <c r="ET112" s="136"/>
      <c r="EU112" s="136"/>
      <c r="EV112" s="136"/>
      <c r="EW112" s="136"/>
      <c r="EX112" s="136"/>
      <c r="EY112" s="136"/>
      <c r="EZ112" s="136"/>
      <c r="FA112" s="136"/>
      <c r="FB112" s="136"/>
      <c r="FC112" s="136"/>
      <c r="FD112" s="136"/>
      <c r="FE112" s="136"/>
      <c r="FF112" s="136"/>
      <c r="FG112" s="136"/>
      <c r="FH112" s="136"/>
      <c r="FI112" s="136"/>
      <c r="FJ112" s="136"/>
      <c r="FK112" s="136"/>
      <c r="FL112" s="136"/>
      <c r="FM112" s="136"/>
      <c r="FN112" s="136"/>
      <c r="FO112" s="136"/>
      <c r="FP112" s="177"/>
    </row>
    <row r="113" ht="17.25" customHeight="1" spans="1:172">
      <c r="A113" s="382">
        <v>111</v>
      </c>
      <c r="B113" s="216" t="s">
        <v>560</v>
      </c>
      <c r="C113" s="217"/>
      <c r="D113" s="216" t="s">
        <v>284</v>
      </c>
      <c r="E113" s="216" t="s">
        <v>385</v>
      </c>
      <c r="F113" s="398">
        <f>人物卡!$P$5*2+MAX(人物卡!$M$5,人物卡!$M$3)*2</f>
        <v>310</v>
      </c>
      <c r="G113" s="393" t="s">
        <v>561</v>
      </c>
      <c r="H113" s="399"/>
      <c r="I113" s="219"/>
      <c r="J113" s="219"/>
      <c r="K113" s="219"/>
      <c r="L113" s="136"/>
      <c r="M113" s="136"/>
      <c r="N113" s="136"/>
      <c r="O113" s="136"/>
      <c r="P113" s="136"/>
      <c r="Q113" s="136"/>
      <c r="R113" s="136"/>
      <c r="S113" s="136"/>
      <c r="T113" s="136"/>
      <c r="U113" s="136"/>
      <c r="V113" s="136"/>
      <c r="W113" s="136"/>
      <c r="X113" s="136"/>
      <c r="Y113" s="136"/>
      <c r="Z113" s="136"/>
      <c r="AA113" s="136"/>
      <c r="AB113" s="136"/>
      <c r="AC113" s="136"/>
      <c r="AD113" s="136"/>
      <c r="AE113" s="136"/>
      <c r="AF113" s="136"/>
      <c r="AG113" s="136"/>
      <c r="AH113" s="136"/>
      <c r="AI113" s="136"/>
      <c r="AJ113" s="136"/>
      <c r="AK113" s="136"/>
      <c r="AL113" s="136"/>
      <c r="AM113" s="136"/>
      <c r="AN113" s="136"/>
      <c r="AO113" s="136"/>
      <c r="AP113" s="136"/>
      <c r="AQ113" s="136"/>
      <c r="AR113" s="136"/>
      <c r="AS113" s="136"/>
      <c r="AT113" s="136"/>
      <c r="AU113" s="136"/>
      <c r="AV113" s="136"/>
      <c r="AW113" s="136"/>
      <c r="AX113" s="136"/>
      <c r="AY113" s="136"/>
      <c r="AZ113" s="136"/>
      <c r="BA113" s="136"/>
      <c r="BB113" s="136"/>
      <c r="BC113" s="136"/>
      <c r="BD113" s="136"/>
      <c r="BE113" s="136"/>
      <c r="BF113" s="136"/>
      <c r="BG113" s="136"/>
      <c r="BH113" s="136"/>
      <c r="BI113" s="136"/>
      <c r="BJ113" s="136"/>
      <c r="BK113" s="136"/>
      <c r="BL113" s="136"/>
      <c r="BM113" s="136"/>
      <c r="BN113" s="136"/>
      <c r="BO113" s="136"/>
      <c r="BP113" s="136"/>
      <c r="BQ113" s="136"/>
      <c r="BR113" s="136"/>
      <c r="BS113" s="136"/>
      <c r="BT113" s="136"/>
      <c r="BU113" s="136"/>
      <c r="BV113" s="136"/>
      <c r="BW113" s="136"/>
      <c r="BX113" s="136"/>
      <c r="BY113" s="136"/>
      <c r="BZ113" s="136"/>
      <c r="CA113" s="136"/>
      <c r="CB113" s="136"/>
      <c r="CC113" s="136"/>
      <c r="CD113" s="136"/>
      <c r="CE113" s="136"/>
      <c r="CF113" s="136"/>
      <c r="CG113" s="136"/>
      <c r="CH113" s="136"/>
      <c r="CI113" s="136"/>
      <c r="CJ113" s="136"/>
      <c r="CK113" s="136"/>
      <c r="CL113" s="136"/>
      <c r="CM113" s="136"/>
      <c r="CN113" s="136"/>
      <c r="CO113" s="136"/>
      <c r="CP113" s="136"/>
      <c r="CQ113" s="136"/>
      <c r="CR113" s="136"/>
      <c r="CS113" s="136"/>
      <c r="CT113" s="136"/>
      <c r="CU113" s="136"/>
      <c r="CV113" s="136"/>
      <c r="CW113" s="136"/>
      <c r="CX113" s="136"/>
      <c r="CY113" s="136"/>
      <c r="CZ113" s="136"/>
      <c r="DA113" s="136"/>
      <c r="DB113" s="136"/>
      <c r="DC113" s="136"/>
      <c r="DD113" s="136"/>
      <c r="DE113" s="136"/>
      <c r="DF113" s="136"/>
      <c r="DG113" s="136"/>
      <c r="DH113" s="136"/>
      <c r="DI113" s="136"/>
      <c r="DJ113" s="136"/>
      <c r="DK113" s="136"/>
      <c r="DL113" s="136"/>
      <c r="DM113" s="136"/>
      <c r="DN113" s="136"/>
      <c r="DO113" s="136"/>
      <c r="DP113" s="136"/>
      <c r="DQ113" s="136"/>
      <c r="DR113" s="136"/>
      <c r="DS113" s="136"/>
      <c r="DT113" s="136"/>
      <c r="DU113" s="136"/>
      <c r="DV113" s="136"/>
      <c r="DW113" s="136"/>
      <c r="DX113" s="136"/>
      <c r="DY113" s="136"/>
      <c r="DZ113" s="136"/>
      <c r="EA113" s="136"/>
      <c r="EB113" s="136"/>
      <c r="EC113" s="136"/>
      <c r="ED113" s="136"/>
      <c r="EE113" s="136"/>
      <c r="EF113" s="136"/>
      <c r="EG113" s="136"/>
      <c r="EH113" s="136"/>
      <c r="EI113" s="136"/>
      <c r="EJ113" s="136"/>
      <c r="EK113" s="136"/>
      <c r="EL113" s="136"/>
      <c r="EM113" s="136"/>
      <c r="EN113" s="136"/>
      <c r="EO113" s="136"/>
      <c r="EP113" s="136"/>
      <c r="EQ113" s="136"/>
      <c r="ER113" s="136"/>
      <c r="ES113" s="136"/>
      <c r="ET113" s="136"/>
      <c r="EU113" s="136"/>
      <c r="EV113" s="136"/>
      <c r="EW113" s="136"/>
      <c r="EX113" s="136"/>
      <c r="EY113" s="136"/>
      <c r="EZ113" s="136"/>
      <c r="FA113" s="136"/>
      <c r="FB113" s="136"/>
      <c r="FC113" s="136"/>
      <c r="FD113" s="136"/>
      <c r="FE113" s="136"/>
      <c r="FF113" s="136"/>
      <c r="FG113" s="136"/>
      <c r="FH113" s="136"/>
      <c r="FI113" s="136"/>
      <c r="FJ113" s="136"/>
      <c r="FK113" s="136"/>
      <c r="FL113" s="136"/>
      <c r="FM113" s="136"/>
      <c r="FN113" s="136"/>
      <c r="FO113" s="136"/>
      <c r="FP113" s="177"/>
    </row>
    <row r="114" customHeight="1" spans="1:172">
      <c r="A114" s="378">
        <v>112</v>
      </c>
      <c r="B114" s="218" t="s">
        <v>562</v>
      </c>
      <c r="C114" s="219"/>
      <c r="D114" s="218" t="s">
        <v>284</v>
      </c>
      <c r="E114" s="218" t="s">
        <v>281</v>
      </c>
      <c r="F114" s="396">
        <f>人物卡!$P$5*4</f>
        <v>320</v>
      </c>
      <c r="G114" s="397" t="s">
        <v>563</v>
      </c>
      <c r="H114" s="399"/>
      <c r="I114" s="219"/>
      <c r="J114" s="219"/>
      <c r="K114" s="219"/>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c r="AI114" s="136"/>
      <c r="AJ114" s="136"/>
      <c r="AK114" s="136"/>
      <c r="AL114" s="136"/>
      <c r="AM114" s="136"/>
      <c r="AN114" s="136"/>
      <c r="AO114" s="136"/>
      <c r="AP114" s="136"/>
      <c r="AQ114" s="136"/>
      <c r="AR114" s="136"/>
      <c r="AS114" s="136"/>
      <c r="AT114" s="136"/>
      <c r="AU114" s="136"/>
      <c r="AV114" s="136"/>
      <c r="AW114" s="136"/>
      <c r="AX114" s="136"/>
      <c r="AY114" s="136"/>
      <c r="AZ114" s="136"/>
      <c r="BA114" s="136"/>
      <c r="BB114" s="136"/>
      <c r="BC114" s="136"/>
      <c r="BD114" s="136"/>
      <c r="BE114" s="136"/>
      <c r="BF114" s="136"/>
      <c r="BG114" s="136"/>
      <c r="BH114" s="136"/>
      <c r="BI114" s="136"/>
      <c r="BJ114" s="136"/>
      <c r="BK114" s="136"/>
      <c r="BL114" s="136"/>
      <c r="BM114" s="136"/>
      <c r="BN114" s="136"/>
      <c r="BO114" s="136"/>
      <c r="BP114" s="136"/>
      <c r="BQ114" s="136"/>
      <c r="BR114" s="136"/>
      <c r="BS114" s="136"/>
      <c r="BT114" s="136"/>
      <c r="BU114" s="136"/>
      <c r="BV114" s="136"/>
      <c r="BW114" s="136"/>
      <c r="BX114" s="136"/>
      <c r="BY114" s="136"/>
      <c r="BZ114" s="136"/>
      <c r="CA114" s="136"/>
      <c r="CB114" s="136"/>
      <c r="CC114" s="136"/>
      <c r="CD114" s="136"/>
      <c r="CE114" s="136"/>
      <c r="CF114" s="136"/>
      <c r="CG114" s="136"/>
      <c r="CH114" s="136"/>
      <c r="CI114" s="136"/>
      <c r="CJ114" s="136"/>
      <c r="CK114" s="136"/>
      <c r="CL114" s="136"/>
      <c r="CM114" s="136"/>
      <c r="CN114" s="136"/>
      <c r="CO114" s="136"/>
      <c r="CP114" s="136"/>
      <c r="CQ114" s="136"/>
      <c r="CR114" s="136"/>
      <c r="CS114" s="136"/>
      <c r="CT114" s="136"/>
      <c r="CU114" s="136"/>
      <c r="CV114" s="136"/>
      <c r="CW114" s="136"/>
      <c r="CX114" s="136"/>
      <c r="CY114" s="136"/>
      <c r="CZ114" s="136"/>
      <c r="DA114" s="136"/>
      <c r="DB114" s="136"/>
      <c r="DC114" s="136"/>
      <c r="DD114" s="136"/>
      <c r="DE114" s="136"/>
      <c r="DF114" s="136"/>
      <c r="DG114" s="136"/>
      <c r="DH114" s="136"/>
      <c r="DI114" s="136"/>
      <c r="DJ114" s="136"/>
      <c r="DK114" s="136"/>
      <c r="DL114" s="136"/>
      <c r="DM114" s="136"/>
      <c r="DN114" s="136"/>
      <c r="DO114" s="136"/>
      <c r="DP114" s="136"/>
      <c r="DQ114" s="136"/>
      <c r="DR114" s="136"/>
      <c r="DS114" s="136"/>
      <c r="DT114" s="136"/>
      <c r="DU114" s="136"/>
      <c r="DV114" s="136"/>
      <c r="DW114" s="136"/>
      <c r="DX114" s="136"/>
      <c r="DY114" s="136"/>
      <c r="DZ114" s="136"/>
      <c r="EA114" s="136"/>
      <c r="EB114" s="136"/>
      <c r="EC114" s="136"/>
      <c r="ED114" s="136"/>
      <c r="EE114" s="136"/>
      <c r="EF114" s="136"/>
      <c r="EG114" s="136"/>
      <c r="EH114" s="136"/>
      <c r="EI114" s="136"/>
      <c r="EJ114" s="136"/>
      <c r="EK114" s="136"/>
      <c r="EL114" s="136"/>
      <c r="EM114" s="136"/>
      <c r="EN114" s="136"/>
      <c r="EO114" s="136"/>
      <c r="EP114" s="136"/>
      <c r="EQ114" s="136"/>
      <c r="ER114" s="136"/>
      <c r="ES114" s="136"/>
      <c r="ET114" s="136"/>
      <c r="EU114" s="136"/>
      <c r="EV114" s="136"/>
      <c r="EW114" s="136"/>
      <c r="EX114" s="136"/>
      <c r="EY114" s="136"/>
      <c r="EZ114" s="136"/>
      <c r="FA114" s="136"/>
      <c r="FB114" s="136"/>
      <c r="FC114" s="136"/>
      <c r="FD114" s="136"/>
      <c r="FE114" s="136"/>
      <c r="FF114" s="136"/>
      <c r="FG114" s="136"/>
      <c r="FH114" s="136"/>
      <c r="FI114" s="136"/>
      <c r="FJ114" s="136"/>
      <c r="FK114" s="136"/>
      <c r="FL114" s="136"/>
      <c r="FM114" s="136"/>
      <c r="FN114" s="136"/>
      <c r="FO114" s="136"/>
      <c r="FP114" s="177"/>
    </row>
    <row r="115" ht="17" customHeight="1" spans="1:172">
      <c r="A115" s="382">
        <v>113</v>
      </c>
      <c r="B115" s="216" t="s">
        <v>564</v>
      </c>
      <c r="C115" s="217"/>
      <c r="D115" s="216" t="s">
        <v>565</v>
      </c>
      <c r="E115" s="216" t="s">
        <v>281</v>
      </c>
      <c r="F115" s="398">
        <f>人物卡!$P$5*4</f>
        <v>320</v>
      </c>
      <c r="G115" s="393" t="s">
        <v>566</v>
      </c>
      <c r="H115" s="399"/>
      <c r="I115" s="219"/>
      <c r="J115" s="219"/>
      <c r="K115" s="219"/>
      <c r="L115" s="136"/>
      <c r="M115" s="136"/>
      <c r="N115" s="136"/>
      <c r="O115" s="136"/>
      <c r="P115" s="136"/>
      <c r="Q115" s="136"/>
      <c r="R115" s="136"/>
      <c r="S115" s="136"/>
      <c r="T115" s="136"/>
      <c r="U115" s="136"/>
      <c r="V115" s="136"/>
      <c r="W115" s="136"/>
      <c r="X115" s="136"/>
      <c r="Y115" s="136"/>
      <c r="Z115" s="136"/>
      <c r="AA115" s="136"/>
      <c r="AB115" s="136"/>
      <c r="AC115" s="136"/>
      <c r="AD115" s="136"/>
      <c r="AE115" s="136"/>
      <c r="AF115" s="136"/>
      <c r="AG115" s="136"/>
      <c r="AH115" s="136"/>
      <c r="AI115" s="136"/>
      <c r="AJ115" s="136"/>
      <c r="AK115" s="136"/>
      <c r="AL115" s="136"/>
      <c r="AM115" s="136"/>
      <c r="AN115" s="136"/>
      <c r="AO115" s="136"/>
      <c r="AP115" s="136"/>
      <c r="AQ115" s="136"/>
      <c r="AR115" s="136"/>
      <c r="AS115" s="136"/>
      <c r="AT115" s="136"/>
      <c r="AU115" s="136"/>
      <c r="AV115" s="136"/>
      <c r="AW115" s="136"/>
      <c r="AX115" s="136"/>
      <c r="AY115" s="136"/>
      <c r="AZ115" s="136"/>
      <c r="BA115" s="136"/>
      <c r="BB115" s="136"/>
      <c r="BC115" s="136"/>
      <c r="BD115" s="136"/>
      <c r="BE115" s="136"/>
      <c r="BF115" s="136"/>
      <c r="BG115" s="136"/>
      <c r="BH115" s="136"/>
      <c r="BI115" s="136"/>
      <c r="BJ115" s="136"/>
      <c r="BK115" s="136"/>
      <c r="BL115" s="136"/>
      <c r="BM115" s="136"/>
      <c r="BN115" s="136"/>
      <c r="BO115" s="136"/>
      <c r="BP115" s="136"/>
      <c r="BQ115" s="136"/>
      <c r="BR115" s="136"/>
      <c r="BS115" s="136"/>
      <c r="BT115" s="136"/>
      <c r="BU115" s="136"/>
      <c r="BV115" s="136"/>
      <c r="BW115" s="136"/>
      <c r="BX115" s="136"/>
      <c r="BY115" s="136"/>
      <c r="BZ115" s="136"/>
      <c r="CA115" s="136"/>
      <c r="CB115" s="136"/>
      <c r="CC115" s="136"/>
      <c r="CD115" s="136"/>
      <c r="CE115" s="136"/>
      <c r="CF115" s="136"/>
      <c r="CG115" s="136"/>
      <c r="CH115" s="136"/>
      <c r="CI115" s="136"/>
      <c r="CJ115" s="136"/>
      <c r="CK115" s="136"/>
      <c r="CL115" s="136"/>
      <c r="CM115" s="136"/>
      <c r="CN115" s="136"/>
      <c r="CO115" s="136"/>
      <c r="CP115" s="136"/>
      <c r="CQ115" s="136"/>
      <c r="CR115" s="136"/>
      <c r="CS115" s="136"/>
      <c r="CT115" s="136"/>
      <c r="CU115" s="136"/>
      <c r="CV115" s="136"/>
      <c r="CW115" s="136"/>
      <c r="CX115" s="136"/>
      <c r="CY115" s="136"/>
      <c r="CZ115" s="136"/>
      <c r="DA115" s="136"/>
      <c r="DB115" s="136"/>
      <c r="DC115" s="136"/>
      <c r="DD115" s="136"/>
      <c r="DE115" s="136"/>
      <c r="DF115" s="136"/>
      <c r="DG115" s="136"/>
      <c r="DH115" s="136"/>
      <c r="DI115" s="136"/>
      <c r="DJ115" s="136"/>
      <c r="DK115" s="136"/>
      <c r="DL115" s="136"/>
      <c r="DM115" s="136"/>
      <c r="DN115" s="136"/>
      <c r="DO115" s="136"/>
      <c r="DP115" s="136"/>
      <c r="DQ115" s="136"/>
      <c r="DR115" s="136"/>
      <c r="DS115" s="136"/>
      <c r="DT115" s="136"/>
      <c r="DU115" s="136"/>
      <c r="DV115" s="136"/>
      <c r="DW115" s="136"/>
      <c r="DX115" s="136"/>
      <c r="DY115" s="136"/>
      <c r="DZ115" s="136"/>
      <c r="EA115" s="136"/>
      <c r="EB115" s="136"/>
      <c r="EC115" s="136"/>
      <c r="ED115" s="136"/>
      <c r="EE115" s="136"/>
      <c r="EF115" s="136"/>
      <c r="EG115" s="136"/>
      <c r="EH115" s="136"/>
      <c r="EI115" s="136"/>
      <c r="EJ115" s="136"/>
      <c r="EK115" s="136"/>
      <c r="EL115" s="136"/>
      <c r="EM115" s="136"/>
      <c r="EN115" s="136"/>
      <c r="EO115" s="136"/>
      <c r="EP115" s="136"/>
      <c r="EQ115" s="136"/>
      <c r="ER115" s="136"/>
      <c r="ES115" s="136"/>
      <c r="ET115" s="136"/>
      <c r="EU115" s="136"/>
      <c r="EV115" s="136"/>
      <c r="EW115" s="136"/>
      <c r="EX115" s="136"/>
      <c r="EY115" s="136"/>
      <c r="EZ115" s="136"/>
      <c r="FA115" s="136"/>
      <c r="FB115" s="136"/>
      <c r="FC115" s="136"/>
      <c r="FD115" s="136"/>
      <c r="FE115" s="136"/>
      <c r="FF115" s="136"/>
      <c r="FG115" s="136"/>
      <c r="FH115" s="136"/>
      <c r="FI115" s="136"/>
      <c r="FJ115" s="136"/>
      <c r="FK115" s="136"/>
      <c r="FL115" s="136"/>
      <c r="FM115" s="136"/>
      <c r="FN115" s="136"/>
      <c r="FO115" s="136"/>
      <c r="FP115" s="177"/>
    </row>
    <row r="116" ht="16.5" customHeight="1" spans="1:172">
      <c r="A116" s="378">
        <v>114</v>
      </c>
      <c r="B116" s="218" t="s">
        <v>567</v>
      </c>
      <c r="C116" s="219"/>
      <c r="D116" s="218" t="s">
        <v>481</v>
      </c>
      <c r="E116" s="218" t="s">
        <v>303</v>
      </c>
      <c r="F116" s="396">
        <f>人物卡!$P$5*2+MAX(人物卡!$M$5,人物卡!$P$3)*2</f>
        <v>240</v>
      </c>
      <c r="G116" s="397" t="s">
        <v>568</v>
      </c>
      <c r="H116" s="399"/>
      <c r="I116" s="219"/>
      <c r="J116" s="219"/>
      <c r="K116" s="219"/>
      <c r="L116" s="136"/>
      <c r="M116" s="136"/>
      <c r="N116" s="136"/>
      <c r="O116" s="136"/>
      <c r="P116" s="136"/>
      <c r="Q116" s="136"/>
      <c r="R116" s="136"/>
      <c r="S116" s="136"/>
      <c r="T116" s="136"/>
      <c r="U116" s="136"/>
      <c r="V116" s="136"/>
      <c r="W116" s="136"/>
      <c r="X116" s="136"/>
      <c r="Y116" s="136"/>
      <c r="Z116" s="136"/>
      <c r="AA116" s="136"/>
      <c r="AB116" s="136"/>
      <c r="AC116" s="136"/>
      <c r="AD116" s="136"/>
      <c r="AE116" s="136"/>
      <c r="AF116" s="136"/>
      <c r="AG116" s="136"/>
      <c r="AH116" s="136"/>
      <c r="AI116" s="136"/>
      <c r="AJ116" s="136"/>
      <c r="AK116" s="136"/>
      <c r="AL116" s="136"/>
      <c r="AM116" s="136"/>
      <c r="AN116" s="136"/>
      <c r="AO116" s="136"/>
      <c r="AP116" s="136"/>
      <c r="AQ116" s="136"/>
      <c r="AR116" s="136"/>
      <c r="AS116" s="136"/>
      <c r="AT116" s="136"/>
      <c r="AU116" s="136"/>
      <c r="AV116" s="136"/>
      <c r="AW116" s="136"/>
      <c r="AX116" s="136"/>
      <c r="AY116" s="136"/>
      <c r="AZ116" s="136"/>
      <c r="BA116" s="136"/>
      <c r="BB116" s="136"/>
      <c r="BC116" s="136"/>
      <c r="BD116" s="136"/>
      <c r="BE116" s="136"/>
      <c r="BF116" s="136"/>
      <c r="BG116" s="136"/>
      <c r="BH116" s="136"/>
      <c r="BI116" s="136"/>
      <c r="BJ116" s="136"/>
      <c r="BK116" s="136"/>
      <c r="BL116" s="136"/>
      <c r="BM116" s="136"/>
      <c r="BN116" s="136"/>
      <c r="BO116" s="136"/>
      <c r="BP116" s="136"/>
      <c r="BQ116" s="136"/>
      <c r="BR116" s="136"/>
      <c r="BS116" s="136"/>
      <c r="BT116" s="136"/>
      <c r="BU116" s="136"/>
      <c r="BV116" s="136"/>
      <c r="BW116" s="136"/>
      <c r="BX116" s="136"/>
      <c r="BY116" s="136"/>
      <c r="BZ116" s="136"/>
      <c r="CA116" s="136"/>
      <c r="CB116" s="136"/>
      <c r="CC116" s="136"/>
      <c r="CD116" s="136"/>
      <c r="CE116" s="136"/>
      <c r="CF116" s="136"/>
      <c r="CG116" s="136"/>
      <c r="CH116" s="136"/>
      <c r="CI116" s="136"/>
      <c r="CJ116" s="136"/>
      <c r="CK116" s="136"/>
      <c r="CL116" s="136"/>
      <c r="CM116" s="136"/>
      <c r="CN116" s="136"/>
      <c r="CO116" s="136"/>
      <c r="CP116" s="136"/>
      <c r="CQ116" s="136"/>
      <c r="CR116" s="136"/>
      <c r="CS116" s="136"/>
      <c r="CT116" s="136"/>
      <c r="CU116" s="136"/>
      <c r="CV116" s="136"/>
      <c r="CW116" s="136"/>
      <c r="CX116" s="136"/>
      <c r="CY116" s="136"/>
      <c r="CZ116" s="136"/>
      <c r="DA116" s="136"/>
      <c r="DB116" s="136"/>
      <c r="DC116" s="136"/>
      <c r="DD116" s="136"/>
      <c r="DE116" s="136"/>
      <c r="DF116" s="136"/>
      <c r="DG116" s="136"/>
      <c r="DH116" s="136"/>
      <c r="DI116" s="136"/>
      <c r="DJ116" s="136"/>
      <c r="DK116" s="136"/>
      <c r="DL116" s="136"/>
      <c r="DM116" s="136"/>
      <c r="DN116" s="136"/>
      <c r="DO116" s="136"/>
      <c r="DP116" s="136"/>
      <c r="DQ116" s="136"/>
      <c r="DR116" s="136"/>
      <c r="DS116" s="136"/>
      <c r="DT116" s="136"/>
      <c r="DU116" s="136"/>
      <c r="DV116" s="136"/>
      <c r="DW116" s="136"/>
      <c r="DX116" s="136"/>
      <c r="DY116" s="136"/>
      <c r="DZ116" s="136"/>
      <c r="EA116" s="136"/>
      <c r="EB116" s="136"/>
      <c r="EC116" s="136"/>
      <c r="ED116" s="136"/>
      <c r="EE116" s="136"/>
      <c r="EF116" s="136"/>
      <c r="EG116" s="136"/>
      <c r="EH116" s="136"/>
      <c r="EI116" s="136"/>
      <c r="EJ116" s="136"/>
      <c r="EK116" s="136"/>
      <c r="EL116" s="136"/>
      <c r="EM116" s="136"/>
      <c r="EN116" s="136"/>
      <c r="EO116" s="136"/>
      <c r="EP116" s="136"/>
      <c r="EQ116" s="136"/>
      <c r="ER116" s="136"/>
      <c r="ES116" s="136"/>
      <c r="ET116" s="136"/>
      <c r="EU116" s="136"/>
      <c r="EV116" s="136"/>
      <c r="EW116" s="136"/>
      <c r="EX116" s="136"/>
      <c r="EY116" s="136"/>
      <c r="EZ116" s="136"/>
      <c r="FA116" s="136"/>
      <c r="FB116" s="136"/>
      <c r="FC116" s="136"/>
      <c r="FD116" s="136"/>
      <c r="FE116" s="136"/>
      <c r="FF116" s="136"/>
      <c r="FG116" s="136"/>
      <c r="FH116" s="136"/>
      <c r="FI116" s="136"/>
      <c r="FJ116" s="136"/>
      <c r="FK116" s="136"/>
      <c r="FL116" s="136"/>
      <c r="FM116" s="136"/>
      <c r="FN116" s="136"/>
      <c r="FO116" s="136"/>
      <c r="FP116" s="177"/>
    </row>
    <row r="117" ht="14.25" customHeight="1" spans="1:172">
      <c r="A117" s="410">
        <v>115</v>
      </c>
      <c r="B117" s="411" t="s">
        <v>569</v>
      </c>
      <c r="C117" s="339"/>
      <c r="D117" s="411" t="s">
        <v>288</v>
      </c>
      <c r="E117" s="411" t="s">
        <v>281</v>
      </c>
      <c r="F117" s="221">
        <f>人物卡!$P$5*4</f>
        <v>320</v>
      </c>
      <c r="G117" s="412" t="s">
        <v>570</v>
      </c>
      <c r="H117" s="413"/>
      <c r="I117" s="414"/>
      <c r="J117" s="414"/>
      <c r="K117" s="414"/>
      <c r="L117" s="203"/>
      <c r="M117" s="203"/>
      <c r="N117" s="203"/>
      <c r="O117" s="203"/>
      <c r="P117" s="203"/>
      <c r="Q117" s="203"/>
      <c r="R117" s="203"/>
      <c r="S117" s="203"/>
      <c r="T117" s="203"/>
      <c r="U117" s="203"/>
      <c r="V117" s="203"/>
      <c r="W117" s="203"/>
      <c r="X117" s="203"/>
      <c r="Y117" s="203"/>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c r="BB117" s="203"/>
      <c r="BC117" s="203"/>
      <c r="BD117" s="203"/>
      <c r="BE117" s="203"/>
      <c r="BF117" s="203"/>
      <c r="BG117" s="203"/>
      <c r="BH117" s="203"/>
      <c r="BI117" s="203"/>
      <c r="BJ117" s="203"/>
      <c r="BK117" s="203"/>
      <c r="BL117" s="203"/>
      <c r="BM117" s="203"/>
      <c r="BN117" s="203"/>
      <c r="BO117" s="203"/>
      <c r="BP117" s="203"/>
      <c r="BQ117" s="203"/>
      <c r="BR117" s="203"/>
      <c r="BS117" s="203"/>
      <c r="BT117" s="203"/>
      <c r="BU117" s="203"/>
      <c r="BV117" s="203"/>
      <c r="BW117" s="203"/>
      <c r="BX117" s="203"/>
      <c r="BY117" s="203"/>
      <c r="BZ117" s="203"/>
      <c r="CA117" s="203"/>
      <c r="CB117" s="203"/>
      <c r="CC117" s="203"/>
      <c r="CD117" s="203"/>
      <c r="CE117" s="203"/>
      <c r="CF117" s="203"/>
      <c r="CG117" s="203"/>
      <c r="CH117" s="203"/>
      <c r="CI117" s="203"/>
      <c r="CJ117" s="203"/>
      <c r="CK117" s="203"/>
      <c r="CL117" s="203"/>
      <c r="CM117" s="203"/>
      <c r="CN117" s="203"/>
      <c r="CO117" s="203"/>
      <c r="CP117" s="203"/>
      <c r="CQ117" s="203"/>
      <c r="CR117" s="203"/>
      <c r="CS117" s="203"/>
      <c r="CT117" s="203"/>
      <c r="CU117" s="203"/>
      <c r="CV117" s="203"/>
      <c r="CW117" s="203"/>
      <c r="CX117" s="203"/>
      <c r="CY117" s="203"/>
      <c r="CZ117" s="203"/>
      <c r="DA117" s="203"/>
      <c r="DB117" s="203"/>
      <c r="DC117" s="203"/>
      <c r="DD117" s="203"/>
      <c r="DE117" s="203"/>
      <c r="DF117" s="203"/>
      <c r="DG117" s="203"/>
      <c r="DH117" s="203"/>
      <c r="DI117" s="203"/>
      <c r="DJ117" s="203"/>
      <c r="DK117" s="203"/>
      <c r="DL117" s="203"/>
      <c r="DM117" s="203"/>
      <c r="DN117" s="203"/>
      <c r="DO117" s="203"/>
      <c r="DP117" s="203"/>
      <c r="DQ117" s="203"/>
      <c r="DR117" s="203"/>
      <c r="DS117" s="203"/>
      <c r="DT117" s="203"/>
      <c r="DU117" s="203"/>
      <c r="DV117" s="203"/>
      <c r="DW117" s="203"/>
      <c r="DX117" s="203"/>
      <c r="DY117" s="203"/>
      <c r="DZ117" s="203"/>
      <c r="EA117" s="203"/>
      <c r="EB117" s="203"/>
      <c r="EC117" s="203"/>
      <c r="ED117" s="203"/>
      <c r="EE117" s="203"/>
      <c r="EF117" s="203"/>
      <c r="EG117" s="203"/>
      <c r="EH117" s="203"/>
      <c r="EI117" s="203"/>
      <c r="EJ117" s="203"/>
      <c r="EK117" s="203"/>
      <c r="EL117" s="203"/>
      <c r="EM117" s="203"/>
      <c r="EN117" s="203"/>
      <c r="EO117" s="203"/>
      <c r="EP117" s="203"/>
      <c r="EQ117" s="203"/>
      <c r="ER117" s="203"/>
      <c r="ES117" s="203"/>
      <c r="ET117" s="203"/>
      <c r="EU117" s="203"/>
      <c r="EV117" s="203"/>
      <c r="EW117" s="203"/>
      <c r="EX117" s="203"/>
      <c r="EY117" s="203"/>
      <c r="EZ117" s="203"/>
      <c r="FA117" s="203"/>
      <c r="FB117" s="203"/>
      <c r="FC117" s="203"/>
      <c r="FD117" s="203"/>
      <c r="FE117" s="203"/>
      <c r="FF117" s="203"/>
      <c r="FG117" s="203"/>
      <c r="FH117" s="203"/>
      <c r="FI117" s="203"/>
      <c r="FJ117" s="203"/>
      <c r="FK117" s="203"/>
      <c r="FL117" s="203"/>
      <c r="FM117" s="203"/>
      <c r="FN117" s="203"/>
      <c r="FO117" s="203"/>
      <c r="FP117" s="244"/>
    </row>
  </sheetData>
  <mergeCells count="127">
    <mergeCell ref="B1:C1"/>
    <mergeCell ref="B2:G2"/>
    <mergeCell ref="I2:J2"/>
    <mergeCell ref="I3:J3"/>
    <mergeCell ref="B4:C4"/>
    <mergeCell ref="I4:J4"/>
    <mergeCell ref="B5:C5"/>
    <mergeCell ref="I5:J5"/>
    <mergeCell ref="B6:C6"/>
    <mergeCell ref="I6:J6"/>
    <mergeCell ref="B7:C7"/>
    <mergeCell ref="I7:J7"/>
    <mergeCell ref="B8:C8"/>
    <mergeCell ref="I8:J8"/>
    <mergeCell ref="B9:C9"/>
    <mergeCell ref="I9:J9"/>
    <mergeCell ref="B10:C10"/>
    <mergeCell ref="I10:J10"/>
    <mergeCell ref="B11:C11"/>
    <mergeCell ref="I11:J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H2:H10"/>
  </mergeCells>
  <dataValidations count="8">
    <dataValidation type="list" allowBlank="1" showInputMessage="1" showErrorMessage="1" sqref="I3:J10">
      <formula1>"会计,人类学,估价,考古学,技艺①,技艺②,技艺③,魅惑,攀爬,计算机使用 Ω,信用评级,克苏鲁神话,乔装,闪避,汽车驾驶,电气维修,电子学 Ω,话术,斗殴,格斗①,格斗②,手枪,射击①,射击②,急救,历史,恐吓,跳跃,外语①,外语②,外语③,母语,法律,图书馆使用,聆听,锁匠,机械维修,医学,自然学,导航,神秘学,操作重型机械,说服,驾驶：,精神分析,心理学,骑乘,科学①,科学②,科学③,妙手,侦查,潜行,生存：,游泳,投掷,追踪,驯兽,潜水,爆破,读唇,催眠,炮术,无,自设"</formula1>
    </dataValidation>
    <dataValidation type="list" allowBlank="1" showInputMessage="1" showErrorMessage="1" sqref="N60:N61">
      <formula1>"投掷,电气维修,炮术"</formula1>
    </dataValidation>
    <dataValidation type="list" allowBlank="1" showInputMessage="1" showErrorMessage="1" sqref="N49:N50">
      <formula1>"地质学,化学,生物学,数学,天文学,物理学,药学,植物学,动物学,密码学,工程学,气象学,司法科学"</formula1>
    </dataValidation>
    <dataValidation type="list" allowBlank="1" showInputMessage="1" showErrorMessage="1" sqref="N24:N25">
      <formula1>"步枪/霰弹枪,冲锋枪,弓术,火焰喷射器,机关枪,手枪,重武器"</formula1>
    </dataValidation>
    <dataValidation type="list" allowBlank="1" showInputMessage="1" showErrorMessage="1" sqref="N6:N7">
      <formula1>"表演,理发,书法,木匠,厨艺,写作,乐理,莫里斯舞,歌剧歌唱,粉刷匠与油漆工,摄影,舞蹈,美术,伪造,制陶,技术制图,耕作,打字,速记,吹制玻璃管,裁缝,酿酒,捕鱼,雕塑,杂技"</formula1>
    </dataValidation>
    <dataValidation type="list" allowBlank="1" showInputMessage="1" showErrorMessage="1" sqref="M61">
      <formula1>"投掷,电气维修,炮术,爆破"</formula1>
    </dataValidation>
    <dataValidation type="list" allowBlank="1" showInputMessage="1" showErrorMessage="1" sqref="N21:N22">
      <formula1>"鞭子,电锯,斗殴,斧,剑,绞具,链枷,矛"</formula1>
    </dataValidation>
    <dataValidation type="list" allowBlank="1" showInputMessage="1" showErrorMessage="1" sqref="M60">
      <formula1>"投掷,电气维修,炮术,潜水"</formula1>
    </dataValidation>
  </dataValidations>
  <pageMargins left="0.699305555555556" right="0.699305555555556" top="0.75" bottom="0.75" header="0.3" footer="0.3"/>
  <pageSetup paperSize="1" orientation="portrait" useFirstPageNumber="1"/>
  <headerFooter>
    <oddFooter>&amp;C&amp;"Helvetica Neue,Regular"&amp;12&amp;P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R29"/>
  <sheetViews>
    <sheetView showGridLines="0" workbookViewId="0">
      <selection activeCell="A1" sqref="A1"/>
    </sheetView>
  </sheetViews>
  <sheetFormatPr defaultColWidth="9" defaultRowHeight="14.25" customHeight="1"/>
  <cols>
    <col min="1" max="256" width="4" style="1" customWidth="1"/>
  </cols>
  <sheetData>
    <row r="1" ht="15" customHeight="1" spans="1:44">
      <c r="A1" s="285"/>
      <c r="B1" s="309"/>
      <c r="C1" s="309"/>
      <c r="D1" s="309"/>
      <c r="E1" s="309"/>
      <c r="F1" s="309"/>
      <c r="G1" s="309"/>
      <c r="H1" s="309"/>
      <c r="I1" s="309"/>
      <c r="J1" s="309"/>
      <c r="K1" s="309"/>
      <c r="L1" s="309"/>
      <c r="M1" s="309"/>
      <c r="N1" s="309"/>
      <c r="O1" s="309"/>
      <c r="P1" s="309"/>
      <c r="Q1" s="309"/>
      <c r="R1" s="309"/>
      <c r="S1" s="309"/>
      <c r="T1" s="166"/>
      <c r="U1" s="309"/>
      <c r="V1" s="309"/>
      <c r="W1" s="166"/>
      <c r="X1" s="166"/>
      <c r="Y1" s="166"/>
      <c r="Z1" s="166"/>
      <c r="AA1" s="309"/>
      <c r="AB1" s="309"/>
      <c r="AC1" s="309"/>
      <c r="AD1" s="309"/>
      <c r="AE1" s="309"/>
      <c r="AF1" s="309"/>
      <c r="AG1" s="309"/>
      <c r="AH1" s="309"/>
      <c r="AI1" s="309"/>
      <c r="AJ1" s="309"/>
      <c r="AK1" s="309"/>
      <c r="AL1" s="309"/>
      <c r="AM1" s="309"/>
      <c r="AN1" s="309"/>
      <c r="AO1" s="309"/>
      <c r="AP1" s="309"/>
      <c r="AQ1" s="309"/>
      <c r="AR1" s="369"/>
    </row>
    <row r="2" ht="16.5" customHeight="1" spans="1:44">
      <c r="A2" s="310">
        <f ca="1" t="shared" ref="A2:H29" si="0">RANDBETWEEN(1,6)</f>
        <v>3</v>
      </c>
      <c r="B2" s="117" t="s">
        <v>571</v>
      </c>
      <c r="C2" s="311"/>
      <c r="D2" s="311"/>
      <c r="E2" s="311"/>
      <c r="F2" s="311"/>
      <c r="G2" s="311"/>
      <c r="H2" s="311"/>
      <c r="I2" s="311"/>
      <c r="J2" s="311"/>
      <c r="K2" s="311"/>
      <c r="L2" s="311"/>
      <c r="M2" s="311"/>
      <c r="N2" s="311"/>
      <c r="O2" s="311"/>
      <c r="P2" s="311"/>
      <c r="Q2" s="311"/>
      <c r="R2" s="311"/>
      <c r="S2" s="340"/>
      <c r="T2" s="124"/>
      <c r="U2" s="345" t="s">
        <v>572</v>
      </c>
      <c r="V2" s="346"/>
      <c r="W2" s="128"/>
      <c r="X2" s="136"/>
      <c r="Y2" s="136"/>
      <c r="Z2" s="200"/>
      <c r="AA2" s="356" t="s">
        <v>573</v>
      </c>
      <c r="AB2" s="357"/>
      <c r="AC2" s="357"/>
      <c r="AD2" s="357"/>
      <c r="AE2" s="357"/>
      <c r="AF2" s="357"/>
      <c r="AG2" s="357"/>
      <c r="AH2" s="357"/>
      <c r="AI2" s="357"/>
      <c r="AJ2" s="357"/>
      <c r="AK2" s="357"/>
      <c r="AL2" s="357"/>
      <c r="AM2" s="357"/>
      <c r="AN2" s="357"/>
      <c r="AO2" s="357"/>
      <c r="AP2" s="357"/>
      <c r="AQ2" s="357"/>
      <c r="AR2" s="370"/>
    </row>
    <row r="3" ht="17.25" customHeight="1" spans="1:44">
      <c r="A3" s="310">
        <f ca="1" t="shared" si="0"/>
        <v>1</v>
      </c>
      <c r="B3" s="137" t="s">
        <v>574</v>
      </c>
      <c r="C3" s="312"/>
      <c r="D3" s="313">
        <f ca="1">SUM(A2:A4)*5</f>
        <v>45</v>
      </c>
      <c r="E3" s="315"/>
      <c r="F3" s="328">
        <f ca="1" t="shared" ref="F3:F7" si="1">INT(D3/2)</f>
        <v>22</v>
      </c>
      <c r="G3" s="328"/>
      <c r="H3" s="329" t="s">
        <v>575</v>
      </c>
      <c r="I3" s="270"/>
      <c r="J3" s="126">
        <f ca="1">SUM(A8:A10)*5</f>
        <v>45</v>
      </c>
      <c r="K3" s="269"/>
      <c r="L3" s="330">
        <f ca="1" t="shared" ref="L3:L7" si="2">INT(J3/2)</f>
        <v>22</v>
      </c>
      <c r="M3" s="330"/>
      <c r="N3" s="331" t="s">
        <v>576</v>
      </c>
      <c r="O3" s="312"/>
      <c r="P3" s="313">
        <f ca="1">SUM(A14:A16)*5</f>
        <v>40</v>
      </c>
      <c r="Q3" s="315"/>
      <c r="R3" s="328">
        <f ca="1">INT(P3/2)</f>
        <v>20</v>
      </c>
      <c r="S3" s="341"/>
      <c r="T3" s="124"/>
      <c r="U3" s="347">
        <f ca="1">SUM(A24:A26)*5</f>
        <v>75</v>
      </c>
      <c r="V3" s="200"/>
      <c r="W3" s="128"/>
      <c r="X3" s="136"/>
      <c r="Y3" s="136"/>
      <c r="Z3" s="200"/>
      <c r="AA3" s="358" t="str">
        <f ca="1">IF(D3&lt;=20,"弱者，虚弱",IF(D3&lt;=40,"手无缚鸡之力",IF(D3&lt;=60,"普通人左右的力量",IF(D3&lt;=80,"搏击手的水准",IF(D3&lt;=90,"一拳一个小朋友")))))</f>
        <v>普通人左右的力量</v>
      </c>
      <c r="AB3" s="359"/>
      <c r="AC3" s="359"/>
      <c r="AD3" s="359"/>
      <c r="AE3" s="359"/>
      <c r="AF3" s="359"/>
      <c r="AG3" s="366" t="str">
        <f ca="1">IF(J3&lt;=20,"无法行动自如",IF(J3&lt;=40,"腿脚不灵活",IF(J3&lt;=60,"普通人水平",IF(J3&lt;=80,"运动健将",IF(J3&lt;=90,"跑得比香港记者还快")))))</f>
        <v>普通人水平</v>
      </c>
      <c r="AH3" s="362"/>
      <c r="AI3" s="362"/>
      <c r="AJ3" s="362"/>
      <c r="AK3" s="362"/>
      <c r="AL3" s="362"/>
      <c r="AM3" s="367" t="str">
        <f ca="1">IF(P3&lt;=20,"经常成为高智力或高意志人士的人偶或玩物",IF(P3&lt;=40,"些许主见，但仍盲从",IF(P3&lt;=60,"如常人一般会有一定自制力",IF(P3&lt;=80,"我心如铁，心坚石穿",IF(P3&lt;=90,"坚强的心,对沟通不可视之物和魔法有着高潜质")))))</f>
        <v>些许主见，但仍盲从</v>
      </c>
      <c r="AN3" s="359"/>
      <c r="AO3" s="359"/>
      <c r="AP3" s="359"/>
      <c r="AQ3" s="359"/>
      <c r="AR3" s="371"/>
    </row>
    <row r="4" ht="15" customHeight="1" spans="1:44">
      <c r="A4" s="310">
        <f ca="1" t="shared" si="0"/>
        <v>5</v>
      </c>
      <c r="B4" s="314"/>
      <c r="C4" s="312"/>
      <c r="D4" s="315"/>
      <c r="E4" s="315"/>
      <c r="F4" s="313">
        <f ca="1" t="shared" ref="F4:F8" si="3">INT(D3/5)</f>
        <v>9</v>
      </c>
      <c r="G4" s="315"/>
      <c r="H4" s="270"/>
      <c r="I4" s="270"/>
      <c r="J4" s="269"/>
      <c r="K4" s="269"/>
      <c r="L4" s="330">
        <f ca="1" t="shared" ref="L4:L8" si="4">INT(J3/5)</f>
        <v>9</v>
      </c>
      <c r="M4" s="330"/>
      <c r="N4" s="312"/>
      <c r="O4" s="312"/>
      <c r="P4" s="315"/>
      <c r="Q4" s="315"/>
      <c r="R4" s="328">
        <f ca="1">INT(P3/5)</f>
        <v>8</v>
      </c>
      <c r="S4" s="341"/>
      <c r="T4" s="124"/>
      <c r="U4" s="348"/>
      <c r="V4" s="349"/>
      <c r="W4" s="128"/>
      <c r="X4" s="136"/>
      <c r="Y4" s="136"/>
      <c r="Z4" s="200"/>
      <c r="AA4" s="360"/>
      <c r="AB4" s="359"/>
      <c r="AC4" s="359"/>
      <c r="AD4" s="359"/>
      <c r="AE4" s="359"/>
      <c r="AF4" s="359"/>
      <c r="AG4" s="362"/>
      <c r="AH4" s="362"/>
      <c r="AI4" s="362"/>
      <c r="AJ4" s="362"/>
      <c r="AK4" s="362"/>
      <c r="AL4" s="362"/>
      <c r="AM4" s="359"/>
      <c r="AN4" s="359"/>
      <c r="AO4" s="359"/>
      <c r="AP4" s="359"/>
      <c r="AQ4" s="359"/>
      <c r="AR4" s="371"/>
    </row>
    <row r="5" ht="18" customHeight="1" spans="1:44">
      <c r="A5" s="310">
        <f ca="1" t="shared" si="0"/>
        <v>3</v>
      </c>
      <c r="B5" s="138" t="s">
        <v>577</v>
      </c>
      <c r="C5" s="270"/>
      <c r="D5" s="126">
        <f ca="1">SUM(A5:A7)*5</f>
        <v>45</v>
      </c>
      <c r="E5" s="269"/>
      <c r="F5" s="330">
        <f ca="1" t="shared" si="1"/>
        <v>22</v>
      </c>
      <c r="G5" s="330"/>
      <c r="H5" s="331" t="s">
        <v>578</v>
      </c>
      <c r="I5" s="312"/>
      <c r="J5" s="126">
        <f ca="1">SUM(A11:A13)*5</f>
        <v>55</v>
      </c>
      <c r="K5" s="269"/>
      <c r="L5" s="328">
        <f ca="1" t="shared" si="2"/>
        <v>27</v>
      </c>
      <c r="M5" s="328"/>
      <c r="N5" s="329" t="s">
        <v>579</v>
      </c>
      <c r="O5" s="270"/>
      <c r="P5" s="126">
        <f ca="1">(SUM(A21:A22)+6)*5</f>
        <v>75</v>
      </c>
      <c r="Q5" s="269"/>
      <c r="R5" s="330">
        <f ca="1">INT(P5/2)</f>
        <v>37</v>
      </c>
      <c r="S5" s="342"/>
      <c r="T5" s="128"/>
      <c r="U5" s="134"/>
      <c r="V5" s="134"/>
      <c r="W5" s="136"/>
      <c r="X5" s="136"/>
      <c r="Y5" s="136"/>
      <c r="Z5" s="200"/>
      <c r="AA5" s="361" t="str">
        <f ca="1">IF(D5&lt;=20,"常年患病在身",IF(D5&lt;=40,"体弱易风寒",IF(D5&lt;=60,"健康",IF(D5&lt;=80,"健硕，基本不会生病",IF(D5&lt;=90,"病痛是什么？能吃吗")))))</f>
        <v>健康</v>
      </c>
      <c r="AB5" s="362"/>
      <c r="AC5" s="362"/>
      <c r="AD5" s="362"/>
      <c r="AE5" s="362"/>
      <c r="AF5" s="362"/>
      <c r="AG5" s="367" t="str">
        <f ca="1">IF(J5&lt;=20,"挫｡估计是因为受伤事故或先天如此",IF(J5&lt;=40,"堪堪入目",IF(J5&lt;=60,"普通至极或些许清秀",IF(J5&lt;=80,"柳眉丹凤，仪表堂堂",IF(J5&lt;=90,"沉鱼落雁，闭月羞花")))))</f>
        <v>普通至极或些许清秀</v>
      </c>
      <c r="AH5" s="359"/>
      <c r="AI5" s="359"/>
      <c r="AJ5" s="359"/>
      <c r="AK5" s="359"/>
      <c r="AL5" s="359"/>
      <c r="AM5" s="366" t="str">
        <f ca="1">IF(P5&lt;=20,"任何方面都没有受过教育",IF(P5&lt;=40,"小学毕业",IF(P5&lt;=60,"高中毕业",IF(P5&lt;=80,"是重点大学的学生，或是普通大学的研究生",IF(P5&lt;=90,"博士学位,教授")))))</f>
        <v>是重点大学的学生，或是普通大学的研究生</v>
      </c>
      <c r="AN5" s="362"/>
      <c r="AO5" s="362"/>
      <c r="AP5" s="362"/>
      <c r="AQ5" s="362"/>
      <c r="AR5" s="372"/>
    </row>
    <row r="6" customHeight="1" spans="1:44">
      <c r="A6" s="310">
        <f ca="1" t="shared" si="0"/>
        <v>4</v>
      </c>
      <c r="B6" s="316"/>
      <c r="C6" s="270"/>
      <c r="D6" s="269"/>
      <c r="E6" s="269"/>
      <c r="F6" s="126">
        <f ca="1" t="shared" si="3"/>
        <v>9</v>
      </c>
      <c r="G6" s="269"/>
      <c r="H6" s="312"/>
      <c r="I6" s="312"/>
      <c r="J6" s="269"/>
      <c r="K6" s="269"/>
      <c r="L6" s="328">
        <f ca="1" t="shared" si="4"/>
        <v>11</v>
      </c>
      <c r="M6" s="328"/>
      <c r="N6" s="270"/>
      <c r="O6" s="270"/>
      <c r="P6" s="269"/>
      <c r="Q6" s="269"/>
      <c r="R6" s="330">
        <f ca="1">INT(P5/5)</f>
        <v>15</v>
      </c>
      <c r="S6" s="342"/>
      <c r="T6" s="124"/>
      <c r="U6" s="350" t="s">
        <v>580</v>
      </c>
      <c r="V6" s="351"/>
      <c r="W6" s="128"/>
      <c r="X6" s="136"/>
      <c r="Y6" s="136"/>
      <c r="Z6" s="200"/>
      <c r="AA6" s="363"/>
      <c r="AB6" s="362"/>
      <c r="AC6" s="362"/>
      <c r="AD6" s="362"/>
      <c r="AE6" s="362"/>
      <c r="AF6" s="362"/>
      <c r="AG6" s="359"/>
      <c r="AH6" s="359"/>
      <c r="AI6" s="359"/>
      <c r="AJ6" s="359"/>
      <c r="AK6" s="359"/>
      <c r="AL6" s="359"/>
      <c r="AM6" s="362"/>
      <c r="AN6" s="362"/>
      <c r="AO6" s="362"/>
      <c r="AP6" s="362"/>
      <c r="AQ6" s="362"/>
      <c r="AR6" s="372"/>
    </row>
    <row r="7" ht="17.25" customHeight="1" spans="1:44">
      <c r="A7" s="310">
        <f ca="1" t="shared" si="0"/>
        <v>2</v>
      </c>
      <c r="B7" s="137" t="s">
        <v>581</v>
      </c>
      <c r="C7" s="312"/>
      <c r="D7" s="313">
        <f ca="1">(SUM(A17:A18)+6)*5</f>
        <v>60</v>
      </c>
      <c r="E7" s="315"/>
      <c r="F7" s="328">
        <f ca="1" t="shared" si="1"/>
        <v>30</v>
      </c>
      <c r="G7" s="328"/>
      <c r="H7" s="329" t="s">
        <v>582</v>
      </c>
      <c r="I7" s="270"/>
      <c r="J7" s="126">
        <f ca="1">(SUM(A19:A20)+6)*5</f>
        <v>80</v>
      </c>
      <c r="K7" s="269"/>
      <c r="L7" s="330">
        <f ca="1" t="shared" si="2"/>
        <v>40</v>
      </c>
      <c r="M7" s="330"/>
      <c r="N7" s="336" t="str">
        <f ca="1">"所有属性之和="&amp;SUM(D3:E8,J3:K8,P3:Q6)</f>
        <v>所有属性之和=445</v>
      </c>
      <c r="O7" s="337"/>
      <c r="P7" s="337"/>
      <c r="Q7" s="337"/>
      <c r="R7" s="337"/>
      <c r="S7" s="343"/>
      <c r="T7" s="124"/>
      <c r="U7" s="347">
        <f ca="1">SUM(A27:A29)*5</f>
        <v>40</v>
      </c>
      <c r="V7" s="200"/>
      <c r="W7" s="128"/>
      <c r="X7" s="136"/>
      <c r="Y7" s="136"/>
      <c r="Z7" s="200"/>
      <c r="AA7" s="358" t="str">
        <f ca="1">IF(D7&lt;=20,"孩童，身短体瘦",IF(D7&lt;=40,"乙女身材",IF(D7&lt;=60,"普通身高或偏瘦",IF(D7&lt;=80,"不是高就是胖",IF(D7&lt;=90,"体型堪比姚明")))))</f>
        <v>普通身高或偏瘦</v>
      </c>
      <c r="AB7" s="359"/>
      <c r="AC7" s="359"/>
      <c r="AD7" s="359"/>
      <c r="AE7" s="359"/>
      <c r="AF7" s="359"/>
      <c r="AG7" s="366" t="str">
        <f ca="1">IF(J7&lt;=20,"只能理解最常用的数字",IF(J7&lt;=40,"思维比别人慢一拍",IF(J7&lt;=60,"有着普通人的灵光一现",IF(J7&lt;=80,"可以进行简单的发明",IF(J7&lt;=90,"超凡之脑,可以理解多门语言或法则")))))</f>
        <v>可以进行简单的发明</v>
      </c>
      <c r="AH7" s="362"/>
      <c r="AI7" s="362"/>
      <c r="AJ7" s="362"/>
      <c r="AK7" s="362"/>
      <c r="AL7" s="362"/>
      <c r="AM7" s="367" t="str">
        <f ca="1">IF(U3&lt;=20,"克夫克妻",IF(U3&lt;=40,"霉运连连",IF(U3&lt;=60,"命格平庸",IF(U3&lt;=80,"升职加薪顺风顺水",IF(U3&lt;=90,"会被彩票店拒之门外")))))</f>
        <v>升职加薪顺风顺水</v>
      </c>
      <c r="AN7" s="359"/>
      <c r="AO7" s="359"/>
      <c r="AP7" s="359"/>
      <c r="AQ7" s="359"/>
      <c r="AR7" s="371"/>
    </row>
    <row r="8" ht="15" customHeight="1" spans="1:44">
      <c r="A8" s="310">
        <f ca="1" t="shared" si="0"/>
        <v>3</v>
      </c>
      <c r="B8" s="317"/>
      <c r="C8" s="318"/>
      <c r="D8" s="319"/>
      <c r="E8" s="319"/>
      <c r="F8" s="332">
        <f ca="1" t="shared" si="3"/>
        <v>12</v>
      </c>
      <c r="G8" s="319"/>
      <c r="H8" s="333"/>
      <c r="I8" s="333"/>
      <c r="J8" s="326"/>
      <c r="K8" s="326"/>
      <c r="L8" s="335">
        <f ca="1" t="shared" si="4"/>
        <v>16</v>
      </c>
      <c r="M8" s="335"/>
      <c r="N8" s="338"/>
      <c r="O8" s="339"/>
      <c r="P8" s="339"/>
      <c r="Q8" s="339"/>
      <c r="R8" s="339"/>
      <c r="S8" s="344"/>
      <c r="T8" s="124"/>
      <c r="U8" s="348"/>
      <c r="V8" s="349"/>
      <c r="W8" s="128"/>
      <c r="X8" s="136"/>
      <c r="Y8" s="136"/>
      <c r="Z8" s="200"/>
      <c r="AA8" s="364"/>
      <c r="AB8" s="365"/>
      <c r="AC8" s="365"/>
      <c r="AD8" s="365"/>
      <c r="AE8" s="365"/>
      <c r="AF8" s="365"/>
      <c r="AG8" s="368"/>
      <c r="AH8" s="368"/>
      <c r="AI8" s="368"/>
      <c r="AJ8" s="368"/>
      <c r="AK8" s="368"/>
      <c r="AL8" s="368"/>
      <c r="AM8" s="365"/>
      <c r="AN8" s="365"/>
      <c r="AO8" s="365"/>
      <c r="AP8" s="365"/>
      <c r="AQ8" s="365"/>
      <c r="AR8" s="373"/>
    </row>
    <row r="9" ht="15" customHeight="1" spans="1:44">
      <c r="A9" s="320">
        <f ca="1" t="shared" si="0"/>
        <v>1</v>
      </c>
      <c r="B9" s="134"/>
      <c r="C9" s="134"/>
      <c r="D9" s="134"/>
      <c r="E9" s="134"/>
      <c r="F9" s="134"/>
      <c r="G9" s="134"/>
      <c r="H9" s="134"/>
      <c r="I9" s="134"/>
      <c r="J9" s="134"/>
      <c r="K9" s="134"/>
      <c r="L9" s="134"/>
      <c r="M9" s="134"/>
      <c r="N9" s="134"/>
      <c r="O9" s="134"/>
      <c r="P9" s="134"/>
      <c r="Q9" s="134"/>
      <c r="R9" s="134"/>
      <c r="S9" s="134"/>
      <c r="T9" s="143"/>
      <c r="U9" s="134"/>
      <c r="V9" s="134"/>
      <c r="W9" s="136"/>
      <c r="X9" s="136"/>
      <c r="Y9" s="136"/>
      <c r="Z9" s="136"/>
      <c r="AA9" s="135"/>
      <c r="AB9" s="135"/>
      <c r="AC9" s="135"/>
      <c r="AD9" s="135"/>
      <c r="AE9" s="135"/>
      <c r="AF9" s="135"/>
      <c r="AG9" s="135"/>
      <c r="AH9" s="135"/>
      <c r="AI9" s="135"/>
      <c r="AJ9" s="135"/>
      <c r="AK9" s="135"/>
      <c r="AL9" s="135"/>
      <c r="AM9" s="135"/>
      <c r="AN9" s="135"/>
      <c r="AO9" s="135"/>
      <c r="AP9" s="135"/>
      <c r="AQ9" s="135"/>
      <c r="AR9" s="374"/>
    </row>
    <row r="10" ht="15" customHeight="1" spans="1:44">
      <c r="A10" s="310">
        <f ca="1" t="shared" si="0"/>
        <v>5</v>
      </c>
      <c r="B10" s="321" t="s">
        <v>583</v>
      </c>
      <c r="C10" s="322"/>
      <c r="D10" s="322"/>
      <c r="E10" s="322"/>
      <c r="F10" s="322"/>
      <c r="G10" s="322"/>
      <c r="H10" s="322"/>
      <c r="I10" s="322"/>
      <c r="J10" s="322"/>
      <c r="K10" s="322"/>
      <c r="L10" s="322"/>
      <c r="M10" s="322"/>
      <c r="N10" s="322"/>
      <c r="O10" s="322"/>
      <c r="P10" s="322"/>
      <c r="Q10" s="322"/>
      <c r="R10" s="322"/>
      <c r="S10" s="322"/>
      <c r="T10" s="322"/>
      <c r="U10" s="322"/>
      <c r="V10" s="352"/>
      <c r="W10" s="128"/>
      <c r="X10" s="136"/>
      <c r="Y10" s="136"/>
      <c r="Z10" s="136"/>
      <c r="AA10" s="136"/>
      <c r="AB10" s="136"/>
      <c r="AC10" s="136"/>
      <c r="AD10" s="136"/>
      <c r="AE10" s="136"/>
      <c r="AF10" s="136"/>
      <c r="AG10" s="136"/>
      <c r="AH10" s="136"/>
      <c r="AI10" s="136"/>
      <c r="AJ10" s="136"/>
      <c r="AK10" s="136"/>
      <c r="AL10" s="136"/>
      <c r="AM10" s="136"/>
      <c r="AN10" s="136"/>
      <c r="AO10" s="136"/>
      <c r="AP10" s="136"/>
      <c r="AQ10" s="136"/>
      <c r="AR10" s="177"/>
    </row>
    <row r="11" ht="15" customHeight="1" spans="1:44">
      <c r="A11" s="320">
        <f ca="1" t="shared" si="0"/>
        <v>4</v>
      </c>
      <c r="B11" s="134"/>
      <c r="C11" s="134"/>
      <c r="D11" s="134"/>
      <c r="E11" s="134"/>
      <c r="F11" s="134"/>
      <c r="G11" s="134"/>
      <c r="H11" s="134"/>
      <c r="I11" s="134"/>
      <c r="J11" s="134"/>
      <c r="K11" s="134"/>
      <c r="L11" s="134"/>
      <c r="M11" s="134"/>
      <c r="N11" s="134"/>
      <c r="O11" s="134"/>
      <c r="P11" s="134"/>
      <c r="Q11" s="134"/>
      <c r="R11" s="134"/>
      <c r="S11" s="134"/>
      <c r="T11" s="134"/>
      <c r="U11" s="134"/>
      <c r="V11" s="134"/>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77"/>
    </row>
    <row r="12" customHeight="1" spans="1:44">
      <c r="A12" s="310">
        <f ca="1" t="shared" si="0"/>
        <v>4</v>
      </c>
      <c r="B12" s="117" t="s">
        <v>584</v>
      </c>
      <c r="C12" s="311"/>
      <c r="D12" s="311"/>
      <c r="E12" s="311"/>
      <c r="F12" s="311"/>
      <c r="G12" s="311"/>
      <c r="H12" s="311"/>
      <c r="I12" s="311"/>
      <c r="J12" s="311"/>
      <c r="K12" s="311"/>
      <c r="L12" s="311"/>
      <c r="M12" s="311"/>
      <c r="N12" s="311"/>
      <c r="O12" s="311"/>
      <c r="P12" s="311"/>
      <c r="Q12" s="311"/>
      <c r="R12" s="311"/>
      <c r="S12" s="311"/>
      <c r="T12" s="311"/>
      <c r="U12" s="311"/>
      <c r="V12" s="340"/>
      <c r="W12" s="128"/>
      <c r="X12" s="136"/>
      <c r="Y12" s="136"/>
      <c r="Z12" s="136"/>
      <c r="AA12" s="136"/>
      <c r="AB12" s="136"/>
      <c r="AC12" s="136"/>
      <c r="AD12" s="136"/>
      <c r="AE12" s="136"/>
      <c r="AF12" s="136"/>
      <c r="AG12" s="136"/>
      <c r="AH12" s="136"/>
      <c r="AI12" s="136"/>
      <c r="AJ12" s="136"/>
      <c r="AK12" s="136"/>
      <c r="AL12" s="136"/>
      <c r="AM12" s="136"/>
      <c r="AN12" s="136"/>
      <c r="AO12" s="136"/>
      <c r="AP12" s="136"/>
      <c r="AQ12" s="136"/>
      <c r="AR12" s="177"/>
    </row>
    <row r="13" ht="16.5" customHeight="1" spans="1:44">
      <c r="A13" s="310">
        <f ca="1" t="shared" si="0"/>
        <v>3</v>
      </c>
      <c r="B13" s="323" t="s">
        <v>585</v>
      </c>
      <c r="C13" s="324"/>
      <c r="D13" s="324"/>
      <c r="E13" s="334" t="s">
        <v>586</v>
      </c>
      <c r="F13" s="324"/>
      <c r="G13" s="324"/>
      <c r="H13" s="334" t="s">
        <v>587</v>
      </c>
      <c r="I13" s="324"/>
      <c r="J13" s="324"/>
      <c r="K13" s="334" t="s">
        <v>588</v>
      </c>
      <c r="L13" s="324"/>
      <c r="M13" s="324"/>
      <c r="N13" s="334" t="s">
        <v>589</v>
      </c>
      <c r="O13" s="324"/>
      <c r="P13" s="324"/>
      <c r="Q13" s="334" t="s">
        <v>590</v>
      </c>
      <c r="R13" s="324"/>
      <c r="S13" s="324"/>
      <c r="T13" s="334" t="s">
        <v>591</v>
      </c>
      <c r="U13" s="324"/>
      <c r="V13" s="353"/>
      <c r="W13" s="128"/>
      <c r="X13" s="136"/>
      <c r="Y13" s="136"/>
      <c r="Z13" s="136"/>
      <c r="AA13" s="136"/>
      <c r="AB13" s="136"/>
      <c r="AC13" s="136"/>
      <c r="AD13" s="136"/>
      <c r="AE13" s="136"/>
      <c r="AF13" s="136"/>
      <c r="AG13" s="136"/>
      <c r="AH13" s="136"/>
      <c r="AI13" s="136"/>
      <c r="AJ13" s="136"/>
      <c r="AK13" s="136"/>
      <c r="AL13" s="136"/>
      <c r="AM13" s="136"/>
      <c r="AN13" s="136"/>
      <c r="AO13" s="136"/>
      <c r="AP13" s="136"/>
      <c r="AQ13" s="136"/>
      <c r="AR13" s="177"/>
    </row>
    <row r="14" customHeight="1" spans="1:44">
      <c r="A14" s="310">
        <f ca="1" t="shared" si="0"/>
        <v>3</v>
      </c>
      <c r="B14" s="125">
        <f ca="1">RANDBETWEEN(1,2)</f>
        <v>1</v>
      </c>
      <c r="C14" s="269"/>
      <c r="D14" s="269"/>
      <c r="E14" s="126">
        <f ca="1">RANDBETWEEN(1,4)</f>
        <v>2</v>
      </c>
      <c r="F14" s="269"/>
      <c r="G14" s="269"/>
      <c r="H14" s="126">
        <f ca="1" t="shared" si="0"/>
        <v>3</v>
      </c>
      <c r="I14" s="269"/>
      <c r="J14" s="269"/>
      <c r="K14" s="126">
        <f ca="1">RANDBETWEEN(1,8)</f>
        <v>3</v>
      </c>
      <c r="L14" s="269"/>
      <c r="M14" s="269"/>
      <c r="N14" s="126">
        <f ca="1">RANDBETWEEN(1,10)</f>
        <v>10</v>
      </c>
      <c r="O14" s="269"/>
      <c r="P14" s="269"/>
      <c r="Q14" s="126">
        <f ca="1">RANDBETWEEN(1,20)</f>
        <v>9</v>
      </c>
      <c r="R14" s="269"/>
      <c r="S14" s="269"/>
      <c r="T14" s="126">
        <f ca="1">RANDBETWEEN(1,100)</f>
        <v>8</v>
      </c>
      <c r="U14" s="269"/>
      <c r="V14" s="354"/>
      <c r="W14" s="128"/>
      <c r="X14" s="136"/>
      <c r="Y14" s="136"/>
      <c r="Z14" s="136"/>
      <c r="AA14" s="136"/>
      <c r="AB14" s="136"/>
      <c r="AC14" s="136"/>
      <c r="AD14" s="136"/>
      <c r="AE14" s="136"/>
      <c r="AF14" s="136"/>
      <c r="AG14" s="136"/>
      <c r="AH14" s="136"/>
      <c r="AI14" s="136"/>
      <c r="AJ14" s="136"/>
      <c r="AK14" s="136"/>
      <c r="AL14" s="136"/>
      <c r="AM14" s="136"/>
      <c r="AN14" s="136"/>
      <c r="AO14" s="136"/>
      <c r="AP14" s="136"/>
      <c r="AQ14" s="136"/>
      <c r="AR14" s="177"/>
    </row>
    <row r="15" ht="15" customHeight="1" spans="1:44">
      <c r="A15" s="310">
        <f ca="1" t="shared" si="0"/>
        <v>2</v>
      </c>
      <c r="B15" s="325"/>
      <c r="C15" s="326"/>
      <c r="D15" s="326"/>
      <c r="E15" s="326"/>
      <c r="F15" s="326"/>
      <c r="G15" s="326"/>
      <c r="H15" s="326"/>
      <c r="I15" s="326"/>
      <c r="J15" s="326"/>
      <c r="K15" s="326"/>
      <c r="L15" s="326"/>
      <c r="M15" s="326"/>
      <c r="N15" s="326"/>
      <c r="O15" s="326"/>
      <c r="P15" s="326"/>
      <c r="Q15" s="326"/>
      <c r="R15" s="326"/>
      <c r="S15" s="326"/>
      <c r="T15" s="326"/>
      <c r="U15" s="326"/>
      <c r="V15" s="355"/>
      <c r="W15" s="128"/>
      <c r="X15" s="136"/>
      <c r="Y15" s="136"/>
      <c r="Z15" s="136"/>
      <c r="AA15" s="136"/>
      <c r="AB15" s="136"/>
      <c r="AC15" s="136"/>
      <c r="AD15" s="136"/>
      <c r="AE15" s="136"/>
      <c r="AF15" s="136"/>
      <c r="AG15" s="136"/>
      <c r="AH15" s="136"/>
      <c r="AI15" s="136"/>
      <c r="AJ15" s="136"/>
      <c r="AK15" s="136"/>
      <c r="AL15" s="136"/>
      <c r="AM15" s="136"/>
      <c r="AN15" s="136"/>
      <c r="AO15" s="136"/>
      <c r="AP15" s="136"/>
      <c r="AQ15" s="136"/>
      <c r="AR15" s="177"/>
    </row>
    <row r="16" customHeight="1" spans="1:44">
      <c r="A16" s="320">
        <f ca="1" t="shared" si="0"/>
        <v>3</v>
      </c>
      <c r="B16" s="135"/>
      <c r="C16" s="135"/>
      <c r="D16" s="135"/>
      <c r="E16" s="135"/>
      <c r="F16" s="135"/>
      <c r="G16" s="135"/>
      <c r="H16" s="135"/>
      <c r="I16" s="135"/>
      <c r="J16" s="135"/>
      <c r="K16" s="135"/>
      <c r="L16" s="135"/>
      <c r="M16" s="135"/>
      <c r="N16" s="135"/>
      <c r="O16" s="135"/>
      <c r="P16" s="135"/>
      <c r="Q16" s="135"/>
      <c r="R16" s="135"/>
      <c r="S16" s="135"/>
      <c r="T16" s="135"/>
      <c r="U16" s="135"/>
      <c r="V16" s="135"/>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77"/>
    </row>
    <row r="17" customHeight="1" spans="1:44">
      <c r="A17" s="320">
        <f ca="1" t="shared" si="0"/>
        <v>3</v>
      </c>
      <c r="B17" s="136"/>
      <c r="C17" s="136"/>
      <c r="D17" s="136"/>
      <c r="E17" s="136"/>
      <c r="F17" s="136"/>
      <c r="G17" s="136"/>
      <c r="H17" s="136"/>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77"/>
    </row>
    <row r="18" customHeight="1" spans="1:44">
      <c r="A18" s="320">
        <f ca="1" t="shared" si="0"/>
        <v>3</v>
      </c>
      <c r="B18" s="136"/>
      <c r="C18" s="136"/>
      <c r="D18" s="136"/>
      <c r="E18" s="136"/>
      <c r="F18" s="136"/>
      <c r="G18" s="136"/>
      <c r="H18" s="136"/>
      <c r="I18" s="136"/>
      <c r="J18" s="136"/>
      <c r="K18" s="136"/>
      <c r="L18" s="136"/>
      <c r="M18" s="136"/>
      <c r="N18" s="136"/>
      <c r="O18" s="136"/>
      <c r="P18" s="136"/>
      <c r="Q18" s="136"/>
      <c r="R18" s="136"/>
      <c r="S18" s="136"/>
      <c r="T18" s="136"/>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77"/>
    </row>
    <row r="19" customHeight="1" spans="1:44">
      <c r="A19" s="320">
        <f ca="1" t="shared" si="0"/>
        <v>6</v>
      </c>
      <c r="B19" s="136"/>
      <c r="C19" s="136"/>
      <c r="D19" s="136"/>
      <c r="E19" s="136"/>
      <c r="F19" s="136"/>
      <c r="G19" s="136"/>
      <c r="H19" s="136"/>
      <c r="I19" s="136"/>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77"/>
    </row>
    <row r="20" customHeight="1" spans="1:44">
      <c r="A20" s="320">
        <f ca="1" t="shared" si="0"/>
        <v>4</v>
      </c>
      <c r="B20" s="136"/>
      <c r="C20" s="136"/>
      <c r="D20" s="136"/>
      <c r="E20" s="136"/>
      <c r="F20" s="136"/>
      <c r="G20" s="136"/>
      <c r="H20" s="136"/>
      <c r="I20" s="136"/>
      <c r="J20" s="136"/>
      <c r="K20" s="136"/>
      <c r="L20" s="13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77"/>
    </row>
    <row r="21" customHeight="1" spans="1:44">
      <c r="A21" s="320">
        <f ca="1" t="shared" si="0"/>
        <v>5</v>
      </c>
      <c r="B21" s="136"/>
      <c r="C21" s="136"/>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77"/>
    </row>
    <row r="22" customHeight="1" spans="1:44">
      <c r="A22" s="320">
        <f ca="1" t="shared" si="0"/>
        <v>4</v>
      </c>
      <c r="B22" s="136"/>
      <c r="C22" s="136"/>
      <c r="D22" s="136"/>
      <c r="E22" s="136"/>
      <c r="F22" s="136"/>
      <c r="G22" s="136"/>
      <c r="H22" s="136"/>
      <c r="I22" s="136"/>
      <c r="J22" s="136"/>
      <c r="K22" s="136"/>
      <c r="L22" s="136"/>
      <c r="M22" s="136"/>
      <c r="N22" s="136"/>
      <c r="O22" s="136"/>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77"/>
    </row>
    <row r="23" customHeight="1" spans="1:44">
      <c r="A23" s="199"/>
      <c r="B23" s="136"/>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77"/>
    </row>
    <row r="24" customHeight="1" spans="1:44">
      <c r="A24" s="320">
        <f ca="1" t="shared" si="0"/>
        <v>6</v>
      </c>
      <c r="B24" s="136"/>
      <c r="C24" s="136"/>
      <c r="D24" s="136"/>
      <c r="E24" s="136"/>
      <c r="F24" s="136"/>
      <c r="G24" s="136"/>
      <c r="H24" s="136"/>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6"/>
      <c r="AR24" s="177"/>
    </row>
    <row r="25" customHeight="1" spans="1:44">
      <c r="A25" s="320">
        <f ca="1" t="shared" si="0"/>
        <v>4</v>
      </c>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77"/>
    </row>
    <row r="26" customHeight="1" spans="1:44">
      <c r="A26" s="320">
        <f ca="1" t="shared" si="0"/>
        <v>5</v>
      </c>
      <c r="B26" s="136"/>
      <c r="C26" s="136"/>
      <c r="D26" s="136"/>
      <c r="E26" s="136"/>
      <c r="F26" s="136"/>
      <c r="G26" s="136"/>
      <c r="H26" s="136"/>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R26" s="177"/>
    </row>
    <row r="27" customHeight="1" spans="1:44">
      <c r="A27" s="320">
        <f ca="1" t="shared" si="0"/>
        <v>2</v>
      </c>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R27" s="177"/>
    </row>
    <row r="28" customHeight="1" spans="1:44">
      <c r="A28" s="320">
        <f ca="1" t="shared" si="0"/>
        <v>4</v>
      </c>
      <c r="B28" s="136"/>
      <c r="C28" s="136"/>
      <c r="D28" s="136"/>
      <c r="E28" s="136"/>
      <c r="F28" s="136"/>
      <c r="G28" s="136"/>
      <c r="H28" s="136"/>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6"/>
      <c r="AR28" s="177"/>
    </row>
    <row r="29" customHeight="1" spans="1:44">
      <c r="A29" s="327">
        <f ca="1" t="shared" si="0"/>
        <v>2</v>
      </c>
      <c r="B29" s="203"/>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44"/>
    </row>
  </sheetData>
  <mergeCells count="64">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AA3:AF4"/>
    <mergeCell ref="AG3:AL4"/>
    <mergeCell ref="AM3:AR4"/>
    <mergeCell ref="AA5:AF6"/>
    <mergeCell ref="AG5:AL6"/>
    <mergeCell ref="AM5:AR6"/>
    <mergeCell ref="AA7:AF8"/>
    <mergeCell ref="AG7:AL8"/>
    <mergeCell ref="AM7:AR8"/>
    <mergeCell ref="B3:C4"/>
    <mergeCell ref="D3:E4"/>
    <mergeCell ref="H3:I4"/>
    <mergeCell ref="J3:K4"/>
    <mergeCell ref="N3:O4"/>
    <mergeCell ref="P3:Q4"/>
    <mergeCell ref="B14:D15"/>
    <mergeCell ref="E14:G15"/>
    <mergeCell ref="H14:J15"/>
    <mergeCell ref="K14:M15"/>
    <mergeCell ref="N14:P15"/>
    <mergeCell ref="Q14:S15"/>
    <mergeCell ref="T14:V15"/>
    <mergeCell ref="B5:C6"/>
    <mergeCell ref="D5:E6"/>
    <mergeCell ref="H5:I6"/>
    <mergeCell ref="J5:K6"/>
    <mergeCell ref="N5:O6"/>
    <mergeCell ref="P5:Q6"/>
    <mergeCell ref="U3:V4"/>
    <mergeCell ref="U7:V8"/>
    <mergeCell ref="N7:S8"/>
    <mergeCell ref="B7:C8"/>
    <mergeCell ref="D7:E8"/>
    <mergeCell ref="H7:I8"/>
    <mergeCell ref="J7:K8"/>
  </mergeCells>
  <pageMargins left="0.699305555555556" right="0.699305555555556" top="0.75" bottom="0.75" header="0.3" footer="0.3"/>
  <pageSetup paperSize="1" orientation="portrait" useFirstPageNumber="1"/>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61"/>
  <sheetViews>
    <sheetView showGridLines="0" workbookViewId="0">
      <selection activeCell="A1" sqref="A1"/>
    </sheetView>
  </sheetViews>
  <sheetFormatPr defaultColWidth="9" defaultRowHeight="13.5" customHeight="1"/>
  <cols>
    <col min="1" max="1" width="3.35" style="1" customWidth="1"/>
    <col min="2" max="2" width="30" style="1" customWidth="1"/>
    <col min="3" max="3" width="12.175" style="1" customWidth="1"/>
    <col min="4" max="4" width="14.85" style="1" customWidth="1"/>
    <col min="5" max="5" width="8.85" style="1" customWidth="1"/>
    <col min="6" max="6" width="4.675" style="1" customWidth="1"/>
    <col min="7" max="7" width="10.85" style="1" customWidth="1"/>
    <col min="8" max="8" width="8" style="1" customWidth="1"/>
    <col min="9" max="9" width="7.85" style="1" customWidth="1"/>
    <col min="10" max="10" width="9.675" style="1" customWidth="1"/>
    <col min="11" max="11" width="12.5" style="1" customWidth="1"/>
    <col min="12" max="256" width="8.85" style="1" customWidth="1"/>
  </cols>
  <sheetData>
    <row r="1" ht="16.9" customHeight="1" spans="1:14">
      <c r="A1" s="285"/>
      <c r="B1" s="286" t="s">
        <v>9</v>
      </c>
      <c r="C1" s="287"/>
      <c r="D1" s="287"/>
      <c r="E1" s="287"/>
      <c r="F1" s="287"/>
      <c r="G1" s="287"/>
      <c r="H1" s="287"/>
      <c r="I1" s="287"/>
      <c r="J1" s="287"/>
      <c r="K1" s="287"/>
      <c r="L1" s="166"/>
      <c r="M1" s="166"/>
      <c r="N1" s="176"/>
    </row>
    <row r="2" ht="14.25" customHeight="1" spans="1:14">
      <c r="A2" s="288"/>
      <c r="B2" s="289" t="s">
        <v>592</v>
      </c>
      <c r="C2" s="290" t="s">
        <v>53</v>
      </c>
      <c r="D2" s="290" t="s">
        <v>138</v>
      </c>
      <c r="E2" s="290" t="s">
        <v>139</v>
      </c>
      <c r="F2" s="290" t="s">
        <v>140</v>
      </c>
      <c r="G2" s="290" t="s">
        <v>141</v>
      </c>
      <c r="H2" s="290" t="s">
        <v>142</v>
      </c>
      <c r="I2" s="290" t="s">
        <v>143</v>
      </c>
      <c r="J2" s="290" t="s">
        <v>593</v>
      </c>
      <c r="K2" s="295" t="s">
        <v>594</v>
      </c>
      <c r="L2" s="128"/>
      <c r="M2" s="136"/>
      <c r="N2" s="177"/>
    </row>
    <row r="3" ht="14.25" customHeight="1" spans="1:14">
      <c r="A3" s="288"/>
      <c r="B3" s="291" t="s">
        <v>595</v>
      </c>
      <c r="C3" s="292" t="s">
        <v>228</v>
      </c>
      <c r="D3" s="292" t="s">
        <v>596</v>
      </c>
      <c r="E3" s="292" t="s">
        <v>597</v>
      </c>
      <c r="F3" s="292" t="s">
        <v>148</v>
      </c>
      <c r="G3" s="292" t="s">
        <v>598</v>
      </c>
      <c r="H3" s="292" t="s">
        <v>598</v>
      </c>
      <c r="I3" s="292" t="s">
        <v>599</v>
      </c>
      <c r="J3" s="292" t="s">
        <v>600</v>
      </c>
      <c r="K3" s="296" t="s">
        <v>601</v>
      </c>
      <c r="L3" s="128"/>
      <c r="M3" s="136"/>
      <c r="N3" s="177"/>
    </row>
    <row r="4" ht="14.25" customHeight="1" spans="1:14">
      <c r="A4" s="288"/>
      <c r="B4" s="293" t="s">
        <v>169</v>
      </c>
      <c r="C4" s="294" t="s">
        <v>103</v>
      </c>
      <c r="D4" s="294" t="s">
        <v>602</v>
      </c>
      <c r="E4" s="294" t="s">
        <v>603</v>
      </c>
      <c r="F4" s="294" t="s">
        <v>148</v>
      </c>
      <c r="G4" s="294" t="s">
        <v>598</v>
      </c>
      <c r="H4" s="294" t="s">
        <v>87</v>
      </c>
      <c r="I4" s="294" t="s">
        <v>87</v>
      </c>
      <c r="J4" s="294" t="s">
        <v>600</v>
      </c>
      <c r="K4" s="297" t="s">
        <v>604</v>
      </c>
      <c r="L4" s="128"/>
      <c r="M4" s="136"/>
      <c r="N4" s="177"/>
    </row>
    <row r="5" ht="14.25" customHeight="1" spans="1:14">
      <c r="A5" s="288"/>
      <c r="B5" s="291" t="s">
        <v>605</v>
      </c>
      <c r="C5" s="292" t="s">
        <v>221</v>
      </c>
      <c r="D5" s="292" t="s">
        <v>606</v>
      </c>
      <c r="E5" s="292" t="s">
        <v>607</v>
      </c>
      <c r="F5" s="292" t="s">
        <v>148</v>
      </c>
      <c r="G5" s="292" t="s">
        <v>598</v>
      </c>
      <c r="H5" s="292" t="s">
        <v>87</v>
      </c>
      <c r="I5" s="292" t="s">
        <v>87</v>
      </c>
      <c r="J5" s="292" t="s">
        <v>608</v>
      </c>
      <c r="K5" s="296" t="s">
        <v>609</v>
      </c>
      <c r="L5" s="128"/>
      <c r="M5" s="136"/>
      <c r="N5" s="177"/>
    </row>
    <row r="6" ht="14.25" customHeight="1" spans="1:14">
      <c r="A6" s="288"/>
      <c r="B6" s="293" t="s">
        <v>610</v>
      </c>
      <c r="C6" s="294" t="s">
        <v>103</v>
      </c>
      <c r="D6" s="294" t="s">
        <v>611</v>
      </c>
      <c r="E6" s="294" t="s">
        <v>603</v>
      </c>
      <c r="F6" s="294" t="s">
        <v>148</v>
      </c>
      <c r="G6" s="294" t="s">
        <v>598</v>
      </c>
      <c r="H6" s="294" t="s">
        <v>87</v>
      </c>
      <c r="I6" s="294" t="s">
        <v>87</v>
      </c>
      <c r="J6" s="294" t="s">
        <v>600</v>
      </c>
      <c r="K6" s="297" t="s">
        <v>612</v>
      </c>
      <c r="L6" s="128"/>
      <c r="M6" s="136"/>
      <c r="N6" s="177"/>
    </row>
    <row r="7" ht="14.25" customHeight="1" spans="1:14">
      <c r="A7" s="288"/>
      <c r="B7" s="291" t="s">
        <v>225</v>
      </c>
      <c r="C7" s="292" t="s">
        <v>225</v>
      </c>
      <c r="D7" s="292" t="s">
        <v>613</v>
      </c>
      <c r="E7" s="292" t="s">
        <v>603</v>
      </c>
      <c r="F7" s="292" t="s">
        <v>614</v>
      </c>
      <c r="G7" s="292" t="s">
        <v>598</v>
      </c>
      <c r="H7" s="292" t="s">
        <v>87</v>
      </c>
      <c r="I7" s="292" t="s">
        <v>615</v>
      </c>
      <c r="J7" s="292" t="s">
        <v>28</v>
      </c>
      <c r="K7" s="296" t="s">
        <v>616</v>
      </c>
      <c r="L7" s="128"/>
      <c r="M7" s="136"/>
      <c r="N7" s="177"/>
    </row>
    <row r="8" ht="14.25" customHeight="1" spans="1:14">
      <c r="A8" s="288"/>
      <c r="B8" s="293" t="s">
        <v>617</v>
      </c>
      <c r="C8" s="294" t="s">
        <v>103</v>
      </c>
      <c r="D8" s="294" t="s">
        <v>618</v>
      </c>
      <c r="E8" s="294" t="s">
        <v>603</v>
      </c>
      <c r="F8" s="294" t="s">
        <v>148</v>
      </c>
      <c r="G8" s="294" t="s">
        <v>598</v>
      </c>
      <c r="H8" s="294" t="s">
        <v>87</v>
      </c>
      <c r="I8" s="294" t="s">
        <v>87</v>
      </c>
      <c r="J8" s="294" t="s">
        <v>600</v>
      </c>
      <c r="K8" s="297" t="s">
        <v>619</v>
      </c>
      <c r="L8" s="128"/>
      <c r="M8" s="136"/>
      <c r="N8" s="177"/>
    </row>
    <row r="9" ht="14.25" customHeight="1" spans="1:14">
      <c r="A9" s="288"/>
      <c r="B9" s="291" t="s">
        <v>620</v>
      </c>
      <c r="C9" s="292" t="s">
        <v>103</v>
      </c>
      <c r="D9" s="292" t="s">
        <v>618</v>
      </c>
      <c r="E9" s="292" t="s">
        <v>603</v>
      </c>
      <c r="F9" s="292" t="s">
        <v>148</v>
      </c>
      <c r="G9" s="292" t="s">
        <v>598</v>
      </c>
      <c r="H9" s="292" t="s">
        <v>87</v>
      </c>
      <c r="I9" s="292" t="s">
        <v>87</v>
      </c>
      <c r="J9" s="292" t="s">
        <v>600</v>
      </c>
      <c r="K9" s="296" t="s">
        <v>621</v>
      </c>
      <c r="L9" s="128"/>
      <c r="M9" s="136"/>
      <c r="N9" s="177"/>
    </row>
    <row r="10" ht="14.25" customHeight="1" spans="1:14">
      <c r="A10" s="288"/>
      <c r="B10" s="293" t="s">
        <v>622</v>
      </c>
      <c r="C10" s="294" t="s">
        <v>103</v>
      </c>
      <c r="D10" s="294" t="s">
        <v>623</v>
      </c>
      <c r="E10" s="294" t="s">
        <v>603</v>
      </c>
      <c r="F10" s="294" t="s">
        <v>148</v>
      </c>
      <c r="G10" s="294" t="s">
        <v>598</v>
      </c>
      <c r="H10" s="294" t="s">
        <v>87</v>
      </c>
      <c r="I10" s="294" t="s">
        <v>87</v>
      </c>
      <c r="J10" s="294" t="s">
        <v>600</v>
      </c>
      <c r="K10" s="297" t="s">
        <v>621</v>
      </c>
      <c r="L10" s="128"/>
      <c r="M10" s="136"/>
      <c r="N10" s="177"/>
    </row>
    <row r="11" ht="14.25" customHeight="1" spans="1:14">
      <c r="A11" s="288"/>
      <c r="B11" s="291" t="s">
        <v>624</v>
      </c>
      <c r="C11" s="292" t="s">
        <v>228</v>
      </c>
      <c r="D11" s="292" t="s">
        <v>625</v>
      </c>
      <c r="E11" s="292" t="s">
        <v>626</v>
      </c>
      <c r="F11" s="292" t="s">
        <v>614</v>
      </c>
      <c r="G11" s="292" t="s">
        <v>627</v>
      </c>
      <c r="H11" s="292" t="s">
        <v>598</v>
      </c>
      <c r="I11" s="292" t="s">
        <v>628</v>
      </c>
      <c r="J11" s="292" t="s">
        <v>600</v>
      </c>
      <c r="K11" s="296" t="s">
        <v>629</v>
      </c>
      <c r="L11" s="128"/>
      <c r="M11" s="136"/>
      <c r="N11" s="177"/>
    </row>
    <row r="12" ht="14.25" customHeight="1" spans="1:14">
      <c r="A12" s="288"/>
      <c r="B12" s="293" t="s">
        <v>239</v>
      </c>
      <c r="C12" s="294" t="s">
        <v>239</v>
      </c>
      <c r="D12" s="294" t="s">
        <v>623</v>
      </c>
      <c r="E12" s="294" t="s">
        <v>603</v>
      </c>
      <c r="F12" s="294" t="s">
        <v>614</v>
      </c>
      <c r="G12" s="294" t="s">
        <v>598</v>
      </c>
      <c r="H12" s="294" t="s">
        <v>87</v>
      </c>
      <c r="I12" s="294" t="s">
        <v>87</v>
      </c>
      <c r="J12" s="294" t="s">
        <v>600</v>
      </c>
      <c r="K12" s="297" t="s">
        <v>630</v>
      </c>
      <c r="L12" s="128"/>
      <c r="M12" s="136"/>
      <c r="N12" s="177"/>
    </row>
    <row r="13" ht="14.25" customHeight="1" spans="1:14">
      <c r="A13" s="288"/>
      <c r="B13" s="291" t="s">
        <v>631</v>
      </c>
      <c r="C13" s="292" t="s">
        <v>231</v>
      </c>
      <c r="D13" s="292" t="s">
        <v>632</v>
      </c>
      <c r="E13" s="292" t="s">
        <v>603</v>
      </c>
      <c r="F13" s="292" t="s">
        <v>614</v>
      </c>
      <c r="G13" s="292" t="s">
        <v>598</v>
      </c>
      <c r="H13" s="292" t="s">
        <v>87</v>
      </c>
      <c r="I13" s="292" t="s">
        <v>87</v>
      </c>
      <c r="J13" s="292" t="s">
        <v>600</v>
      </c>
      <c r="K13" s="296" t="s">
        <v>633</v>
      </c>
      <c r="L13" s="128"/>
      <c r="M13" s="136"/>
      <c r="N13" s="177"/>
    </row>
    <row r="14" ht="14.25" customHeight="1" spans="1:14">
      <c r="A14" s="288"/>
      <c r="B14" s="293" t="s">
        <v>634</v>
      </c>
      <c r="C14" s="294" t="s">
        <v>103</v>
      </c>
      <c r="D14" s="294" t="s">
        <v>618</v>
      </c>
      <c r="E14" s="294" t="s">
        <v>603</v>
      </c>
      <c r="F14" s="294" t="s">
        <v>614</v>
      </c>
      <c r="G14" s="294" t="s">
        <v>598</v>
      </c>
      <c r="H14" s="294" t="s">
        <v>87</v>
      </c>
      <c r="I14" s="294" t="s">
        <v>87</v>
      </c>
      <c r="J14" s="294" t="s">
        <v>600</v>
      </c>
      <c r="K14" s="297" t="s">
        <v>635</v>
      </c>
      <c r="L14" s="128"/>
      <c r="M14" s="136"/>
      <c r="N14" s="177"/>
    </row>
    <row r="15" ht="14.25" customHeight="1" spans="1:14">
      <c r="A15" s="288"/>
      <c r="B15" s="291" t="s">
        <v>636</v>
      </c>
      <c r="C15" s="292" t="s">
        <v>103</v>
      </c>
      <c r="D15" s="292" t="s">
        <v>637</v>
      </c>
      <c r="E15" s="292" t="s">
        <v>603</v>
      </c>
      <c r="F15" s="292" t="s">
        <v>614</v>
      </c>
      <c r="G15" s="292" t="s">
        <v>598</v>
      </c>
      <c r="H15" s="292" t="s">
        <v>87</v>
      </c>
      <c r="I15" s="292" t="s">
        <v>87</v>
      </c>
      <c r="J15" s="292" t="s">
        <v>600</v>
      </c>
      <c r="K15" s="296" t="s">
        <v>619</v>
      </c>
      <c r="L15" s="128"/>
      <c r="M15" s="136"/>
      <c r="N15" s="177"/>
    </row>
    <row r="16" ht="14.25" customHeight="1" spans="1:14">
      <c r="A16" s="288"/>
      <c r="B16" s="293" t="s">
        <v>638</v>
      </c>
      <c r="C16" s="294" t="s">
        <v>103</v>
      </c>
      <c r="D16" s="294" t="s">
        <v>639</v>
      </c>
      <c r="E16" s="294" t="s">
        <v>603</v>
      </c>
      <c r="F16" s="294" t="s">
        <v>614</v>
      </c>
      <c r="G16" s="294" t="s">
        <v>598</v>
      </c>
      <c r="H16" s="294" t="s">
        <v>87</v>
      </c>
      <c r="I16" s="294" t="s">
        <v>87</v>
      </c>
      <c r="J16" s="294" t="s">
        <v>600</v>
      </c>
      <c r="K16" s="297" t="s">
        <v>640</v>
      </c>
      <c r="L16" s="128"/>
      <c r="M16" s="136"/>
      <c r="N16" s="177"/>
    </row>
    <row r="17" ht="14.25" customHeight="1" spans="1:14">
      <c r="A17" s="288"/>
      <c r="B17" s="291" t="s">
        <v>641</v>
      </c>
      <c r="C17" s="292" t="s">
        <v>103</v>
      </c>
      <c r="D17" s="292" t="s">
        <v>642</v>
      </c>
      <c r="E17" s="292" t="s">
        <v>603</v>
      </c>
      <c r="F17" s="292" t="s">
        <v>148</v>
      </c>
      <c r="G17" s="292" t="s">
        <v>598</v>
      </c>
      <c r="H17" s="292" t="s">
        <v>87</v>
      </c>
      <c r="I17" s="292" t="s">
        <v>615</v>
      </c>
      <c r="J17" s="292" t="s">
        <v>28</v>
      </c>
      <c r="K17" s="296" t="s">
        <v>87</v>
      </c>
      <c r="L17" s="128"/>
      <c r="M17" s="136"/>
      <c r="N17" s="177"/>
    </row>
    <row r="18" ht="14.25" customHeight="1" spans="1:14">
      <c r="A18" s="288"/>
      <c r="B18" s="293" t="s">
        <v>643</v>
      </c>
      <c r="C18" s="294" t="s">
        <v>103</v>
      </c>
      <c r="D18" s="294" t="s">
        <v>644</v>
      </c>
      <c r="E18" s="294" t="s">
        <v>645</v>
      </c>
      <c r="F18" s="294" t="s">
        <v>148</v>
      </c>
      <c r="G18" s="294" t="s">
        <v>598</v>
      </c>
      <c r="H18" s="294" t="s">
        <v>646</v>
      </c>
      <c r="I18" s="294" t="s">
        <v>615</v>
      </c>
      <c r="J18" s="294" t="s">
        <v>600</v>
      </c>
      <c r="K18" s="297" t="s">
        <v>647</v>
      </c>
      <c r="L18" s="128"/>
      <c r="M18" s="136"/>
      <c r="N18" s="177"/>
    </row>
    <row r="19" ht="14.25" customHeight="1" spans="1:14">
      <c r="A19" s="288"/>
      <c r="B19" s="291" t="s">
        <v>648</v>
      </c>
      <c r="C19" s="292" t="s">
        <v>242</v>
      </c>
      <c r="D19" s="292" t="s">
        <v>618</v>
      </c>
      <c r="E19" s="292" t="s">
        <v>603</v>
      </c>
      <c r="F19" s="292" t="s">
        <v>148</v>
      </c>
      <c r="G19" s="292" t="s">
        <v>598</v>
      </c>
      <c r="H19" s="292" t="s">
        <v>87</v>
      </c>
      <c r="I19" s="292" t="s">
        <v>87</v>
      </c>
      <c r="J19" s="292" t="s">
        <v>600</v>
      </c>
      <c r="K19" s="296" t="s">
        <v>604</v>
      </c>
      <c r="L19" s="128"/>
      <c r="M19" s="136"/>
      <c r="N19" s="177"/>
    </row>
    <row r="20" ht="14.25" customHeight="1" spans="1:14">
      <c r="A20" s="288"/>
      <c r="B20" s="293" t="s">
        <v>649</v>
      </c>
      <c r="C20" s="294" t="s">
        <v>131</v>
      </c>
      <c r="D20" s="294" t="s">
        <v>650</v>
      </c>
      <c r="E20" s="294" t="s">
        <v>651</v>
      </c>
      <c r="F20" s="294" t="s">
        <v>148</v>
      </c>
      <c r="G20" s="294" t="s">
        <v>598</v>
      </c>
      <c r="H20" s="294" t="s">
        <v>87</v>
      </c>
      <c r="I20" s="294" t="s">
        <v>87</v>
      </c>
      <c r="J20" s="294" t="s">
        <v>600</v>
      </c>
      <c r="K20" s="297" t="s">
        <v>87</v>
      </c>
      <c r="L20" s="128"/>
      <c r="M20" s="136"/>
      <c r="N20" s="177"/>
    </row>
    <row r="21" ht="14.25" customHeight="1" spans="1:14">
      <c r="A21" s="288"/>
      <c r="B21" s="291" t="s">
        <v>652</v>
      </c>
      <c r="C21" s="292" t="s">
        <v>131</v>
      </c>
      <c r="D21" s="292" t="s">
        <v>606</v>
      </c>
      <c r="E21" s="292" t="s">
        <v>653</v>
      </c>
      <c r="F21" s="292" t="s">
        <v>614</v>
      </c>
      <c r="G21" s="292" t="s">
        <v>654</v>
      </c>
      <c r="H21" s="292" t="s">
        <v>655</v>
      </c>
      <c r="I21" s="292" t="s">
        <v>656</v>
      </c>
      <c r="J21" s="292" t="s">
        <v>600</v>
      </c>
      <c r="K21" s="296" t="s">
        <v>630</v>
      </c>
      <c r="L21" s="128"/>
      <c r="M21" s="136"/>
      <c r="N21" s="177"/>
    </row>
    <row r="22" ht="14.25" customHeight="1" spans="1:14">
      <c r="A22" s="288"/>
      <c r="B22" s="293" t="s">
        <v>657</v>
      </c>
      <c r="C22" s="294" t="s">
        <v>246</v>
      </c>
      <c r="D22" s="294" t="s">
        <v>658</v>
      </c>
      <c r="E22" s="294" t="s">
        <v>603</v>
      </c>
      <c r="F22" s="294" t="s">
        <v>614</v>
      </c>
      <c r="G22" s="294" t="s">
        <v>598</v>
      </c>
      <c r="H22" s="294" t="s">
        <v>87</v>
      </c>
      <c r="I22" s="294" t="s">
        <v>87</v>
      </c>
      <c r="J22" s="294" t="s">
        <v>600</v>
      </c>
      <c r="K22" s="297" t="s">
        <v>659</v>
      </c>
      <c r="L22" s="128"/>
      <c r="M22" s="136"/>
      <c r="N22" s="177"/>
    </row>
    <row r="23" ht="14.25" customHeight="1" spans="1:14">
      <c r="A23" s="288"/>
      <c r="B23" s="291" t="s">
        <v>660</v>
      </c>
      <c r="C23" s="292" t="s">
        <v>131</v>
      </c>
      <c r="D23" s="292" t="s">
        <v>661</v>
      </c>
      <c r="E23" s="292" t="s">
        <v>662</v>
      </c>
      <c r="F23" s="292" t="s">
        <v>614</v>
      </c>
      <c r="G23" s="292" t="s">
        <v>598</v>
      </c>
      <c r="H23" s="292" t="s">
        <v>87</v>
      </c>
      <c r="I23" s="292" t="s">
        <v>87</v>
      </c>
      <c r="J23" s="292" t="s">
        <v>663</v>
      </c>
      <c r="K23" s="296" t="s">
        <v>664</v>
      </c>
      <c r="L23" s="128"/>
      <c r="M23" s="136"/>
      <c r="N23" s="177"/>
    </row>
    <row r="24" ht="14.25" customHeight="1" spans="1:14">
      <c r="A24" s="288"/>
      <c r="B24" s="293" t="s">
        <v>665</v>
      </c>
      <c r="C24" s="294" t="s">
        <v>235</v>
      </c>
      <c r="D24" s="294" t="s">
        <v>666</v>
      </c>
      <c r="E24" s="294" t="s">
        <v>603</v>
      </c>
      <c r="F24" s="294" t="s">
        <v>148</v>
      </c>
      <c r="G24" s="294" t="s">
        <v>598</v>
      </c>
      <c r="H24" s="294" t="s">
        <v>87</v>
      </c>
      <c r="I24" s="294" t="s">
        <v>87</v>
      </c>
      <c r="J24" s="294" t="s">
        <v>600</v>
      </c>
      <c r="K24" s="297" t="s">
        <v>667</v>
      </c>
      <c r="L24" s="128"/>
      <c r="M24" s="136"/>
      <c r="N24" s="177"/>
    </row>
    <row r="25" ht="14.25" customHeight="1" spans="1:14">
      <c r="A25" s="288"/>
      <c r="B25" s="291" t="s">
        <v>668</v>
      </c>
      <c r="C25" s="292" t="s">
        <v>235</v>
      </c>
      <c r="D25" s="292" t="s">
        <v>632</v>
      </c>
      <c r="E25" s="292" t="s">
        <v>603</v>
      </c>
      <c r="F25" s="292" t="s">
        <v>614</v>
      </c>
      <c r="G25" s="292" t="s">
        <v>598</v>
      </c>
      <c r="H25" s="292" t="s">
        <v>87</v>
      </c>
      <c r="I25" s="292" t="s">
        <v>87</v>
      </c>
      <c r="J25" s="292" t="s">
        <v>600</v>
      </c>
      <c r="K25" s="296" t="s">
        <v>669</v>
      </c>
      <c r="L25" s="128"/>
      <c r="M25" s="136"/>
      <c r="N25" s="177"/>
    </row>
    <row r="26" ht="14.25" customHeight="1" spans="1:14">
      <c r="A26" s="288"/>
      <c r="B26" s="293" t="s">
        <v>670</v>
      </c>
      <c r="C26" s="294" t="s">
        <v>235</v>
      </c>
      <c r="D26" s="294" t="s">
        <v>623</v>
      </c>
      <c r="E26" s="294" t="s">
        <v>603</v>
      </c>
      <c r="F26" s="294" t="s">
        <v>614</v>
      </c>
      <c r="G26" s="294" t="s">
        <v>598</v>
      </c>
      <c r="H26" s="294" t="s">
        <v>87</v>
      </c>
      <c r="I26" s="294" t="s">
        <v>87</v>
      </c>
      <c r="J26" s="294" t="s">
        <v>600</v>
      </c>
      <c r="K26" s="297" t="s">
        <v>671</v>
      </c>
      <c r="L26" s="128"/>
      <c r="M26" s="136"/>
      <c r="N26" s="177"/>
    </row>
    <row r="27" ht="14.25" customHeight="1" spans="1:14">
      <c r="A27" s="288"/>
      <c r="B27" s="291" t="s">
        <v>672</v>
      </c>
      <c r="C27" s="292" t="s">
        <v>103</v>
      </c>
      <c r="D27" s="292" t="s">
        <v>673</v>
      </c>
      <c r="E27" s="292" t="s">
        <v>603</v>
      </c>
      <c r="F27" s="292" t="s">
        <v>148</v>
      </c>
      <c r="G27" s="292" t="s">
        <v>598</v>
      </c>
      <c r="H27" s="292" t="s">
        <v>674</v>
      </c>
      <c r="I27" s="292" t="s">
        <v>599</v>
      </c>
      <c r="J27" s="292" t="s">
        <v>28</v>
      </c>
      <c r="K27" s="296" t="s">
        <v>675</v>
      </c>
      <c r="L27" s="128"/>
      <c r="M27" s="136"/>
      <c r="N27" s="177"/>
    </row>
    <row r="28" ht="14.25" customHeight="1" spans="1:14">
      <c r="A28" s="288"/>
      <c r="B28" s="293" t="s">
        <v>676</v>
      </c>
      <c r="C28" s="294" t="s">
        <v>111</v>
      </c>
      <c r="D28" s="294" t="s">
        <v>673</v>
      </c>
      <c r="E28" s="294" t="s">
        <v>677</v>
      </c>
      <c r="F28" s="294" t="s">
        <v>148</v>
      </c>
      <c r="G28" s="294" t="s">
        <v>598</v>
      </c>
      <c r="H28" s="294" t="s">
        <v>678</v>
      </c>
      <c r="I28" s="294" t="s">
        <v>615</v>
      </c>
      <c r="J28" s="294" t="s">
        <v>28</v>
      </c>
      <c r="K28" s="297" t="s">
        <v>679</v>
      </c>
      <c r="L28" s="128"/>
      <c r="M28" s="136"/>
      <c r="N28" s="177"/>
    </row>
    <row r="29" ht="14.25" customHeight="1" spans="1:14">
      <c r="A29" s="288"/>
      <c r="B29" s="291" t="s">
        <v>680</v>
      </c>
      <c r="C29" s="292" t="s">
        <v>131</v>
      </c>
      <c r="D29" s="292" t="s">
        <v>661</v>
      </c>
      <c r="E29" s="292" t="s">
        <v>653</v>
      </c>
      <c r="F29" s="292" t="s">
        <v>148</v>
      </c>
      <c r="G29" s="292" t="s">
        <v>598</v>
      </c>
      <c r="H29" s="292" t="s">
        <v>87</v>
      </c>
      <c r="I29" s="292" t="s">
        <v>87</v>
      </c>
      <c r="J29" s="292" t="s">
        <v>663</v>
      </c>
      <c r="K29" s="296" t="s">
        <v>681</v>
      </c>
      <c r="L29" s="128"/>
      <c r="M29" s="136"/>
      <c r="N29" s="177"/>
    </row>
    <row r="30" ht="14.25" customHeight="1" spans="1:14">
      <c r="A30" s="288"/>
      <c r="B30" s="293" t="s">
        <v>682</v>
      </c>
      <c r="C30" s="294" t="s">
        <v>231</v>
      </c>
      <c r="D30" s="294" t="s">
        <v>683</v>
      </c>
      <c r="E30" s="294" t="s">
        <v>603</v>
      </c>
      <c r="F30" s="294" t="s">
        <v>614</v>
      </c>
      <c r="G30" s="294" t="s">
        <v>598</v>
      </c>
      <c r="H30" s="294" t="s">
        <v>87</v>
      </c>
      <c r="I30" s="294" t="s">
        <v>87</v>
      </c>
      <c r="J30" s="294" t="s">
        <v>600</v>
      </c>
      <c r="K30" s="297" t="s">
        <v>684</v>
      </c>
      <c r="L30" s="128"/>
      <c r="M30" s="136"/>
      <c r="N30" s="177"/>
    </row>
    <row r="31" ht="14.25" customHeight="1" spans="1:14">
      <c r="A31" s="288"/>
      <c r="B31" s="291" t="s">
        <v>685</v>
      </c>
      <c r="C31" s="292" t="s">
        <v>111</v>
      </c>
      <c r="D31" s="292" t="s">
        <v>686</v>
      </c>
      <c r="E31" s="292" t="s">
        <v>687</v>
      </c>
      <c r="F31" s="292" t="s">
        <v>614</v>
      </c>
      <c r="G31" s="292" t="s">
        <v>688</v>
      </c>
      <c r="H31" s="292" t="s">
        <v>598</v>
      </c>
      <c r="I31" s="292" t="s">
        <v>615</v>
      </c>
      <c r="J31" s="292" t="s">
        <v>663</v>
      </c>
      <c r="K31" s="296" t="s">
        <v>689</v>
      </c>
      <c r="L31" s="128"/>
      <c r="M31" s="136"/>
      <c r="N31" s="177"/>
    </row>
    <row r="32" ht="14.25" customHeight="1" spans="1:14">
      <c r="A32" s="288"/>
      <c r="B32" s="293" t="s">
        <v>690</v>
      </c>
      <c r="C32" s="294" t="s">
        <v>111</v>
      </c>
      <c r="D32" s="294" t="s">
        <v>691</v>
      </c>
      <c r="E32" s="294" t="s">
        <v>687</v>
      </c>
      <c r="F32" s="294" t="s">
        <v>614</v>
      </c>
      <c r="G32" s="294" t="s">
        <v>692</v>
      </c>
      <c r="H32" s="294" t="s">
        <v>693</v>
      </c>
      <c r="I32" s="294" t="s">
        <v>656</v>
      </c>
      <c r="J32" s="294" t="s">
        <v>600</v>
      </c>
      <c r="K32" s="297" t="s">
        <v>694</v>
      </c>
      <c r="L32" s="128"/>
      <c r="M32" s="136"/>
      <c r="N32" s="177"/>
    </row>
    <row r="33" ht="14.25" customHeight="1" spans="1:14">
      <c r="A33" s="288"/>
      <c r="B33" s="291" t="s">
        <v>695</v>
      </c>
      <c r="C33" s="292" t="s">
        <v>111</v>
      </c>
      <c r="D33" s="292" t="s">
        <v>691</v>
      </c>
      <c r="E33" s="292" t="s">
        <v>678</v>
      </c>
      <c r="F33" s="292" t="s">
        <v>614</v>
      </c>
      <c r="G33" s="292" t="s">
        <v>598</v>
      </c>
      <c r="H33" s="292" t="s">
        <v>598</v>
      </c>
      <c r="I33" s="292" t="s">
        <v>656</v>
      </c>
      <c r="J33" s="292" t="s">
        <v>608</v>
      </c>
      <c r="K33" s="296" t="s">
        <v>696</v>
      </c>
      <c r="L33" s="128"/>
      <c r="M33" s="136"/>
      <c r="N33" s="177"/>
    </row>
    <row r="34" ht="14.25" customHeight="1" spans="1:14">
      <c r="A34" s="288"/>
      <c r="B34" s="293" t="s">
        <v>697</v>
      </c>
      <c r="C34" s="294" t="s">
        <v>111</v>
      </c>
      <c r="D34" s="294" t="s">
        <v>698</v>
      </c>
      <c r="E34" s="294" t="s">
        <v>699</v>
      </c>
      <c r="F34" s="294" t="s">
        <v>614</v>
      </c>
      <c r="G34" s="294" t="s">
        <v>692</v>
      </c>
      <c r="H34" s="294" t="s">
        <v>693</v>
      </c>
      <c r="I34" s="294" t="s">
        <v>656</v>
      </c>
      <c r="J34" s="294" t="s">
        <v>600</v>
      </c>
      <c r="K34" s="297" t="s">
        <v>700</v>
      </c>
      <c r="L34" s="128"/>
      <c r="M34" s="136"/>
      <c r="N34" s="177"/>
    </row>
    <row r="35" ht="14.25" customHeight="1" spans="1:14">
      <c r="A35" s="288"/>
      <c r="B35" s="291" t="s">
        <v>701</v>
      </c>
      <c r="C35" s="292" t="s">
        <v>111</v>
      </c>
      <c r="D35" s="292" t="s">
        <v>698</v>
      </c>
      <c r="E35" s="292" t="s">
        <v>699</v>
      </c>
      <c r="F35" s="292" t="s">
        <v>614</v>
      </c>
      <c r="G35" s="292" t="s">
        <v>692</v>
      </c>
      <c r="H35" s="292" t="s">
        <v>702</v>
      </c>
      <c r="I35" s="292" t="s">
        <v>703</v>
      </c>
      <c r="J35" s="292" t="s">
        <v>600</v>
      </c>
      <c r="K35" s="296" t="s">
        <v>704</v>
      </c>
      <c r="L35" s="128"/>
      <c r="M35" s="136"/>
      <c r="N35" s="177"/>
    </row>
    <row r="36" ht="14.25" customHeight="1" spans="1:14">
      <c r="A36" s="288"/>
      <c r="B36" s="293" t="s">
        <v>705</v>
      </c>
      <c r="C36" s="294" t="s">
        <v>111</v>
      </c>
      <c r="D36" s="294" t="s">
        <v>706</v>
      </c>
      <c r="E36" s="294" t="s">
        <v>699</v>
      </c>
      <c r="F36" s="294" t="s">
        <v>614</v>
      </c>
      <c r="G36" s="294" t="s">
        <v>692</v>
      </c>
      <c r="H36" s="294" t="s">
        <v>693</v>
      </c>
      <c r="I36" s="294" t="s">
        <v>656</v>
      </c>
      <c r="J36" s="294" t="s">
        <v>28</v>
      </c>
      <c r="K36" s="297" t="s">
        <v>707</v>
      </c>
      <c r="L36" s="128"/>
      <c r="M36" s="136"/>
      <c r="N36" s="177"/>
    </row>
    <row r="37" ht="14.25" customHeight="1" spans="1:14">
      <c r="A37" s="288"/>
      <c r="B37" s="291" t="s">
        <v>708</v>
      </c>
      <c r="C37" s="292" t="s">
        <v>111</v>
      </c>
      <c r="D37" s="292" t="s">
        <v>709</v>
      </c>
      <c r="E37" s="292" t="s">
        <v>699</v>
      </c>
      <c r="F37" s="292" t="s">
        <v>614</v>
      </c>
      <c r="G37" s="292" t="s">
        <v>692</v>
      </c>
      <c r="H37" s="292" t="s">
        <v>693</v>
      </c>
      <c r="I37" s="292" t="s">
        <v>656</v>
      </c>
      <c r="J37" s="292" t="s">
        <v>600</v>
      </c>
      <c r="K37" s="296" t="s">
        <v>710</v>
      </c>
      <c r="L37" s="128"/>
      <c r="M37" s="136"/>
      <c r="N37" s="177"/>
    </row>
    <row r="38" ht="14.25" customHeight="1" spans="1:14">
      <c r="A38" s="288"/>
      <c r="B38" s="293" t="s">
        <v>711</v>
      </c>
      <c r="C38" s="294" t="s">
        <v>111</v>
      </c>
      <c r="D38" s="294" t="s">
        <v>709</v>
      </c>
      <c r="E38" s="294" t="s">
        <v>699</v>
      </c>
      <c r="F38" s="294" t="s">
        <v>614</v>
      </c>
      <c r="G38" s="294" t="s">
        <v>692</v>
      </c>
      <c r="H38" s="294" t="s">
        <v>702</v>
      </c>
      <c r="I38" s="294" t="s">
        <v>703</v>
      </c>
      <c r="J38" s="294" t="s">
        <v>600</v>
      </c>
      <c r="K38" s="297" t="s">
        <v>712</v>
      </c>
      <c r="L38" s="128"/>
      <c r="M38" s="136"/>
      <c r="N38" s="177"/>
    </row>
    <row r="39" ht="14.25" customHeight="1" spans="1:14">
      <c r="A39" s="288"/>
      <c r="B39" s="291" t="s">
        <v>713</v>
      </c>
      <c r="C39" s="292" t="s">
        <v>111</v>
      </c>
      <c r="D39" s="292" t="s">
        <v>709</v>
      </c>
      <c r="E39" s="292" t="s">
        <v>699</v>
      </c>
      <c r="F39" s="292" t="s">
        <v>614</v>
      </c>
      <c r="G39" s="292" t="s">
        <v>692</v>
      </c>
      <c r="H39" s="292" t="s">
        <v>699</v>
      </c>
      <c r="I39" s="292" t="s">
        <v>714</v>
      </c>
      <c r="J39" s="292" t="s">
        <v>28</v>
      </c>
      <c r="K39" s="296" t="s">
        <v>715</v>
      </c>
      <c r="L39" s="298"/>
      <c r="M39" s="299"/>
      <c r="N39" s="300"/>
    </row>
    <row r="40" ht="14.25" customHeight="1" spans="1:14">
      <c r="A40" s="288"/>
      <c r="B40" s="293" t="s">
        <v>716</v>
      </c>
      <c r="C40" s="294" t="s">
        <v>111</v>
      </c>
      <c r="D40" s="294" t="s">
        <v>709</v>
      </c>
      <c r="E40" s="294" t="s">
        <v>699</v>
      </c>
      <c r="F40" s="294" t="s">
        <v>614</v>
      </c>
      <c r="G40" s="294" t="s">
        <v>692</v>
      </c>
      <c r="H40" s="294" t="s">
        <v>717</v>
      </c>
      <c r="I40" s="294" t="s">
        <v>714</v>
      </c>
      <c r="J40" s="294" t="s">
        <v>28</v>
      </c>
      <c r="K40" s="297" t="s">
        <v>715</v>
      </c>
      <c r="L40" s="128"/>
      <c r="M40" s="136"/>
      <c r="N40" s="177"/>
    </row>
    <row r="41" ht="14.25" customHeight="1" spans="1:14">
      <c r="A41" s="288"/>
      <c r="B41" s="291" t="s">
        <v>718</v>
      </c>
      <c r="C41" s="292" t="s">
        <v>111</v>
      </c>
      <c r="D41" s="292" t="s">
        <v>709</v>
      </c>
      <c r="E41" s="292" t="s">
        <v>699</v>
      </c>
      <c r="F41" s="292" t="s">
        <v>614</v>
      </c>
      <c r="G41" s="292" t="s">
        <v>692</v>
      </c>
      <c r="H41" s="292" t="s">
        <v>702</v>
      </c>
      <c r="I41" s="292" t="s">
        <v>703</v>
      </c>
      <c r="J41" s="292" t="s">
        <v>600</v>
      </c>
      <c r="K41" s="296" t="s">
        <v>719</v>
      </c>
      <c r="L41" s="128"/>
      <c r="M41" s="136"/>
      <c r="N41" s="177"/>
    </row>
    <row r="42" ht="14.25" customHeight="1" spans="1:14">
      <c r="A42" s="288"/>
      <c r="B42" s="293" t="s">
        <v>720</v>
      </c>
      <c r="C42" s="294" t="s">
        <v>111</v>
      </c>
      <c r="D42" s="294" t="s">
        <v>709</v>
      </c>
      <c r="E42" s="294" t="s">
        <v>699</v>
      </c>
      <c r="F42" s="294" t="s">
        <v>614</v>
      </c>
      <c r="G42" s="294" t="s">
        <v>692</v>
      </c>
      <c r="H42" s="294" t="s">
        <v>702</v>
      </c>
      <c r="I42" s="294" t="s">
        <v>656</v>
      </c>
      <c r="J42" s="294" t="s">
        <v>721</v>
      </c>
      <c r="K42" s="297" t="s">
        <v>722</v>
      </c>
      <c r="L42" s="128"/>
      <c r="M42" s="136"/>
      <c r="N42" s="177"/>
    </row>
    <row r="43" ht="14.25" customHeight="1" spans="1:14">
      <c r="A43" s="288"/>
      <c r="B43" s="291" t="s">
        <v>723</v>
      </c>
      <c r="C43" s="292" t="s">
        <v>111</v>
      </c>
      <c r="D43" s="292" t="s">
        <v>724</v>
      </c>
      <c r="E43" s="292" t="s">
        <v>699</v>
      </c>
      <c r="F43" s="292" t="s">
        <v>614</v>
      </c>
      <c r="G43" s="292" t="s">
        <v>692</v>
      </c>
      <c r="H43" s="292" t="s">
        <v>693</v>
      </c>
      <c r="I43" s="292" t="s">
        <v>656</v>
      </c>
      <c r="J43" s="292" t="s">
        <v>28</v>
      </c>
      <c r="K43" s="296" t="s">
        <v>725</v>
      </c>
      <c r="L43" s="128"/>
      <c r="M43" s="136"/>
      <c r="N43" s="177"/>
    </row>
    <row r="44" ht="14.25" customHeight="1" spans="1:14">
      <c r="A44" s="288"/>
      <c r="B44" s="293" t="s">
        <v>726</v>
      </c>
      <c r="C44" s="294" t="s">
        <v>111</v>
      </c>
      <c r="D44" s="294" t="s">
        <v>727</v>
      </c>
      <c r="E44" s="294" t="s">
        <v>699</v>
      </c>
      <c r="F44" s="294" t="s">
        <v>614</v>
      </c>
      <c r="G44" s="294" t="s">
        <v>692</v>
      </c>
      <c r="H44" s="294" t="s">
        <v>693</v>
      </c>
      <c r="I44" s="294" t="s">
        <v>656</v>
      </c>
      <c r="J44" s="294" t="s">
        <v>600</v>
      </c>
      <c r="K44" s="297" t="s">
        <v>689</v>
      </c>
      <c r="L44" s="128"/>
      <c r="M44" s="136"/>
      <c r="N44" s="177"/>
    </row>
    <row r="45" ht="14.25" customHeight="1" spans="1:14">
      <c r="A45" s="288"/>
      <c r="B45" s="291" t="s">
        <v>728</v>
      </c>
      <c r="C45" s="292" t="s">
        <v>111</v>
      </c>
      <c r="D45" s="292" t="s">
        <v>727</v>
      </c>
      <c r="E45" s="292" t="s">
        <v>699</v>
      </c>
      <c r="F45" s="292" t="s">
        <v>614</v>
      </c>
      <c r="G45" s="292" t="s">
        <v>692</v>
      </c>
      <c r="H45" s="292" t="s">
        <v>729</v>
      </c>
      <c r="I45" s="292" t="s">
        <v>656</v>
      </c>
      <c r="J45" s="292" t="s">
        <v>600</v>
      </c>
      <c r="K45" s="296" t="s">
        <v>730</v>
      </c>
      <c r="L45" s="128"/>
      <c r="M45" s="136"/>
      <c r="N45" s="177"/>
    </row>
    <row r="46" ht="14.25" customHeight="1" spans="1:14">
      <c r="A46" s="288"/>
      <c r="B46" s="293" t="s">
        <v>731</v>
      </c>
      <c r="C46" s="294" t="s">
        <v>111</v>
      </c>
      <c r="D46" s="294" t="s">
        <v>732</v>
      </c>
      <c r="E46" s="294" t="s">
        <v>699</v>
      </c>
      <c r="F46" s="294" t="s">
        <v>614</v>
      </c>
      <c r="G46" s="294" t="s">
        <v>692</v>
      </c>
      <c r="H46" s="294" t="s">
        <v>729</v>
      </c>
      <c r="I46" s="294" t="s">
        <v>733</v>
      </c>
      <c r="J46" s="294" t="s">
        <v>28</v>
      </c>
      <c r="K46" s="297" t="s">
        <v>734</v>
      </c>
      <c r="L46" s="128"/>
      <c r="M46" s="136"/>
      <c r="N46" s="177"/>
    </row>
    <row r="47" ht="14.25" customHeight="1" spans="1:14">
      <c r="A47" s="288"/>
      <c r="B47" s="291" t="s">
        <v>735</v>
      </c>
      <c r="C47" s="292" t="s">
        <v>222</v>
      </c>
      <c r="D47" s="292" t="s">
        <v>736</v>
      </c>
      <c r="E47" s="292" t="s">
        <v>737</v>
      </c>
      <c r="F47" s="292" t="s">
        <v>614</v>
      </c>
      <c r="G47" s="292" t="s">
        <v>688</v>
      </c>
      <c r="H47" s="292" t="s">
        <v>598</v>
      </c>
      <c r="I47" s="292" t="s">
        <v>615</v>
      </c>
      <c r="J47" s="292" t="s">
        <v>663</v>
      </c>
      <c r="K47" s="296" t="s">
        <v>738</v>
      </c>
      <c r="L47" s="128"/>
      <c r="M47" s="136"/>
      <c r="N47" s="177"/>
    </row>
    <row r="48" ht="14.25" customHeight="1" spans="1:14">
      <c r="A48" s="288"/>
      <c r="B48" s="293" t="s">
        <v>739</v>
      </c>
      <c r="C48" s="294" t="s">
        <v>222</v>
      </c>
      <c r="D48" s="294" t="s">
        <v>686</v>
      </c>
      <c r="E48" s="294" t="s">
        <v>740</v>
      </c>
      <c r="F48" s="294" t="s">
        <v>614</v>
      </c>
      <c r="G48" s="294" t="s">
        <v>598</v>
      </c>
      <c r="H48" s="294" t="s">
        <v>693</v>
      </c>
      <c r="I48" s="294" t="s">
        <v>703</v>
      </c>
      <c r="J48" s="294" t="s">
        <v>600</v>
      </c>
      <c r="K48" s="297" t="s">
        <v>741</v>
      </c>
      <c r="L48" s="128"/>
      <c r="M48" s="136"/>
      <c r="N48" s="177"/>
    </row>
    <row r="49" ht="14.25" customHeight="1" spans="1:14">
      <c r="A49" s="288"/>
      <c r="B49" s="291" t="s">
        <v>742</v>
      </c>
      <c r="C49" s="292" t="s">
        <v>222</v>
      </c>
      <c r="D49" s="292" t="s">
        <v>743</v>
      </c>
      <c r="E49" s="292" t="s">
        <v>744</v>
      </c>
      <c r="F49" s="292" t="s">
        <v>614</v>
      </c>
      <c r="G49" s="292" t="s">
        <v>598</v>
      </c>
      <c r="H49" s="292" t="s">
        <v>693</v>
      </c>
      <c r="I49" s="292" t="s">
        <v>714</v>
      </c>
      <c r="J49" s="292" t="s">
        <v>600</v>
      </c>
      <c r="K49" s="296" t="s">
        <v>745</v>
      </c>
      <c r="L49" s="128"/>
      <c r="M49" s="136"/>
      <c r="N49" s="177"/>
    </row>
    <row r="50" ht="14.25" customHeight="1" spans="1:14">
      <c r="A50" s="288"/>
      <c r="B50" s="293" t="s">
        <v>746</v>
      </c>
      <c r="C50" s="294" t="s">
        <v>222</v>
      </c>
      <c r="D50" s="294" t="s">
        <v>747</v>
      </c>
      <c r="E50" s="294" t="s">
        <v>748</v>
      </c>
      <c r="F50" s="294" t="s">
        <v>614</v>
      </c>
      <c r="G50" s="294" t="s">
        <v>749</v>
      </c>
      <c r="H50" s="294" t="s">
        <v>598</v>
      </c>
      <c r="I50" s="294" t="s">
        <v>656</v>
      </c>
      <c r="J50" s="294" t="s">
        <v>608</v>
      </c>
      <c r="K50" s="297" t="s">
        <v>750</v>
      </c>
      <c r="L50" s="128"/>
      <c r="M50" s="136"/>
      <c r="N50" s="177"/>
    </row>
    <row r="51" ht="14.25" customHeight="1" spans="1:14">
      <c r="A51" s="288"/>
      <c r="B51" s="291" t="s">
        <v>751</v>
      </c>
      <c r="C51" s="292" t="s">
        <v>222</v>
      </c>
      <c r="D51" s="292" t="s">
        <v>752</v>
      </c>
      <c r="E51" s="292" t="s">
        <v>753</v>
      </c>
      <c r="F51" s="292" t="s">
        <v>614</v>
      </c>
      <c r="G51" s="292" t="s">
        <v>749</v>
      </c>
      <c r="H51" s="292" t="s">
        <v>598</v>
      </c>
      <c r="I51" s="292" t="s">
        <v>754</v>
      </c>
      <c r="J51" s="292" t="s">
        <v>608</v>
      </c>
      <c r="K51" s="296" t="s">
        <v>755</v>
      </c>
      <c r="L51" s="128"/>
      <c r="M51" s="136"/>
      <c r="N51" s="177"/>
    </row>
    <row r="52" ht="14.25" customHeight="1" spans="1:14">
      <c r="A52" s="288"/>
      <c r="B52" s="293" t="s">
        <v>756</v>
      </c>
      <c r="C52" s="294" t="s">
        <v>222</v>
      </c>
      <c r="D52" s="294" t="s">
        <v>757</v>
      </c>
      <c r="E52" s="294" t="s">
        <v>758</v>
      </c>
      <c r="F52" s="294" t="s">
        <v>614</v>
      </c>
      <c r="G52" s="294" t="s">
        <v>598</v>
      </c>
      <c r="H52" s="294" t="s">
        <v>702</v>
      </c>
      <c r="I52" s="294" t="s">
        <v>656</v>
      </c>
      <c r="J52" s="294" t="s">
        <v>759</v>
      </c>
      <c r="K52" s="297" t="s">
        <v>760</v>
      </c>
      <c r="L52" s="128"/>
      <c r="M52" s="136"/>
      <c r="N52" s="177"/>
    </row>
    <row r="53" ht="14.25" customHeight="1" spans="1:14">
      <c r="A53" s="288"/>
      <c r="B53" s="291" t="s">
        <v>761</v>
      </c>
      <c r="C53" s="292" t="s">
        <v>222</v>
      </c>
      <c r="D53" s="292" t="s">
        <v>752</v>
      </c>
      <c r="E53" s="292" t="s">
        <v>762</v>
      </c>
      <c r="F53" s="292" t="s">
        <v>614</v>
      </c>
      <c r="G53" s="292" t="s">
        <v>763</v>
      </c>
      <c r="H53" s="292" t="s">
        <v>687</v>
      </c>
      <c r="I53" s="292" t="s">
        <v>599</v>
      </c>
      <c r="J53" s="292" t="s">
        <v>28</v>
      </c>
      <c r="K53" s="296" t="s">
        <v>764</v>
      </c>
      <c r="L53" s="128"/>
      <c r="M53" s="136"/>
      <c r="N53" s="177"/>
    </row>
    <row r="54" ht="14.25" customHeight="1" spans="1:14">
      <c r="A54" s="288"/>
      <c r="B54" s="293" t="s">
        <v>765</v>
      </c>
      <c r="C54" s="294" t="s">
        <v>222</v>
      </c>
      <c r="D54" s="294" t="s">
        <v>757</v>
      </c>
      <c r="E54" s="294" t="s">
        <v>758</v>
      </c>
      <c r="F54" s="294" t="s">
        <v>614</v>
      </c>
      <c r="G54" s="294" t="s">
        <v>598</v>
      </c>
      <c r="H54" s="294" t="s">
        <v>766</v>
      </c>
      <c r="I54" s="294" t="s">
        <v>656</v>
      </c>
      <c r="J54" s="294" t="s">
        <v>600</v>
      </c>
      <c r="K54" s="297" t="s">
        <v>767</v>
      </c>
      <c r="L54" s="128"/>
      <c r="M54" s="136"/>
      <c r="N54" s="177"/>
    </row>
    <row r="55" ht="14.25" customHeight="1" spans="1:14">
      <c r="A55" s="288"/>
      <c r="B55" s="291" t="s">
        <v>768</v>
      </c>
      <c r="C55" s="292" t="s">
        <v>222</v>
      </c>
      <c r="D55" s="292" t="s">
        <v>757</v>
      </c>
      <c r="E55" s="292" t="s">
        <v>758</v>
      </c>
      <c r="F55" s="292" t="s">
        <v>614</v>
      </c>
      <c r="G55" s="292" t="s">
        <v>598</v>
      </c>
      <c r="H55" s="292" t="s">
        <v>766</v>
      </c>
      <c r="I55" s="292" t="s">
        <v>656</v>
      </c>
      <c r="J55" s="292" t="s">
        <v>600</v>
      </c>
      <c r="K55" s="296" t="s">
        <v>769</v>
      </c>
      <c r="L55" s="128"/>
      <c r="M55" s="136"/>
      <c r="N55" s="177"/>
    </row>
    <row r="56" ht="14.25" customHeight="1" spans="1:14">
      <c r="A56" s="288"/>
      <c r="B56" s="293" t="s">
        <v>770</v>
      </c>
      <c r="C56" s="294" t="s">
        <v>222</v>
      </c>
      <c r="D56" s="294" t="s">
        <v>757</v>
      </c>
      <c r="E56" s="294" t="s">
        <v>758</v>
      </c>
      <c r="F56" s="294" t="s">
        <v>614</v>
      </c>
      <c r="G56" s="294" t="s">
        <v>598</v>
      </c>
      <c r="H56" s="294" t="s">
        <v>766</v>
      </c>
      <c r="I56" s="294" t="s">
        <v>656</v>
      </c>
      <c r="J56" s="294" t="s">
        <v>28</v>
      </c>
      <c r="K56" s="297" t="s">
        <v>771</v>
      </c>
      <c r="L56" s="128"/>
      <c r="M56" s="136"/>
      <c r="N56" s="177"/>
    </row>
    <row r="57" ht="14.25" customHeight="1" spans="1:14">
      <c r="A57" s="288"/>
      <c r="B57" s="291" t="s">
        <v>772</v>
      </c>
      <c r="C57" s="292" t="s">
        <v>222</v>
      </c>
      <c r="D57" s="292" t="s">
        <v>773</v>
      </c>
      <c r="E57" s="292" t="s">
        <v>758</v>
      </c>
      <c r="F57" s="292" t="s">
        <v>614</v>
      </c>
      <c r="G57" s="292" t="s">
        <v>598</v>
      </c>
      <c r="H57" s="292" t="s">
        <v>766</v>
      </c>
      <c r="I57" s="292" t="s">
        <v>714</v>
      </c>
      <c r="J57" s="292" t="s">
        <v>28</v>
      </c>
      <c r="K57" s="296" t="s">
        <v>760</v>
      </c>
      <c r="L57" s="128"/>
      <c r="M57" s="136"/>
      <c r="N57" s="177"/>
    </row>
    <row r="58" ht="14.25" customHeight="1" spans="1:14">
      <c r="A58" s="288"/>
      <c r="B58" s="293" t="s">
        <v>774</v>
      </c>
      <c r="C58" s="294" t="s">
        <v>222</v>
      </c>
      <c r="D58" s="294" t="s">
        <v>775</v>
      </c>
      <c r="E58" s="294" t="s">
        <v>656</v>
      </c>
      <c r="F58" s="294" t="s">
        <v>614</v>
      </c>
      <c r="G58" s="294" t="s">
        <v>776</v>
      </c>
      <c r="H58" s="294" t="s">
        <v>654</v>
      </c>
      <c r="I58" s="294" t="s">
        <v>656</v>
      </c>
      <c r="J58" s="294" t="s">
        <v>600</v>
      </c>
      <c r="K58" s="297" t="s">
        <v>777</v>
      </c>
      <c r="L58" s="128"/>
      <c r="M58" s="136"/>
      <c r="N58" s="177"/>
    </row>
    <row r="59" ht="14.25" customHeight="1" spans="1:14">
      <c r="A59" s="288"/>
      <c r="B59" s="291" t="s">
        <v>778</v>
      </c>
      <c r="C59" s="292" t="s">
        <v>222</v>
      </c>
      <c r="D59" s="292" t="s">
        <v>779</v>
      </c>
      <c r="E59" s="292" t="s">
        <v>780</v>
      </c>
      <c r="F59" s="292" t="s">
        <v>148</v>
      </c>
      <c r="G59" s="292" t="s">
        <v>776</v>
      </c>
      <c r="H59" s="292" t="s">
        <v>654</v>
      </c>
      <c r="I59" s="292" t="s">
        <v>656</v>
      </c>
      <c r="J59" s="292" t="s">
        <v>608</v>
      </c>
      <c r="K59" s="296" t="s">
        <v>781</v>
      </c>
      <c r="L59" s="128"/>
      <c r="M59" s="136"/>
      <c r="N59" s="177"/>
    </row>
    <row r="60" ht="14.25" customHeight="1" spans="1:14">
      <c r="A60" s="288"/>
      <c r="B60" s="293" t="s">
        <v>782</v>
      </c>
      <c r="C60" s="294" t="s">
        <v>222</v>
      </c>
      <c r="D60" s="294" t="s">
        <v>783</v>
      </c>
      <c r="E60" s="294" t="s">
        <v>780</v>
      </c>
      <c r="F60" s="294" t="s">
        <v>148</v>
      </c>
      <c r="G60" s="294" t="s">
        <v>776</v>
      </c>
      <c r="H60" s="294" t="s">
        <v>654</v>
      </c>
      <c r="I60" s="294" t="s">
        <v>656</v>
      </c>
      <c r="J60" s="294" t="s">
        <v>608</v>
      </c>
      <c r="K60" s="297" t="s">
        <v>784</v>
      </c>
      <c r="L60" s="128"/>
      <c r="M60" s="136"/>
      <c r="N60" s="177"/>
    </row>
    <row r="61" ht="14.25" customHeight="1" spans="1:14">
      <c r="A61" s="288"/>
      <c r="B61" s="291" t="s">
        <v>785</v>
      </c>
      <c r="C61" s="292" t="s">
        <v>222</v>
      </c>
      <c r="D61" s="292" t="s">
        <v>786</v>
      </c>
      <c r="E61" s="292" t="s">
        <v>780</v>
      </c>
      <c r="F61" s="292" t="s">
        <v>148</v>
      </c>
      <c r="G61" s="292" t="s">
        <v>776</v>
      </c>
      <c r="H61" s="292" t="s">
        <v>654</v>
      </c>
      <c r="I61" s="292" t="s">
        <v>656</v>
      </c>
      <c r="J61" s="292" t="s">
        <v>600</v>
      </c>
      <c r="K61" s="296" t="s">
        <v>787</v>
      </c>
      <c r="L61" s="128"/>
      <c r="M61" s="136"/>
      <c r="N61" s="177"/>
    </row>
    <row r="62" ht="14.25" customHeight="1" spans="1:14">
      <c r="A62" s="288"/>
      <c r="B62" s="293" t="s">
        <v>788</v>
      </c>
      <c r="C62" s="294" t="s">
        <v>222</v>
      </c>
      <c r="D62" s="294" t="s">
        <v>786</v>
      </c>
      <c r="E62" s="294" t="s">
        <v>780</v>
      </c>
      <c r="F62" s="294" t="s">
        <v>148</v>
      </c>
      <c r="G62" s="294" t="s">
        <v>598</v>
      </c>
      <c r="H62" s="294" t="s">
        <v>766</v>
      </c>
      <c r="I62" s="294" t="s">
        <v>656</v>
      </c>
      <c r="J62" s="294" t="s">
        <v>28</v>
      </c>
      <c r="K62" s="297" t="s">
        <v>789</v>
      </c>
      <c r="L62" s="128"/>
      <c r="M62" s="136"/>
      <c r="N62" s="177"/>
    </row>
    <row r="63" ht="14.25" customHeight="1" spans="1:14">
      <c r="A63" s="288"/>
      <c r="B63" s="291" t="s">
        <v>790</v>
      </c>
      <c r="C63" s="292" t="s">
        <v>222</v>
      </c>
      <c r="D63" s="292" t="s">
        <v>786</v>
      </c>
      <c r="E63" s="292" t="s">
        <v>780</v>
      </c>
      <c r="F63" s="292" t="s">
        <v>148</v>
      </c>
      <c r="G63" s="292" t="s">
        <v>654</v>
      </c>
      <c r="H63" s="292" t="s">
        <v>766</v>
      </c>
      <c r="I63" s="292" t="s">
        <v>656</v>
      </c>
      <c r="J63" s="292" t="s">
        <v>28</v>
      </c>
      <c r="K63" s="296" t="s">
        <v>789</v>
      </c>
      <c r="L63" s="128"/>
      <c r="M63" s="136"/>
      <c r="N63" s="177"/>
    </row>
    <row r="64" ht="14.25" customHeight="1" spans="1:14">
      <c r="A64" s="288"/>
      <c r="B64" s="293" t="s">
        <v>791</v>
      </c>
      <c r="C64" s="294" t="s">
        <v>222</v>
      </c>
      <c r="D64" s="294" t="s">
        <v>792</v>
      </c>
      <c r="E64" s="294" t="s">
        <v>684</v>
      </c>
      <c r="F64" s="294" t="s">
        <v>148</v>
      </c>
      <c r="G64" s="294" t="s">
        <v>776</v>
      </c>
      <c r="H64" s="294" t="s">
        <v>654</v>
      </c>
      <c r="I64" s="294" t="s">
        <v>656</v>
      </c>
      <c r="J64" s="294" t="s">
        <v>608</v>
      </c>
      <c r="K64" s="297" t="s">
        <v>793</v>
      </c>
      <c r="L64" s="128"/>
      <c r="M64" s="136"/>
      <c r="N64" s="177"/>
    </row>
    <row r="65" ht="14.25" customHeight="1" spans="1:14">
      <c r="A65" s="288"/>
      <c r="B65" s="291" t="s">
        <v>794</v>
      </c>
      <c r="C65" s="292" t="s">
        <v>222</v>
      </c>
      <c r="D65" s="292" t="s">
        <v>795</v>
      </c>
      <c r="E65" s="292" t="s">
        <v>780</v>
      </c>
      <c r="F65" s="292" t="s">
        <v>148</v>
      </c>
      <c r="G65" s="292" t="s">
        <v>776</v>
      </c>
      <c r="H65" s="292" t="s">
        <v>654</v>
      </c>
      <c r="I65" s="292" t="s">
        <v>656</v>
      </c>
      <c r="J65" s="292" t="s">
        <v>796</v>
      </c>
      <c r="K65" s="296" t="s">
        <v>797</v>
      </c>
      <c r="L65" s="128"/>
      <c r="M65" s="136"/>
      <c r="N65" s="177"/>
    </row>
    <row r="66" ht="14.25" customHeight="1" spans="1:14">
      <c r="A66" s="288"/>
      <c r="B66" s="293" t="s">
        <v>798</v>
      </c>
      <c r="C66" s="294" t="s">
        <v>222</v>
      </c>
      <c r="D66" s="294" t="s">
        <v>786</v>
      </c>
      <c r="E66" s="294" t="s">
        <v>780</v>
      </c>
      <c r="F66" s="294" t="s">
        <v>148</v>
      </c>
      <c r="G66" s="294" t="s">
        <v>776</v>
      </c>
      <c r="H66" s="294" t="s">
        <v>729</v>
      </c>
      <c r="I66" s="294" t="s">
        <v>656</v>
      </c>
      <c r="J66" s="294" t="s">
        <v>28</v>
      </c>
      <c r="K66" s="297" t="s">
        <v>799</v>
      </c>
      <c r="L66" s="128"/>
      <c r="M66" s="136"/>
      <c r="N66" s="177"/>
    </row>
    <row r="67" ht="14.25" customHeight="1" spans="1:14">
      <c r="A67" s="288"/>
      <c r="B67" s="291" t="s">
        <v>800</v>
      </c>
      <c r="C67" s="292" t="s">
        <v>222</v>
      </c>
      <c r="D67" s="292" t="s">
        <v>786</v>
      </c>
      <c r="E67" s="292" t="s">
        <v>780</v>
      </c>
      <c r="F67" s="292" t="s">
        <v>148</v>
      </c>
      <c r="G67" s="292" t="s">
        <v>598</v>
      </c>
      <c r="H67" s="292" t="s">
        <v>702</v>
      </c>
      <c r="I67" s="292" t="s">
        <v>714</v>
      </c>
      <c r="J67" s="292" t="s">
        <v>28</v>
      </c>
      <c r="K67" s="296" t="s">
        <v>801</v>
      </c>
      <c r="L67" s="128"/>
      <c r="M67" s="136"/>
      <c r="N67" s="177"/>
    </row>
    <row r="68" ht="14.25" customHeight="1" spans="1:14">
      <c r="A68" s="288"/>
      <c r="B68" s="293" t="s">
        <v>802</v>
      </c>
      <c r="C68" s="294" t="s">
        <v>222</v>
      </c>
      <c r="D68" s="294" t="s">
        <v>752</v>
      </c>
      <c r="E68" s="294" t="s">
        <v>656</v>
      </c>
      <c r="F68" s="294" t="s">
        <v>614</v>
      </c>
      <c r="G68" s="294" t="s">
        <v>803</v>
      </c>
      <c r="H68" s="294" t="s">
        <v>740</v>
      </c>
      <c r="I68" s="294" t="s">
        <v>656</v>
      </c>
      <c r="J68" s="294" t="s">
        <v>28</v>
      </c>
      <c r="K68" s="297" t="s">
        <v>675</v>
      </c>
      <c r="L68" s="128"/>
      <c r="M68" s="136"/>
      <c r="N68" s="177"/>
    </row>
    <row r="69" ht="14.25" customHeight="1" spans="1:14">
      <c r="A69" s="288"/>
      <c r="B69" s="291" t="s">
        <v>804</v>
      </c>
      <c r="C69" s="292" t="s">
        <v>222</v>
      </c>
      <c r="D69" s="292" t="s">
        <v>743</v>
      </c>
      <c r="E69" s="292" t="s">
        <v>758</v>
      </c>
      <c r="F69" s="292" t="s">
        <v>614</v>
      </c>
      <c r="G69" s="292" t="s">
        <v>803</v>
      </c>
      <c r="H69" s="292" t="s">
        <v>740</v>
      </c>
      <c r="I69" s="292" t="s">
        <v>599</v>
      </c>
      <c r="J69" s="292" t="s">
        <v>28</v>
      </c>
      <c r="K69" s="296" t="s">
        <v>805</v>
      </c>
      <c r="L69" s="128"/>
      <c r="M69" s="136"/>
      <c r="N69" s="177"/>
    </row>
    <row r="70" ht="14.25" customHeight="1" spans="1:14">
      <c r="A70" s="288"/>
      <c r="B70" s="293" t="s">
        <v>806</v>
      </c>
      <c r="C70" s="294" t="s">
        <v>222</v>
      </c>
      <c r="D70" s="294" t="s">
        <v>807</v>
      </c>
      <c r="E70" s="294" t="s">
        <v>808</v>
      </c>
      <c r="F70" s="294" t="s">
        <v>614</v>
      </c>
      <c r="G70" s="294" t="s">
        <v>598</v>
      </c>
      <c r="H70" s="294" t="s">
        <v>809</v>
      </c>
      <c r="I70" s="294" t="s">
        <v>628</v>
      </c>
      <c r="J70" s="294" t="s">
        <v>28</v>
      </c>
      <c r="K70" s="297" t="s">
        <v>810</v>
      </c>
      <c r="L70" s="128"/>
      <c r="M70" s="136"/>
      <c r="N70" s="177"/>
    </row>
    <row r="71" ht="14.25" customHeight="1" spans="1:14">
      <c r="A71" s="288"/>
      <c r="B71" s="291" t="s">
        <v>811</v>
      </c>
      <c r="C71" s="292" t="s">
        <v>222</v>
      </c>
      <c r="D71" s="292" t="s">
        <v>757</v>
      </c>
      <c r="E71" s="292" t="s">
        <v>758</v>
      </c>
      <c r="F71" s="292" t="s">
        <v>614</v>
      </c>
      <c r="G71" s="292" t="s">
        <v>812</v>
      </c>
      <c r="H71" s="292" t="s">
        <v>753</v>
      </c>
      <c r="I71" s="292" t="s">
        <v>599</v>
      </c>
      <c r="J71" s="292" t="s">
        <v>28</v>
      </c>
      <c r="K71" s="296" t="s">
        <v>813</v>
      </c>
      <c r="L71" s="128"/>
      <c r="M71" s="136"/>
      <c r="N71" s="177"/>
    </row>
    <row r="72" ht="14.25" customHeight="1" spans="1:14">
      <c r="A72" s="288"/>
      <c r="B72" s="293" t="s">
        <v>814</v>
      </c>
      <c r="C72" s="294" t="s">
        <v>222</v>
      </c>
      <c r="D72" s="294" t="s">
        <v>743</v>
      </c>
      <c r="E72" s="294" t="s">
        <v>758</v>
      </c>
      <c r="F72" s="294" t="s">
        <v>614</v>
      </c>
      <c r="G72" s="294" t="s">
        <v>812</v>
      </c>
      <c r="H72" s="294" t="s">
        <v>753</v>
      </c>
      <c r="I72" s="294" t="s">
        <v>714</v>
      </c>
      <c r="J72" s="294" t="s">
        <v>28</v>
      </c>
      <c r="K72" s="297" t="s">
        <v>815</v>
      </c>
      <c r="L72" s="128"/>
      <c r="M72" s="136"/>
      <c r="N72" s="177"/>
    </row>
    <row r="73" ht="14.25" customHeight="1" spans="1:14">
      <c r="A73" s="288"/>
      <c r="B73" s="291" t="s">
        <v>816</v>
      </c>
      <c r="C73" s="292" t="s">
        <v>222</v>
      </c>
      <c r="D73" s="292" t="s">
        <v>743</v>
      </c>
      <c r="E73" s="292" t="s">
        <v>758</v>
      </c>
      <c r="F73" s="292" t="s">
        <v>614</v>
      </c>
      <c r="G73" s="292" t="s">
        <v>812</v>
      </c>
      <c r="H73" s="292" t="s">
        <v>740</v>
      </c>
      <c r="I73" s="292" t="s">
        <v>599</v>
      </c>
      <c r="J73" s="292" t="s">
        <v>28</v>
      </c>
      <c r="K73" s="296" t="s">
        <v>793</v>
      </c>
      <c r="L73" s="128"/>
      <c r="M73" s="136"/>
      <c r="N73" s="177"/>
    </row>
    <row r="74" ht="14.25" customHeight="1" spans="1:14">
      <c r="A74" s="288"/>
      <c r="B74" s="293" t="s">
        <v>817</v>
      </c>
      <c r="C74" s="294" t="s">
        <v>222</v>
      </c>
      <c r="D74" s="294" t="s">
        <v>743</v>
      </c>
      <c r="E74" s="294" t="s">
        <v>762</v>
      </c>
      <c r="F74" s="294" t="s">
        <v>614</v>
      </c>
      <c r="G74" s="294" t="s">
        <v>812</v>
      </c>
      <c r="H74" s="294" t="s">
        <v>740</v>
      </c>
      <c r="I74" s="294" t="s">
        <v>599</v>
      </c>
      <c r="J74" s="294" t="s">
        <v>28</v>
      </c>
      <c r="K74" s="297" t="s">
        <v>793</v>
      </c>
      <c r="L74" s="128"/>
      <c r="M74" s="136"/>
      <c r="N74" s="177"/>
    </row>
    <row r="75" ht="14.25" customHeight="1" spans="1:14">
      <c r="A75" s="288"/>
      <c r="B75" s="291" t="s">
        <v>818</v>
      </c>
      <c r="C75" s="292" t="s">
        <v>222</v>
      </c>
      <c r="D75" s="292" t="s">
        <v>743</v>
      </c>
      <c r="E75" s="292" t="s">
        <v>758</v>
      </c>
      <c r="F75" s="292" t="s">
        <v>614</v>
      </c>
      <c r="G75" s="292" t="s">
        <v>803</v>
      </c>
      <c r="H75" s="292" t="s">
        <v>740</v>
      </c>
      <c r="I75" s="292" t="s">
        <v>703</v>
      </c>
      <c r="J75" s="292" t="s">
        <v>28</v>
      </c>
      <c r="K75" s="296" t="s">
        <v>819</v>
      </c>
      <c r="L75" s="128"/>
      <c r="M75" s="136"/>
      <c r="N75" s="177"/>
    </row>
    <row r="76" ht="14.25" customHeight="1" spans="1:14">
      <c r="A76" s="288"/>
      <c r="B76" s="293" t="s">
        <v>820</v>
      </c>
      <c r="C76" s="294" t="s">
        <v>222</v>
      </c>
      <c r="D76" s="294" t="s">
        <v>743</v>
      </c>
      <c r="E76" s="294" t="s">
        <v>758</v>
      </c>
      <c r="F76" s="294" t="s">
        <v>614</v>
      </c>
      <c r="G76" s="294" t="s">
        <v>821</v>
      </c>
      <c r="H76" s="294" t="s">
        <v>740</v>
      </c>
      <c r="I76" s="294" t="s">
        <v>703</v>
      </c>
      <c r="J76" s="294" t="s">
        <v>28</v>
      </c>
      <c r="K76" s="297" t="s">
        <v>822</v>
      </c>
      <c r="L76" s="128"/>
      <c r="M76" s="136"/>
      <c r="N76" s="177"/>
    </row>
    <row r="77" ht="14.25" customHeight="1" spans="1:14">
      <c r="A77" s="288"/>
      <c r="B77" s="291" t="s">
        <v>823</v>
      </c>
      <c r="C77" s="292" t="s">
        <v>226</v>
      </c>
      <c r="D77" s="292" t="s">
        <v>709</v>
      </c>
      <c r="E77" s="292" t="s">
        <v>753</v>
      </c>
      <c r="F77" s="292" t="s">
        <v>614</v>
      </c>
      <c r="G77" s="292" t="s">
        <v>803</v>
      </c>
      <c r="H77" s="292" t="s">
        <v>824</v>
      </c>
      <c r="I77" s="292" t="s">
        <v>628</v>
      </c>
      <c r="J77" s="292" t="s">
        <v>608</v>
      </c>
      <c r="K77" s="296" t="s">
        <v>825</v>
      </c>
      <c r="L77" s="128"/>
      <c r="M77" s="136"/>
      <c r="N77" s="177"/>
    </row>
    <row r="78" ht="14.25" customHeight="1" spans="1:14">
      <c r="A78" s="288"/>
      <c r="B78" s="293" t="s">
        <v>826</v>
      </c>
      <c r="C78" s="294" t="s">
        <v>226</v>
      </c>
      <c r="D78" s="294" t="s">
        <v>709</v>
      </c>
      <c r="E78" s="294" t="s">
        <v>753</v>
      </c>
      <c r="F78" s="294" t="s">
        <v>614</v>
      </c>
      <c r="G78" s="294" t="s">
        <v>803</v>
      </c>
      <c r="H78" s="294" t="s">
        <v>827</v>
      </c>
      <c r="I78" s="294" t="s">
        <v>599</v>
      </c>
      <c r="J78" s="294" t="s">
        <v>28</v>
      </c>
      <c r="K78" s="297" t="s">
        <v>793</v>
      </c>
      <c r="L78" s="128"/>
      <c r="M78" s="136"/>
      <c r="N78" s="177"/>
    </row>
    <row r="79" ht="14.25" customHeight="1" spans="1:14">
      <c r="A79" s="288"/>
      <c r="B79" s="291" t="s">
        <v>828</v>
      </c>
      <c r="C79" s="292" t="s">
        <v>226</v>
      </c>
      <c r="D79" s="292" t="s">
        <v>709</v>
      </c>
      <c r="E79" s="292" t="s">
        <v>699</v>
      </c>
      <c r="F79" s="292" t="s">
        <v>614</v>
      </c>
      <c r="G79" s="292" t="s">
        <v>829</v>
      </c>
      <c r="H79" s="292" t="s">
        <v>830</v>
      </c>
      <c r="I79" s="292" t="s">
        <v>628</v>
      </c>
      <c r="J79" s="292" t="s">
        <v>28</v>
      </c>
      <c r="K79" s="296" t="s">
        <v>831</v>
      </c>
      <c r="L79" s="128"/>
      <c r="M79" s="136"/>
      <c r="N79" s="177"/>
    </row>
    <row r="80" ht="14.25" customHeight="1" spans="1:14">
      <c r="A80" s="288"/>
      <c r="B80" s="293" t="s">
        <v>832</v>
      </c>
      <c r="C80" s="294" t="s">
        <v>226</v>
      </c>
      <c r="D80" s="294" t="s">
        <v>698</v>
      </c>
      <c r="E80" s="294" t="s">
        <v>699</v>
      </c>
      <c r="F80" s="294" t="s">
        <v>614</v>
      </c>
      <c r="G80" s="294" t="s">
        <v>829</v>
      </c>
      <c r="H80" s="294" t="s">
        <v>753</v>
      </c>
      <c r="I80" s="294" t="s">
        <v>628</v>
      </c>
      <c r="J80" s="294" t="s">
        <v>28</v>
      </c>
      <c r="K80" s="297" t="s">
        <v>793</v>
      </c>
      <c r="L80" s="128"/>
      <c r="M80" s="136"/>
      <c r="N80" s="177"/>
    </row>
    <row r="81" ht="14.25" customHeight="1" spans="1:14">
      <c r="A81" s="288"/>
      <c r="B81" s="291" t="s">
        <v>833</v>
      </c>
      <c r="C81" s="292" t="s">
        <v>226</v>
      </c>
      <c r="D81" s="292" t="s">
        <v>727</v>
      </c>
      <c r="E81" s="292" t="s">
        <v>753</v>
      </c>
      <c r="F81" s="292" t="s">
        <v>614</v>
      </c>
      <c r="G81" s="292" t="s">
        <v>834</v>
      </c>
      <c r="H81" s="292" t="s">
        <v>835</v>
      </c>
      <c r="I81" s="292" t="s">
        <v>628</v>
      </c>
      <c r="J81" s="292" t="s">
        <v>608</v>
      </c>
      <c r="K81" s="296" t="s">
        <v>836</v>
      </c>
      <c r="L81" s="128"/>
      <c r="M81" s="136"/>
      <c r="N81" s="177"/>
    </row>
    <row r="82" ht="14.25" customHeight="1" spans="1:14">
      <c r="A82" s="288"/>
      <c r="B82" s="293" t="s">
        <v>837</v>
      </c>
      <c r="C82" s="294" t="s">
        <v>226</v>
      </c>
      <c r="D82" s="294" t="s">
        <v>709</v>
      </c>
      <c r="E82" s="294" t="s">
        <v>753</v>
      </c>
      <c r="F82" s="294" t="s">
        <v>614</v>
      </c>
      <c r="G82" s="294" t="s">
        <v>803</v>
      </c>
      <c r="H82" s="294" t="s">
        <v>830</v>
      </c>
      <c r="I82" s="294" t="s">
        <v>714</v>
      </c>
      <c r="J82" s="294" t="s">
        <v>28</v>
      </c>
      <c r="K82" s="297" t="s">
        <v>805</v>
      </c>
      <c r="L82" s="128"/>
      <c r="M82" s="136"/>
      <c r="N82" s="177"/>
    </row>
    <row r="83" ht="14.25" customHeight="1" spans="1:14">
      <c r="A83" s="288"/>
      <c r="B83" s="291" t="s">
        <v>838</v>
      </c>
      <c r="C83" s="292" t="s">
        <v>236</v>
      </c>
      <c r="D83" s="292" t="s">
        <v>757</v>
      </c>
      <c r="E83" s="292" t="s">
        <v>656</v>
      </c>
      <c r="F83" s="292" t="s">
        <v>614</v>
      </c>
      <c r="G83" s="292" t="s">
        <v>839</v>
      </c>
      <c r="H83" s="292" t="s">
        <v>755</v>
      </c>
      <c r="I83" s="292" t="s">
        <v>628</v>
      </c>
      <c r="J83" s="292" t="s">
        <v>796</v>
      </c>
      <c r="K83" s="296" t="s">
        <v>840</v>
      </c>
      <c r="L83" s="128"/>
      <c r="M83" s="136"/>
      <c r="N83" s="177"/>
    </row>
    <row r="84" ht="14.25" customHeight="1" spans="1:14">
      <c r="A84" s="288"/>
      <c r="B84" s="293" t="s">
        <v>841</v>
      </c>
      <c r="C84" s="294" t="s">
        <v>236</v>
      </c>
      <c r="D84" s="294" t="s">
        <v>757</v>
      </c>
      <c r="E84" s="294" t="s">
        <v>762</v>
      </c>
      <c r="F84" s="294" t="s">
        <v>614</v>
      </c>
      <c r="G84" s="294" t="s">
        <v>803</v>
      </c>
      <c r="H84" s="294" t="s">
        <v>753</v>
      </c>
      <c r="I84" s="294" t="s">
        <v>656</v>
      </c>
      <c r="J84" s="294" t="s">
        <v>608</v>
      </c>
      <c r="K84" s="297" t="s">
        <v>842</v>
      </c>
      <c r="L84" s="128"/>
      <c r="M84" s="136"/>
      <c r="N84" s="177"/>
    </row>
    <row r="85" ht="14.25" customHeight="1" spans="1:14">
      <c r="A85" s="288"/>
      <c r="B85" s="291" t="s">
        <v>843</v>
      </c>
      <c r="C85" s="292" t="s">
        <v>236</v>
      </c>
      <c r="D85" s="292" t="s">
        <v>757</v>
      </c>
      <c r="E85" s="292" t="s">
        <v>844</v>
      </c>
      <c r="F85" s="292" t="s">
        <v>614</v>
      </c>
      <c r="G85" s="292" t="s">
        <v>839</v>
      </c>
      <c r="H85" s="292" t="s">
        <v>808</v>
      </c>
      <c r="I85" s="292" t="s">
        <v>628</v>
      </c>
      <c r="J85" s="292" t="s">
        <v>608</v>
      </c>
      <c r="K85" s="296" t="s">
        <v>845</v>
      </c>
      <c r="L85" s="128"/>
      <c r="M85" s="136"/>
      <c r="N85" s="177"/>
    </row>
    <row r="86" ht="14.25" customHeight="1" spans="1:14">
      <c r="A86" s="288"/>
      <c r="B86" s="293" t="s">
        <v>846</v>
      </c>
      <c r="C86" s="294" t="s">
        <v>236</v>
      </c>
      <c r="D86" s="294" t="s">
        <v>757</v>
      </c>
      <c r="E86" s="294" t="s">
        <v>758</v>
      </c>
      <c r="F86" s="294" t="s">
        <v>614</v>
      </c>
      <c r="G86" s="294" t="s">
        <v>834</v>
      </c>
      <c r="H86" s="294" t="s">
        <v>847</v>
      </c>
      <c r="I86" s="294" t="s">
        <v>628</v>
      </c>
      <c r="J86" s="294" t="s">
        <v>608</v>
      </c>
      <c r="K86" s="297" t="s">
        <v>848</v>
      </c>
      <c r="L86" s="128"/>
      <c r="M86" s="136"/>
      <c r="N86" s="177"/>
    </row>
    <row r="87" ht="14.25" customHeight="1" spans="1:14">
      <c r="A87" s="288"/>
      <c r="B87" s="291" t="s">
        <v>849</v>
      </c>
      <c r="C87" s="292" t="s">
        <v>236</v>
      </c>
      <c r="D87" s="292" t="s">
        <v>757</v>
      </c>
      <c r="E87" s="292" t="s">
        <v>758</v>
      </c>
      <c r="F87" s="292" t="s">
        <v>614</v>
      </c>
      <c r="G87" s="292" t="s">
        <v>839</v>
      </c>
      <c r="H87" s="292" t="s">
        <v>850</v>
      </c>
      <c r="I87" s="292" t="s">
        <v>628</v>
      </c>
      <c r="J87" s="292" t="s">
        <v>608</v>
      </c>
      <c r="K87" s="296" t="s">
        <v>851</v>
      </c>
      <c r="L87" s="128"/>
      <c r="M87" s="136"/>
      <c r="N87" s="177"/>
    </row>
    <row r="88" ht="14.25" customHeight="1" spans="1:14">
      <c r="A88" s="288"/>
      <c r="B88" s="293" t="s">
        <v>852</v>
      </c>
      <c r="C88" s="294" t="s">
        <v>236</v>
      </c>
      <c r="D88" s="294" t="s">
        <v>757</v>
      </c>
      <c r="E88" s="294" t="s">
        <v>755</v>
      </c>
      <c r="F88" s="294" t="s">
        <v>614</v>
      </c>
      <c r="G88" s="294" t="s">
        <v>839</v>
      </c>
      <c r="H88" s="294" t="s">
        <v>853</v>
      </c>
      <c r="I88" s="294" t="s">
        <v>714</v>
      </c>
      <c r="J88" s="294" t="s">
        <v>28</v>
      </c>
      <c r="K88" s="297" t="s">
        <v>793</v>
      </c>
      <c r="L88" s="128"/>
      <c r="M88" s="136"/>
      <c r="N88" s="177"/>
    </row>
    <row r="89" ht="14.25" customHeight="1" spans="1:14">
      <c r="A89" s="288"/>
      <c r="B89" s="291" t="s">
        <v>854</v>
      </c>
      <c r="C89" s="292" t="s">
        <v>236</v>
      </c>
      <c r="D89" s="292" t="s">
        <v>743</v>
      </c>
      <c r="E89" s="292" t="s">
        <v>758</v>
      </c>
      <c r="F89" s="292" t="s">
        <v>614</v>
      </c>
      <c r="G89" s="292" t="s">
        <v>839</v>
      </c>
      <c r="H89" s="292" t="s">
        <v>855</v>
      </c>
      <c r="I89" s="292" t="s">
        <v>703</v>
      </c>
      <c r="J89" s="292" t="s">
        <v>28</v>
      </c>
      <c r="K89" s="296" t="s">
        <v>793</v>
      </c>
      <c r="L89" s="128"/>
      <c r="M89" s="136"/>
      <c r="N89" s="177"/>
    </row>
    <row r="90" ht="14.25" customHeight="1" spans="1:14">
      <c r="A90" s="288"/>
      <c r="B90" s="293" t="s">
        <v>856</v>
      </c>
      <c r="C90" s="294" t="s">
        <v>236</v>
      </c>
      <c r="D90" s="294" t="s">
        <v>757</v>
      </c>
      <c r="E90" s="294" t="s">
        <v>758</v>
      </c>
      <c r="F90" s="294" t="s">
        <v>614</v>
      </c>
      <c r="G90" s="294" t="s">
        <v>839</v>
      </c>
      <c r="H90" s="294" t="s">
        <v>808</v>
      </c>
      <c r="I90" s="294" t="s">
        <v>703</v>
      </c>
      <c r="J90" s="294" t="s">
        <v>608</v>
      </c>
      <c r="K90" s="297" t="s">
        <v>793</v>
      </c>
      <c r="L90" s="128"/>
      <c r="M90" s="136"/>
      <c r="N90" s="177"/>
    </row>
    <row r="91" ht="14.25" customHeight="1" spans="1:14">
      <c r="A91" s="288"/>
      <c r="B91" s="291" t="s">
        <v>857</v>
      </c>
      <c r="C91" s="292" t="s">
        <v>131</v>
      </c>
      <c r="D91" s="292" t="s">
        <v>858</v>
      </c>
      <c r="E91" s="292" t="s">
        <v>662</v>
      </c>
      <c r="F91" s="292" t="s">
        <v>614</v>
      </c>
      <c r="G91" s="292" t="s">
        <v>627</v>
      </c>
      <c r="H91" s="292" t="s">
        <v>655</v>
      </c>
      <c r="I91" s="292" t="s">
        <v>615</v>
      </c>
      <c r="J91" s="292" t="s">
        <v>600</v>
      </c>
      <c r="K91" s="296" t="s">
        <v>793</v>
      </c>
      <c r="L91" s="128"/>
      <c r="M91" s="136"/>
      <c r="N91" s="177"/>
    </row>
    <row r="92" ht="14.25" customHeight="1" spans="1:14">
      <c r="A92" s="288"/>
      <c r="B92" s="293" t="s">
        <v>859</v>
      </c>
      <c r="C92" s="294" t="s">
        <v>111</v>
      </c>
      <c r="D92" s="294" t="s">
        <v>860</v>
      </c>
      <c r="E92" s="294" t="s">
        <v>687</v>
      </c>
      <c r="F92" s="294" t="s">
        <v>614</v>
      </c>
      <c r="G92" s="294" t="s">
        <v>627</v>
      </c>
      <c r="H92" s="294" t="s">
        <v>598</v>
      </c>
      <c r="I92" s="294" t="s">
        <v>656</v>
      </c>
      <c r="J92" s="294" t="s">
        <v>600</v>
      </c>
      <c r="K92" s="297" t="s">
        <v>861</v>
      </c>
      <c r="L92" s="128"/>
      <c r="M92" s="136"/>
      <c r="N92" s="177"/>
    </row>
    <row r="93" ht="14.25" customHeight="1" spans="1:14">
      <c r="A93" s="288"/>
      <c r="B93" s="291" t="s">
        <v>862</v>
      </c>
      <c r="C93" s="292" t="s">
        <v>243</v>
      </c>
      <c r="D93" s="292" t="s">
        <v>863</v>
      </c>
      <c r="E93" s="292" t="s">
        <v>753</v>
      </c>
      <c r="F93" s="292" t="s">
        <v>614</v>
      </c>
      <c r="G93" s="292" t="s">
        <v>749</v>
      </c>
      <c r="H93" s="292" t="s">
        <v>598</v>
      </c>
      <c r="I93" s="292" t="s">
        <v>703</v>
      </c>
      <c r="J93" s="292" t="s">
        <v>28</v>
      </c>
      <c r="K93" s="296" t="s">
        <v>793</v>
      </c>
      <c r="L93" s="128"/>
      <c r="M93" s="136"/>
      <c r="N93" s="177"/>
    </row>
    <row r="94" ht="14.25" customHeight="1" spans="1:14">
      <c r="A94" s="288"/>
      <c r="B94" s="293" t="s">
        <v>864</v>
      </c>
      <c r="C94" s="294" t="s">
        <v>131</v>
      </c>
      <c r="D94" s="294" t="s">
        <v>865</v>
      </c>
      <c r="E94" s="294" t="s">
        <v>651</v>
      </c>
      <c r="F94" s="294" t="s">
        <v>614</v>
      </c>
      <c r="G94" s="294" t="s">
        <v>627</v>
      </c>
      <c r="H94" s="294" t="s">
        <v>655</v>
      </c>
      <c r="I94" s="294" t="s">
        <v>703</v>
      </c>
      <c r="J94" s="294" t="s">
        <v>600</v>
      </c>
      <c r="K94" s="297" t="s">
        <v>866</v>
      </c>
      <c r="L94" s="128"/>
      <c r="M94" s="136"/>
      <c r="N94" s="177"/>
    </row>
    <row r="95" ht="14.25" customHeight="1" spans="1:14">
      <c r="A95" s="288"/>
      <c r="B95" s="291" t="s">
        <v>867</v>
      </c>
      <c r="C95" s="292" t="s">
        <v>95</v>
      </c>
      <c r="D95" s="292" t="s">
        <v>868</v>
      </c>
      <c r="E95" s="292" t="s">
        <v>793</v>
      </c>
      <c r="F95" s="292" t="s">
        <v>614</v>
      </c>
      <c r="G95" s="292" t="s">
        <v>793</v>
      </c>
      <c r="H95" s="292" t="s">
        <v>655</v>
      </c>
      <c r="I95" s="292" t="s">
        <v>656</v>
      </c>
      <c r="J95" s="292" t="s">
        <v>600</v>
      </c>
      <c r="K95" s="296" t="s">
        <v>869</v>
      </c>
      <c r="L95" s="128"/>
      <c r="M95" s="136"/>
      <c r="N95" s="177"/>
    </row>
    <row r="96" ht="14.25" customHeight="1" spans="1:14">
      <c r="A96" s="288"/>
      <c r="B96" s="293" t="s">
        <v>870</v>
      </c>
      <c r="C96" s="294" t="s">
        <v>120</v>
      </c>
      <c r="D96" s="294" t="s">
        <v>871</v>
      </c>
      <c r="E96" s="294" t="s">
        <v>872</v>
      </c>
      <c r="F96" s="294" t="s">
        <v>614</v>
      </c>
      <c r="G96" s="294" t="s">
        <v>873</v>
      </c>
      <c r="H96" s="294" t="s">
        <v>655</v>
      </c>
      <c r="I96" s="294" t="s">
        <v>615</v>
      </c>
      <c r="J96" s="294" t="s">
        <v>600</v>
      </c>
      <c r="K96" s="297" t="s">
        <v>793</v>
      </c>
      <c r="L96" s="128"/>
      <c r="M96" s="136"/>
      <c r="N96" s="177"/>
    </row>
    <row r="97" ht="14.25" customHeight="1" spans="1:14">
      <c r="A97" s="288"/>
      <c r="B97" s="291" t="s">
        <v>874</v>
      </c>
      <c r="C97" s="292" t="s">
        <v>120</v>
      </c>
      <c r="D97" s="292" t="s">
        <v>875</v>
      </c>
      <c r="E97" s="292" t="s">
        <v>872</v>
      </c>
      <c r="F97" s="292" t="s">
        <v>614</v>
      </c>
      <c r="G97" s="292" t="s">
        <v>873</v>
      </c>
      <c r="H97" s="292" t="s">
        <v>655</v>
      </c>
      <c r="I97" s="292" t="s">
        <v>703</v>
      </c>
      <c r="J97" s="292" t="s">
        <v>28</v>
      </c>
      <c r="K97" s="296" t="s">
        <v>793</v>
      </c>
      <c r="L97" s="128"/>
      <c r="M97" s="136"/>
      <c r="N97" s="177"/>
    </row>
    <row r="98" ht="14.25" customHeight="1" spans="1:14">
      <c r="A98" s="288"/>
      <c r="B98" s="293" t="s">
        <v>876</v>
      </c>
      <c r="C98" s="294" t="s">
        <v>131</v>
      </c>
      <c r="D98" s="294" t="s">
        <v>865</v>
      </c>
      <c r="E98" s="294" t="s">
        <v>651</v>
      </c>
      <c r="F98" s="294" t="s">
        <v>614</v>
      </c>
      <c r="G98" s="294" t="s">
        <v>627</v>
      </c>
      <c r="H98" s="294" t="s">
        <v>655</v>
      </c>
      <c r="I98" s="294" t="s">
        <v>703</v>
      </c>
      <c r="J98" s="294" t="s">
        <v>600</v>
      </c>
      <c r="K98" s="297" t="s">
        <v>793</v>
      </c>
      <c r="L98" s="128"/>
      <c r="M98" s="136"/>
      <c r="N98" s="177"/>
    </row>
    <row r="99" ht="14.25" customHeight="1" spans="1:14">
      <c r="A99" s="288"/>
      <c r="B99" s="291" t="s">
        <v>877</v>
      </c>
      <c r="C99" s="292" t="s">
        <v>126</v>
      </c>
      <c r="D99" s="292" t="s">
        <v>878</v>
      </c>
      <c r="E99" s="292" t="s">
        <v>879</v>
      </c>
      <c r="F99" s="292" t="s">
        <v>614</v>
      </c>
      <c r="G99" s="292" t="s">
        <v>654</v>
      </c>
      <c r="H99" s="292" t="s">
        <v>880</v>
      </c>
      <c r="I99" s="292" t="s">
        <v>656</v>
      </c>
      <c r="J99" s="292" t="s">
        <v>28</v>
      </c>
      <c r="K99" s="296" t="s">
        <v>793</v>
      </c>
      <c r="L99" s="128"/>
      <c r="M99" s="136"/>
      <c r="N99" s="177"/>
    </row>
    <row r="100" ht="14.25" customHeight="1" spans="1:14">
      <c r="A100" s="288"/>
      <c r="B100" s="293" t="s">
        <v>881</v>
      </c>
      <c r="C100" s="294" t="s">
        <v>126</v>
      </c>
      <c r="D100" s="294" t="s">
        <v>882</v>
      </c>
      <c r="E100" s="294" t="s">
        <v>879</v>
      </c>
      <c r="F100" s="294" t="s">
        <v>614</v>
      </c>
      <c r="G100" s="294" t="s">
        <v>688</v>
      </c>
      <c r="H100" s="294" t="s">
        <v>880</v>
      </c>
      <c r="I100" s="294" t="s">
        <v>703</v>
      </c>
      <c r="J100" s="294" t="s">
        <v>600</v>
      </c>
      <c r="K100" s="297" t="s">
        <v>883</v>
      </c>
      <c r="L100" s="128"/>
      <c r="M100" s="136"/>
      <c r="N100" s="177"/>
    </row>
    <row r="101" ht="14.25" customHeight="1" spans="1:14">
      <c r="A101" s="288"/>
      <c r="B101" s="291" t="s">
        <v>884</v>
      </c>
      <c r="C101" s="292" t="s">
        <v>126</v>
      </c>
      <c r="D101" s="292" t="s">
        <v>885</v>
      </c>
      <c r="E101" s="292" t="s">
        <v>886</v>
      </c>
      <c r="F101" s="292" t="s">
        <v>614</v>
      </c>
      <c r="G101" s="292" t="s">
        <v>598</v>
      </c>
      <c r="H101" s="292" t="s">
        <v>880</v>
      </c>
      <c r="I101" s="292" t="s">
        <v>656</v>
      </c>
      <c r="J101" s="292" t="s">
        <v>28</v>
      </c>
      <c r="K101" s="296" t="s">
        <v>793</v>
      </c>
      <c r="L101" s="128"/>
      <c r="M101" s="136"/>
      <c r="N101" s="177"/>
    </row>
    <row r="102" ht="14.25" customHeight="1" spans="1:14">
      <c r="A102" s="288"/>
      <c r="B102" s="293" t="s">
        <v>887</v>
      </c>
      <c r="C102" s="294" t="s">
        <v>126</v>
      </c>
      <c r="D102" s="294" t="s">
        <v>888</v>
      </c>
      <c r="E102" s="294" t="s">
        <v>889</v>
      </c>
      <c r="F102" s="294" t="s">
        <v>614</v>
      </c>
      <c r="G102" s="294" t="s">
        <v>654</v>
      </c>
      <c r="H102" s="294" t="s">
        <v>890</v>
      </c>
      <c r="I102" s="294" t="s">
        <v>714</v>
      </c>
      <c r="J102" s="294" t="s">
        <v>28</v>
      </c>
      <c r="K102" s="297" t="s">
        <v>793</v>
      </c>
      <c r="L102" s="128"/>
      <c r="M102" s="136"/>
      <c r="N102" s="177"/>
    </row>
    <row r="103" ht="14.25" customHeight="1" spans="1:14">
      <c r="A103" s="288"/>
      <c r="B103" s="291" t="s">
        <v>891</v>
      </c>
      <c r="C103" s="292" t="s">
        <v>120</v>
      </c>
      <c r="D103" s="292" t="s">
        <v>892</v>
      </c>
      <c r="E103" s="292" t="s">
        <v>872</v>
      </c>
      <c r="F103" s="292" t="s">
        <v>614</v>
      </c>
      <c r="G103" s="292" t="s">
        <v>872</v>
      </c>
      <c r="H103" s="292" t="s">
        <v>655</v>
      </c>
      <c r="I103" s="292" t="s">
        <v>703</v>
      </c>
      <c r="J103" s="292" t="s">
        <v>600</v>
      </c>
      <c r="K103" s="296" t="s">
        <v>793</v>
      </c>
      <c r="L103" s="128"/>
      <c r="M103" s="136"/>
      <c r="N103" s="177"/>
    </row>
    <row r="104" ht="14.25" customHeight="1" spans="1:14">
      <c r="A104" s="288"/>
      <c r="B104" s="293" t="s">
        <v>893</v>
      </c>
      <c r="C104" s="294" t="s">
        <v>120</v>
      </c>
      <c r="D104" s="294" t="s">
        <v>894</v>
      </c>
      <c r="E104" s="294" t="s">
        <v>872</v>
      </c>
      <c r="F104" s="294" t="s">
        <v>614</v>
      </c>
      <c r="G104" s="294" t="s">
        <v>872</v>
      </c>
      <c r="H104" s="294" t="s">
        <v>655</v>
      </c>
      <c r="I104" s="294" t="s">
        <v>703</v>
      </c>
      <c r="J104" s="294" t="s">
        <v>28</v>
      </c>
      <c r="K104" s="297" t="s">
        <v>793</v>
      </c>
      <c r="L104" s="128"/>
      <c r="M104" s="136"/>
      <c r="N104" s="177"/>
    </row>
    <row r="105" ht="14.25" customHeight="1" spans="1:14">
      <c r="A105" s="288"/>
      <c r="B105" s="291" t="s">
        <v>232</v>
      </c>
      <c r="C105" s="292" t="s">
        <v>232</v>
      </c>
      <c r="D105" s="292" t="s">
        <v>858</v>
      </c>
      <c r="E105" s="292" t="s">
        <v>895</v>
      </c>
      <c r="F105" s="292" t="s">
        <v>614</v>
      </c>
      <c r="G105" s="292" t="s">
        <v>598</v>
      </c>
      <c r="H105" s="292" t="s">
        <v>896</v>
      </c>
      <c r="I105" s="292" t="s">
        <v>897</v>
      </c>
      <c r="J105" s="292" t="s">
        <v>600</v>
      </c>
      <c r="K105" s="296" t="s">
        <v>793</v>
      </c>
      <c r="L105" s="128"/>
      <c r="M105" s="136"/>
      <c r="N105" s="177"/>
    </row>
    <row r="106" ht="14.25" customHeight="1" spans="1:14">
      <c r="A106" s="301"/>
      <c r="B106" s="302" t="s">
        <v>898</v>
      </c>
      <c r="C106" s="303" t="s">
        <v>243</v>
      </c>
      <c r="D106" s="303" t="s">
        <v>899</v>
      </c>
      <c r="E106" s="303" t="s">
        <v>900</v>
      </c>
      <c r="F106" s="303" t="s">
        <v>614</v>
      </c>
      <c r="G106" s="303" t="s">
        <v>598</v>
      </c>
      <c r="H106" s="303" t="s">
        <v>598</v>
      </c>
      <c r="I106" s="303" t="s">
        <v>714</v>
      </c>
      <c r="J106" s="303" t="s">
        <v>28</v>
      </c>
      <c r="K106" s="306" t="s">
        <v>793</v>
      </c>
      <c r="L106" s="128"/>
      <c r="M106" s="136"/>
      <c r="N106" s="177"/>
    </row>
    <row r="107" customHeight="1" spans="1:14">
      <c r="A107" s="304" t="s">
        <v>901</v>
      </c>
      <c r="B107" s="305"/>
      <c r="C107" s="305"/>
      <c r="D107" s="135"/>
      <c r="E107" s="135"/>
      <c r="F107" s="135"/>
      <c r="G107" s="135"/>
      <c r="H107" s="135"/>
      <c r="I107" s="135"/>
      <c r="J107" s="135"/>
      <c r="K107" s="135"/>
      <c r="L107" s="136"/>
      <c r="M107" s="136"/>
      <c r="N107" s="177"/>
    </row>
    <row r="108" customHeight="1" spans="1:14">
      <c r="A108" s="304" t="s">
        <v>902</v>
      </c>
      <c r="B108" s="212"/>
      <c r="C108" s="212"/>
      <c r="D108" s="136"/>
      <c r="E108" s="136"/>
      <c r="F108" s="136"/>
      <c r="G108" s="136"/>
      <c r="H108" s="136"/>
      <c r="I108" s="136"/>
      <c r="J108" s="136"/>
      <c r="K108" s="136"/>
      <c r="L108" s="136"/>
      <c r="M108" s="136"/>
      <c r="N108" s="177"/>
    </row>
    <row r="109" customHeight="1" spans="1:14">
      <c r="A109" s="304" t="s">
        <v>903</v>
      </c>
      <c r="B109" s="212"/>
      <c r="C109" s="212"/>
      <c r="D109" s="136"/>
      <c r="E109" s="136"/>
      <c r="F109" s="136"/>
      <c r="G109" s="136"/>
      <c r="H109" s="136"/>
      <c r="I109" s="136"/>
      <c r="J109" s="136"/>
      <c r="K109" s="136"/>
      <c r="L109" s="136"/>
      <c r="M109" s="136"/>
      <c r="N109" s="177"/>
    </row>
    <row r="110" customHeight="1" spans="1:14">
      <c r="A110" s="304" t="s">
        <v>904</v>
      </c>
      <c r="B110" s="212"/>
      <c r="C110" s="212"/>
      <c r="D110" s="136"/>
      <c r="E110" s="136"/>
      <c r="F110" s="136"/>
      <c r="G110" s="136"/>
      <c r="H110" s="136"/>
      <c r="I110" s="136"/>
      <c r="J110" s="136"/>
      <c r="K110" s="136"/>
      <c r="L110" s="136"/>
      <c r="M110" s="136"/>
      <c r="N110" s="177"/>
    </row>
    <row r="111" customHeight="1" spans="1:14">
      <c r="A111" s="304" t="s">
        <v>905</v>
      </c>
      <c r="B111" s="212"/>
      <c r="C111" s="212"/>
      <c r="D111" s="136"/>
      <c r="E111" s="136"/>
      <c r="F111" s="136"/>
      <c r="G111" s="136"/>
      <c r="H111" s="136"/>
      <c r="I111" s="136"/>
      <c r="J111" s="136"/>
      <c r="K111" s="136"/>
      <c r="L111" s="136"/>
      <c r="M111" s="136"/>
      <c r="N111" s="177"/>
    </row>
    <row r="112" customHeight="1" spans="1:14">
      <c r="A112" s="304" t="s">
        <v>906</v>
      </c>
      <c r="B112" s="212"/>
      <c r="C112" s="212"/>
      <c r="D112" s="136"/>
      <c r="E112" s="136"/>
      <c r="F112" s="136"/>
      <c r="G112" s="136"/>
      <c r="H112" s="136"/>
      <c r="I112" s="136"/>
      <c r="J112" s="136"/>
      <c r="K112" s="136"/>
      <c r="L112" s="136"/>
      <c r="M112" s="136"/>
      <c r="N112" s="177"/>
    </row>
    <row r="113" customHeight="1" spans="1:14">
      <c r="A113" s="304" t="s">
        <v>907</v>
      </c>
      <c r="B113" s="212"/>
      <c r="C113" s="212"/>
      <c r="D113" s="136"/>
      <c r="E113" s="136"/>
      <c r="F113" s="136"/>
      <c r="G113" s="136"/>
      <c r="H113" s="136"/>
      <c r="I113" s="136"/>
      <c r="J113" s="136"/>
      <c r="K113" s="136"/>
      <c r="L113" s="136"/>
      <c r="M113" s="136"/>
      <c r="N113" s="177"/>
    </row>
    <row r="114" customHeight="1" spans="1:14">
      <c r="A114" s="304" t="s">
        <v>908</v>
      </c>
      <c r="B114" s="212"/>
      <c r="C114" s="212"/>
      <c r="D114" s="136"/>
      <c r="E114" s="136"/>
      <c r="F114" s="136"/>
      <c r="G114" s="136"/>
      <c r="H114" s="136"/>
      <c r="I114" s="136"/>
      <c r="J114" s="136"/>
      <c r="K114" s="136"/>
      <c r="L114" s="136"/>
      <c r="M114" s="136"/>
      <c r="N114" s="177"/>
    </row>
    <row r="115" customHeight="1" spans="1:14">
      <c r="A115" s="304"/>
      <c r="B115" s="212"/>
      <c r="C115" s="212"/>
      <c r="D115" s="136"/>
      <c r="E115" s="136"/>
      <c r="F115" s="136"/>
      <c r="G115" s="136"/>
      <c r="H115" s="136"/>
      <c r="I115" s="136"/>
      <c r="J115" s="136"/>
      <c r="K115" s="136"/>
      <c r="L115" s="136"/>
      <c r="M115" s="136"/>
      <c r="N115" s="177"/>
    </row>
    <row r="116" customHeight="1" spans="1:14">
      <c r="A116" s="304"/>
      <c r="B116" s="212"/>
      <c r="C116" s="212"/>
      <c r="D116" s="136"/>
      <c r="E116" s="136"/>
      <c r="F116" s="136"/>
      <c r="G116" s="136"/>
      <c r="H116" s="136"/>
      <c r="I116" s="136"/>
      <c r="J116" s="136"/>
      <c r="K116" s="136"/>
      <c r="L116" s="136"/>
      <c r="M116" s="136"/>
      <c r="N116" s="177"/>
    </row>
    <row r="117" customHeight="1" spans="1:14">
      <c r="A117" s="304"/>
      <c r="B117" s="212"/>
      <c r="C117" s="212"/>
      <c r="D117" s="136"/>
      <c r="E117" s="136"/>
      <c r="F117" s="136"/>
      <c r="G117" s="136"/>
      <c r="H117" s="136"/>
      <c r="I117" s="136"/>
      <c r="J117" s="136"/>
      <c r="K117" s="136"/>
      <c r="L117" s="136"/>
      <c r="M117" s="136"/>
      <c r="N117" s="177"/>
    </row>
    <row r="118" customHeight="1" spans="1:14">
      <c r="A118" s="304"/>
      <c r="B118" s="212"/>
      <c r="C118" s="212"/>
      <c r="D118" s="136"/>
      <c r="E118" s="136"/>
      <c r="F118" s="136"/>
      <c r="G118" s="136"/>
      <c r="H118" s="136"/>
      <c r="I118" s="136"/>
      <c r="J118" s="136"/>
      <c r="K118" s="136"/>
      <c r="L118" s="136"/>
      <c r="M118" s="136"/>
      <c r="N118" s="177"/>
    </row>
    <row r="119" customHeight="1" spans="1:14">
      <c r="A119" s="304"/>
      <c r="B119" s="212"/>
      <c r="C119" s="212"/>
      <c r="D119" s="136"/>
      <c r="E119" s="136"/>
      <c r="F119" s="136"/>
      <c r="G119" s="136"/>
      <c r="H119" s="136"/>
      <c r="I119" s="136"/>
      <c r="J119" s="136"/>
      <c r="K119" s="136"/>
      <c r="L119" s="136"/>
      <c r="M119" s="136"/>
      <c r="N119" s="177"/>
    </row>
    <row r="120" customHeight="1" spans="1:14">
      <c r="A120" s="304"/>
      <c r="B120" s="212"/>
      <c r="C120" s="212"/>
      <c r="D120" s="136"/>
      <c r="E120" s="136"/>
      <c r="F120" s="136"/>
      <c r="G120" s="136"/>
      <c r="H120" s="136"/>
      <c r="I120" s="136"/>
      <c r="J120" s="136"/>
      <c r="K120" s="136"/>
      <c r="L120" s="136"/>
      <c r="M120" s="136"/>
      <c r="N120" s="177"/>
    </row>
    <row r="121" customHeight="1" spans="1:14">
      <c r="A121" s="304"/>
      <c r="B121" s="212"/>
      <c r="C121" s="212"/>
      <c r="D121" s="136"/>
      <c r="E121" s="136"/>
      <c r="F121" s="136"/>
      <c r="G121" s="136"/>
      <c r="H121" s="136"/>
      <c r="I121" s="136"/>
      <c r="J121" s="136"/>
      <c r="K121" s="136"/>
      <c r="L121" s="136"/>
      <c r="M121" s="136"/>
      <c r="N121" s="177"/>
    </row>
    <row r="122" customHeight="1" spans="1:14">
      <c r="A122" s="304"/>
      <c r="B122" s="212"/>
      <c r="C122" s="212"/>
      <c r="D122" s="136"/>
      <c r="E122" s="136"/>
      <c r="F122" s="136"/>
      <c r="G122" s="136"/>
      <c r="H122" s="136"/>
      <c r="I122" s="136"/>
      <c r="J122" s="136"/>
      <c r="K122" s="136"/>
      <c r="L122" s="136"/>
      <c r="M122" s="136"/>
      <c r="N122" s="177"/>
    </row>
    <row r="123" customHeight="1" spans="1:14">
      <c r="A123" s="304"/>
      <c r="B123" s="212"/>
      <c r="C123" s="212"/>
      <c r="D123" s="136"/>
      <c r="E123" s="136"/>
      <c r="F123" s="136"/>
      <c r="G123" s="136"/>
      <c r="H123" s="136"/>
      <c r="I123" s="136"/>
      <c r="J123" s="136"/>
      <c r="K123" s="136"/>
      <c r="L123" s="136"/>
      <c r="M123" s="136"/>
      <c r="N123" s="177"/>
    </row>
    <row r="124" customHeight="1" spans="1:14">
      <c r="A124" s="304"/>
      <c r="B124" s="212"/>
      <c r="C124" s="212"/>
      <c r="D124" s="136"/>
      <c r="E124" s="136"/>
      <c r="F124" s="136"/>
      <c r="G124" s="136"/>
      <c r="H124" s="136"/>
      <c r="I124" s="136"/>
      <c r="J124" s="136"/>
      <c r="K124" s="136"/>
      <c r="L124" s="136"/>
      <c r="M124" s="136"/>
      <c r="N124" s="177"/>
    </row>
    <row r="125" customHeight="1" spans="1:14">
      <c r="A125" s="304"/>
      <c r="B125" s="212"/>
      <c r="C125" s="212"/>
      <c r="D125" s="136"/>
      <c r="E125" s="136"/>
      <c r="F125" s="136"/>
      <c r="G125" s="136"/>
      <c r="H125" s="136"/>
      <c r="I125" s="136"/>
      <c r="J125" s="136"/>
      <c r="K125" s="136"/>
      <c r="L125" s="136"/>
      <c r="M125" s="136"/>
      <c r="N125" s="177"/>
    </row>
    <row r="126" customHeight="1" spans="1:14">
      <c r="A126" s="304"/>
      <c r="B126" s="212"/>
      <c r="C126" s="212"/>
      <c r="D126" s="136"/>
      <c r="E126" s="136"/>
      <c r="F126" s="136"/>
      <c r="G126" s="136"/>
      <c r="H126" s="136"/>
      <c r="I126" s="136"/>
      <c r="J126" s="136"/>
      <c r="K126" s="136"/>
      <c r="L126" s="136"/>
      <c r="M126" s="136"/>
      <c r="N126" s="177"/>
    </row>
    <row r="127" customHeight="1" spans="1:14">
      <c r="A127" s="304"/>
      <c r="B127" s="212"/>
      <c r="C127" s="212"/>
      <c r="D127" s="136"/>
      <c r="E127" s="136"/>
      <c r="F127" s="136"/>
      <c r="G127" s="136"/>
      <c r="H127" s="136"/>
      <c r="I127" s="136"/>
      <c r="J127" s="136"/>
      <c r="K127" s="136"/>
      <c r="L127" s="136"/>
      <c r="M127" s="136"/>
      <c r="N127" s="177"/>
    </row>
    <row r="128" customHeight="1" spans="1:14">
      <c r="A128" s="304"/>
      <c r="B128" s="212"/>
      <c r="C128" s="212"/>
      <c r="D128" s="212"/>
      <c r="E128" s="212"/>
      <c r="F128" s="212"/>
      <c r="G128" s="212"/>
      <c r="H128" s="136"/>
      <c r="I128" s="136"/>
      <c r="J128" s="136"/>
      <c r="K128" s="136"/>
      <c r="L128" s="136"/>
      <c r="M128" s="136"/>
      <c r="N128" s="177"/>
    </row>
    <row r="129" customHeight="1" spans="1:14">
      <c r="A129" s="304"/>
      <c r="B129" s="212"/>
      <c r="C129" s="212"/>
      <c r="D129" s="212"/>
      <c r="E129" s="212"/>
      <c r="F129" s="212"/>
      <c r="G129" s="212"/>
      <c r="H129" s="136"/>
      <c r="I129" s="136"/>
      <c r="J129" s="136"/>
      <c r="K129" s="136"/>
      <c r="L129" s="136"/>
      <c r="M129" s="136"/>
      <c r="N129" s="177"/>
    </row>
    <row r="130" customHeight="1" spans="1:14">
      <c r="A130" s="304"/>
      <c r="B130" s="212"/>
      <c r="C130" s="212"/>
      <c r="D130" s="212"/>
      <c r="E130" s="212"/>
      <c r="F130" s="212"/>
      <c r="G130" s="212"/>
      <c r="H130" s="136"/>
      <c r="I130" s="136"/>
      <c r="J130" s="136"/>
      <c r="K130" s="136"/>
      <c r="L130" s="136"/>
      <c r="M130" s="136"/>
      <c r="N130" s="177"/>
    </row>
    <row r="131" customHeight="1" spans="1:14">
      <c r="A131" s="304"/>
      <c r="B131" s="212"/>
      <c r="C131" s="212"/>
      <c r="D131" s="212"/>
      <c r="E131" s="212"/>
      <c r="F131" s="212"/>
      <c r="G131" s="212"/>
      <c r="H131" s="136"/>
      <c r="I131" s="136"/>
      <c r="J131" s="136"/>
      <c r="K131" s="136"/>
      <c r="L131" s="136"/>
      <c r="M131" s="136"/>
      <c r="N131" s="177"/>
    </row>
    <row r="132" customHeight="1" spans="1:14">
      <c r="A132" s="304"/>
      <c r="B132" s="212"/>
      <c r="C132" s="212"/>
      <c r="D132" s="212"/>
      <c r="E132" s="212"/>
      <c r="F132" s="212"/>
      <c r="G132" s="212"/>
      <c r="H132" s="136"/>
      <c r="I132" s="136"/>
      <c r="J132" s="136"/>
      <c r="K132" s="136"/>
      <c r="L132" s="136"/>
      <c r="M132" s="136"/>
      <c r="N132" s="177"/>
    </row>
    <row r="133" customHeight="1" spans="1:14">
      <c r="A133" s="304"/>
      <c r="B133" s="212"/>
      <c r="C133" s="212"/>
      <c r="D133" s="212"/>
      <c r="E133" s="212"/>
      <c r="F133" s="212"/>
      <c r="G133" s="212"/>
      <c r="H133" s="136"/>
      <c r="I133" s="136"/>
      <c r="J133" s="136"/>
      <c r="K133" s="136"/>
      <c r="L133" s="136"/>
      <c r="M133" s="136"/>
      <c r="N133" s="177"/>
    </row>
    <row r="134" customHeight="1" spans="1:14">
      <c r="A134" s="304"/>
      <c r="B134" s="212"/>
      <c r="C134" s="212"/>
      <c r="D134" s="212"/>
      <c r="E134" s="212"/>
      <c r="F134" s="212"/>
      <c r="G134" s="212"/>
      <c r="H134" s="136"/>
      <c r="I134" s="136"/>
      <c r="J134" s="136"/>
      <c r="K134" s="136"/>
      <c r="L134" s="136"/>
      <c r="M134" s="136"/>
      <c r="N134" s="177"/>
    </row>
    <row r="135" customHeight="1" spans="1:14">
      <c r="A135" s="304"/>
      <c r="B135" s="212"/>
      <c r="C135" s="212"/>
      <c r="D135" s="212"/>
      <c r="E135" s="212"/>
      <c r="F135" s="212"/>
      <c r="G135" s="212"/>
      <c r="H135" s="136"/>
      <c r="I135" s="136"/>
      <c r="J135" s="136"/>
      <c r="K135" s="136"/>
      <c r="L135" s="136"/>
      <c r="M135" s="136"/>
      <c r="N135" s="177"/>
    </row>
    <row r="136" customHeight="1" spans="1:14">
      <c r="A136" s="304"/>
      <c r="B136" s="212"/>
      <c r="C136" s="212"/>
      <c r="D136" s="212"/>
      <c r="E136" s="212"/>
      <c r="F136" s="212"/>
      <c r="G136" s="212"/>
      <c r="H136" s="136"/>
      <c r="I136" s="136"/>
      <c r="J136" s="136"/>
      <c r="K136" s="136"/>
      <c r="L136" s="136"/>
      <c r="M136" s="136"/>
      <c r="N136" s="177"/>
    </row>
    <row r="137" customHeight="1" spans="1:14">
      <c r="A137" s="304"/>
      <c r="B137" s="212"/>
      <c r="C137" s="212"/>
      <c r="D137" s="212"/>
      <c r="E137" s="212"/>
      <c r="F137" s="212"/>
      <c r="G137" s="212"/>
      <c r="H137" s="136"/>
      <c r="I137" s="136"/>
      <c r="J137" s="136"/>
      <c r="K137" s="136"/>
      <c r="L137" s="136"/>
      <c r="M137" s="136"/>
      <c r="N137" s="177"/>
    </row>
    <row r="138" customHeight="1" spans="1:14">
      <c r="A138" s="304"/>
      <c r="B138" s="212"/>
      <c r="C138" s="212"/>
      <c r="D138" s="212"/>
      <c r="E138" s="212"/>
      <c r="F138" s="212"/>
      <c r="G138" s="212"/>
      <c r="H138" s="136"/>
      <c r="I138" s="136"/>
      <c r="J138" s="136"/>
      <c r="K138" s="136"/>
      <c r="L138" s="136"/>
      <c r="M138" s="136"/>
      <c r="N138" s="177"/>
    </row>
    <row r="139" customHeight="1" spans="1:14">
      <c r="A139" s="304"/>
      <c r="B139" s="212"/>
      <c r="C139" s="212"/>
      <c r="D139" s="212"/>
      <c r="E139" s="212"/>
      <c r="F139" s="212"/>
      <c r="G139" s="212"/>
      <c r="H139" s="136"/>
      <c r="I139" s="136"/>
      <c r="J139" s="136"/>
      <c r="K139" s="136"/>
      <c r="L139" s="136"/>
      <c r="M139" s="136"/>
      <c r="N139" s="177"/>
    </row>
    <row r="140" customHeight="1" spans="1:14">
      <c r="A140" s="304"/>
      <c r="B140" s="212"/>
      <c r="C140" s="212"/>
      <c r="D140" s="212"/>
      <c r="E140" s="212"/>
      <c r="F140" s="212"/>
      <c r="G140" s="212"/>
      <c r="H140" s="136"/>
      <c r="I140" s="136"/>
      <c r="J140" s="136"/>
      <c r="K140" s="136"/>
      <c r="L140" s="136"/>
      <c r="M140" s="136"/>
      <c r="N140" s="177"/>
    </row>
    <row r="141" customHeight="1" spans="1:14">
      <c r="A141" s="304"/>
      <c r="B141" s="212"/>
      <c r="C141" s="212"/>
      <c r="D141" s="212"/>
      <c r="E141" s="212"/>
      <c r="F141" s="212"/>
      <c r="G141" s="212"/>
      <c r="H141" s="136"/>
      <c r="I141" s="136"/>
      <c r="J141" s="136"/>
      <c r="K141" s="136"/>
      <c r="L141" s="136"/>
      <c r="M141" s="136"/>
      <c r="N141" s="177"/>
    </row>
    <row r="142" customHeight="1" spans="1:14">
      <c r="A142" s="304"/>
      <c r="B142" s="212"/>
      <c r="C142" s="212"/>
      <c r="D142" s="212"/>
      <c r="E142" s="212"/>
      <c r="F142" s="212"/>
      <c r="G142" s="212"/>
      <c r="H142" s="136"/>
      <c r="I142" s="136"/>
      <c r="J142" s="136"/>
      <c r="K142" s="136"/>
      <c r="L142" s="136"/>
      <c r="M142" s="136"/>
      <c r="N142" s="177"/>
    </row>
    <row r="143" customHeight="1" spans="1:14">
      <c r="A143" s="304"/>
      <c r="B143" s="212"/>
      <c r="C143" s="212"/>
      <c r="D143" s="212"/>
      <c r="E143" s="212"/>
      <c r="F143" s="212"/>
      <c r="G143" s="212"/>
      <c r="H143" s="136"/>
      <c r="I143" s="136"/>
      <c r="J143" s="136"/>
      <c r="K143" s="136"/>
      <c r="L143" s="136"/>
      <c r="M143" s="136"/>
      <c r="N143" s="177"/>
    </row>
    <row r="144" customHeight="1" spans="1:14">
      <c r="A144" s="304"/>
      <c r="B144" s="212"/>
      <c r="C144" s="212"/>
      <c r="D144" s="212"/>
      <c r="E144" s="212"/>
      <c r="F144" s="212"/>
      <c r="G144" s="212"/>
      <c r="H144" s="136"/>
      <c r="I144" s="136"/>
      <c r="J144" s="136"/>
      <c r="K144" s="136"/>
      <c r="L144" s="136"/>
      <c r="M144" s="136"/>
      <c r="N144" s="177"/>
    </row>
    <row r="145" customHeight="1" spans="1:14">
      <c r="A145" s="304"/>
      <c r="B145" s="212"/>
      <c r="C145" s="212"/>
      <c r="D145" s="212"/>
      <c r="E145" s="212"/>
      <c r="F145" s="212"/>
      <c r="G145" s="212"/>
      <c r="H145" s="136"/>
      <c r="I145" s="136"/>
      <c r="J145" s="136"/>
      <c r="K145" s="136"/>
      <c r="L145" s="136"/>
      <c r="M145" s="136"/>
      <c r="N145" s="177"/>
    </row>
    <row r="146" customHeight="1" spans="1:14">
      <c r="A146" s="304"/>
      <c r="B146" s="212"/>
      <c r="C146" s="212"/>
      <c r="D146" s="212"/>
      <c r="E146" s="212"/>
      <c r="F146" s="212"/>
      <c r="G146" s="212"/>
      <c r="H146" s="136"/>
      <c r="I146" s="136"/>
      <c r="J146" s="136"/>
      <c r="K146" s="136"/>
      <c r="L146" s="136"/>
      <c r="M146" s="136"/>
      <c r="N146" s="177"/>
    </row>
    <row r="147" customHeight="1" spans="1:14">
      <c r="A147" s="304"/>
      <c r="B147" s="212"/>
      <c r="C147" s="212"/>
      <c r="D147" s="212"/>
      <c r="E147" s="212"/>
      <c r="F147" s="212"/>
      <c r="G147" s="212"/>
      <c r="H147" s="136"/>
      <c r="I147" s="136"/>
      <c r="J147" s="136"/>
      <c r="K147" s="136"/>
      <c r="L147" s="136"/>
      <c r="M147" s="136"/>
      <c r="N147" s="177"/>
    </row>
    <row r="148" customHeight="1" spans="1:14">
      <c r="A148" s="304"/>
      <c r="B148" s="212"/>
      <c r="C148" s="212"/>
      <c r="D148" s="212"/>
      <c r="E148" s="212"/>
      <c r="F148" s="212"/>
      <c r="G148" s="212"/>
      <c r="H148" s="212"/>
      <c r="I148" s="212"/>
      <c r="J148" s="212"/>
      <c r="K148" s="136"/>
      <c r="L148" s="136"/>
      <c r="M148" s="136"/>
      <c r="N148" s="177"/>
    </row>
    <row r="149" customHeight="1" spans="1:14">
      <c r="A149" s="304"/>
      <c r="B149" s="212"/>
      <c r="C149" s="212"/>
      <c r="D149" s="212"/>
      <c r="E149" s="212"/>
      <c r="F149" s="212"/>
      <c r="G149" s="212"/>
      <c r="H149" s="212"/>
      <c r="I149" s="212"/>
      <c r="J149" s="212"/>
      <c r="K149" s="136"/>
      <c r="L149" s="136"/>
      <c r="M149" s="136"/>
      <c r="N149" s="177"/>
    </row>
    <row r="150" customHeight="1" spans="1:14">
      <c r="A150" s="304"/>
      <c r="B150" s="212"/>
      <c r="C150" s="212"/>
      <c r="D150" s="212"/>
      <c r="E150" s="212"/>
      <c r="F150" s="212"/>
      <c r="G150" s="212"/>
      <c r="H150" s="212"/>
      <c r="I150" s="212"/>
      <c r="J150" s="212"/>
      <c r="K150" s="136"/>
      <c r="L150" s="136"/>
      <c r="M150" s="136"/>
      <c r="N150" s="177"/>
    </row>
    <row r="151" customHeight="1" spans="1:14">
      <c r="A151" s="304"/>
      <c r="B151" s="212"/>
      <c r="C151" s="212"/>
      <c r="D151" s="212"/>
      <c r="E151" s="212"/>
      <c r="F151" s="212"/>
      <c r="G151" s="212"/>
      <c r="H151" s="212"/>
      <c r="I151" s="212"/>
      <c r="J151" s="212"/>
      <c r="K151" s="136"/>
      <c r="L151" s="136"/>
      <c r="M151" s="136"/>
      <c r="N151" s="177"/>
    </row>
    <row r="152" customHeight="1" spans="1:14">
      <c r="A152" s="304"/>
      <c r="B152" s="212"/>
      <c r="C152" s="212"/>
      <c r="D152" s="212"/>
      <c r="E152" s="212"/>
      <c r="F152" s="212"/>
      <c r="G152" s="212"/>
      <c r="H152" s="212"/>
      <c r="I152" s="212"/>
      <c r="J152" s="212"/>
      <c r="K152" s="136"/>
      <c r="L152" s="136"/>
      <c r="M152" s="136"/>
      <c r="N152" s="177"/>
    </row>
    <row r="153" customHeight="1" spans="1:14">
      <c r="A153" s="304"/>
      <c r="B153" s="212"/>
      <c r="C153" s="212"/>
      <c r="D153" s="212"/>
      <c r="E153" s="212"/>
      <c r="F153" s="212"/>
      <c r="G153" s="212"/>
      <c r="H153" s="212"/>
      <c r="I153" s="212"/>
      <c r="J153" s="212"/>
      <c r="K153" s="136"/>
      <c r="L153" s="136"/>
      <c r="M153" s="136"/>
      <c r="N153" s="177"/>
    </row>
    <row r="154" customHeight="1" spans="1:14">
      <c r="A154" s="304"/>
      <c r="B154" s="212"/>
      <c r="C154" s="212"/>
      <c r="D154" s="212"/>
      <c r="E154" s="212"/>
      <c r="F154" s="212"/>
      <c r="G154" s="212"/>
      <c r="H154" s="212"/>
      <c r="I154" s="212"/>
      <c r="J154" s="212"/>
      <c r="K154" s="136"/>
      <c r="L154" s="136"/>
      <c r="M154" s="136"/>
      <c r="N154" s="177"/>
    </row>
    <row r="155" customHeight="1" spans="1:14">
      <c r="A155" s="304"/>
      <c r="B155" s="212"/>
      <c r="C155" s="212"/>
      <c r="D155" s="212"/>
      <c r="E155" s="212"/>
      <c r="F155" s="212"/>
      <c r="G155" s="212"/>
      <c r="H155" s="212"/>
      <c r="I155" s="212"/>
      <c r="J155" s="212"/>
      <c r="K155" s="136"/>
      <c r="L155" s="136"/>
      <c r="M155" s="136"/>
      <c r="N155" s="177"/>
    </row>
    <row r="156" customHeight="1" spans="1:14">
      <c r="A156" s="304"/>
      <c r="B156" s="212"/>
      <c r="C156" s="212"/>
      <c r="D156" s="212"/>
      <c r="E156" s="212"/>
      <c r="F156" s="212"/>
      <c r="G156" s="212"/>
      <c r="H156" s="212"/>
      <c r="I156" s="212"/>
      <c r="J156" s="212"/>
      <c r="K156" s="136"/>
      <c r="L156" s="136"/>
      <c r="M156" s="136"/>
      <c r="N156" s="177"/>
    </row>
    <row r="157" customHeight="1" spans="1:14">
      <c r="A157" s="304"/>
      <c r="B157" s="212"/>
      <c r="C157" s="212"/>
      <c r="D157" s="212"/>
      <c r="E157" s="212"/>
      <c r="F157" s="212"/>
      <c r="G157" s="212"/>
      <c r="H157" s="212"/>
      <c r="I157" s="212"/>
      <c r="J157" s="212"/>
      <c r="K157" s="136"/>
      <c r="L157" s="136"/>
      <c r="M157" s="136"/>
      <c r="N157" s="177"/>
    </row>
    <row r="158" customHeight="1" spans="1:14">
      <c r="A158" s="304"/>
      <c r="B158" s="212"/>
      <c r="C158" s="212"/>
      <c r="D158" s="212"/>
      <c r="E158" s="212"/>
      <c r="F158" s="212"/>
      <c r="G158" s="212"/>
      <c r="H158" s="212"/>
      <c r="I158" s="212"/>
      <c r="J158" s="212"/>
      <c r="K158" s="136"/>
      <c r="L158" s="136"/>
      <c r="M158" s="136"/>
      <c r="N158" s="177"/>
    </row>
    <row r="159" customHeight="1" spans="1:14">
      <c r="A159" s="304"/>
      <c r="B159" s="212"/>
      <c r="C159" s="212"/>
      <c r="D159" s="212"/>
      <c r="E159" s="212"/>
      <c r="F159" s="212"/>
      <c r="G159" s="212"/>
      <c r="H159" s="212"/>
      <c r="I159" s="212"/>
      <c r="J159" s="212"/>
      <c r="K159" s="136"/>
      <c r="L159" s="136"/>
      <c r="M159" s="136"/>
      <c r="N159" s="177"/>
    </row>
    <row r="160" customHeight="1" spans="1:14">
      <c r="A160" s="304"/>
      <c r="B160" s="212"/>
      <c r="C160" s="212"/>
      <c r="D160" s="212"/>
      <c r="E160" s="212"/>
      <c r="F160" s="212"/>
      <c r="G160" s="212"/>
      <c r="H160" s="212"/>
      <c r="I160" s="212"/>
      <c r="J160" s="212"/>
      <c r="K160" s="136"/>
      <c r="L160" s="136"/>
      <c r="M160" s="136"/>
      <c r="N160" s="177"/>
    </row>
    <row r="161" customHeight="1" spans="1:14">
      <c r="A161" s="307"/>
      <c r="B161" s="308"/>
      <c r="C161" s="308"/>
      <c r="D161" s="308"/>
      <c r="E161" s="308"/>
      <c r="F161" s="308"/>
      <c r="G161" s="308"/>
      <c r="H161" s="308"/>
      <c r="I161" s="308"/>
      <c r="J161" s="308"/>
      <c r="K161" s="203"/>
      <c r="L161" s="203"/>
      <c r="M161" s="203"/>
      <c r="N161" s="244"/>
    </row>
  </sheetData>
  <mergeCells count="1">
    <mergeCell ref="B1:K1"/>
  </mergeCells>
  <pageMargins left="0.75" right="0.75" top="1" bottom="1" header="0.511805555555556" footer="0.511805555555556"/>
  <pageSetup paperSize="1" orientation="portrait" useFirstPageNumber="1"/>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Y393"/>
  <sheetViews>
    <sheetView showGridLines="0" workbookViewId="0">
      <selection activeCell="A1" sqref="A1"/>
    </sheetView>
  </sheetViews>
  <sheetFormatPr defaultColWidth="9" defaultRowHeight="13.5" customHeight="1"/>
  <cols>
    <col min="1" max="1" width="8.85" style="1" customWidth="1"/>
    <col min="2" max="2" width="6.35" style="1" customWidth="1"/>
    <col min="3" max="3" width="5.675" style="1" customWidth="1"/>
    <col min="4" max="4" width="79.35" style="1" customWidth="1"/>
    <col min="5" max="5" width="8.85" style="1" customWidth="1"/>
    <col min="6" max="6" width="5.675" style="1" customWidth="1"/>
    <col min="7" max="7" width="79.35" style="1" customWidth="1"/>
    <col min="8" max="256" width="8.85" style="1" customWidth="1"/>
  </cols>
  <sheetData>
    <row r="1" ht="16" customHeight="1" spans="1:51">
      <c r="A1" s="245"/>
      <c r="B1" s="245"/>
      <c r="C1" s="246" t="s">
        <v>909</v>
      </c>
      <c r="D1" s="63"/>
      <c r="E1" s="273"/>
      <c r="F1" s="273"/>
      <c r="G1" s="27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row>
    <row r="2" customHeight="1" spans="1:51">
      <c r="A2" s="245"/>
      <c r="B2" s="245"/>
      <c r="C2" s="247"/>
      <c r="D2" s="63"/>
      <c r="E2" s="273"/>
      <c r="F2" s="273"/>
      <c r="G2" s="27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row>
    <row r="3" ht="33" customHeight="1" spans="1:51">
      <c r="A3" s="245"/>
      <c r="B3" s="245"/>
      <c r="C3" s="248"/>
      <c r="D3" s="249"/>
      <c r="E3" s="274"/>
      <c r="F3" s="275"/>
      <c r="G3" s="275"/>
      <c r="H3" s="276"/>
      <c r="I3" s="276"/>
      <c r="J3" s="276"/>
      <c r="K3" s="276"/>
      <c r="L3" s="276"/>
      <c r="M3" s="276"/>
      <c r="N3" s="276"/>
      <c r="O3" s="276"/>
      <c r="P3" s="276"/>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row>
    <row r="4" ht="18.75" customHeight="1" spans="1:51">
      <c r="A4" s="245"/>
      <c r="B4" s="250"/>
      <c r="C4" s="251" t="s">
        <v>910</v>
      </c>
      <c r="D4" s="252"/>
      <c r="E4" s="277"/>
      <c r="F4" s="206" t="s">
        <v>911</v>
      </c>
      <c r="G4" s="231"/>
      <c r="H4" s="278"/>
      <c r="I4" s="245"/>
      <c r="J4" s="245"/>
      <c r="K4" s="245"/>
      <c r="L4" s="245"/>
      <c r="M4" s="245"/>
      <c r="N4" s="245"/>
      <c r="O4" s="245"/>
      <c r="P4" s="245"/>
      <c r="Q4" s="280"/>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row>
    <row r="5" ht="18" customHeight="1" spans="1:51">
      <c r="A5" s="245"/>
      <c r="B5" s="250"/>
      <c r="C5" s="253" t="s">
        <v>270</v>
      </c>
      <c r="D5" s="254" t="s">
        <v>912</v>
      </c>
      <c r="E5" s="277"/>
      <c r="F5" s="265" t="s">
        <v>270</v>
      </c>
      <c r="G5" s="254" t="s">
        <v>912</v>
      </c>
      <c r="H5" s="278"/>
      <c r="I5" s="245"/>
      <c r="J5" s="245"/>
      <c r="K5" s="245"/>
      <c r="L5" s="245"/>
      <c r="M5" s="245"/>
      <c r="N5" s="245"/>
      <c r="O5" s="245"/>
      <c r="P5" s="245"/>
      <c r="Q5" s="280"/>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row>
    <row r="6" ht="51.95" customHeight="1" spans="1:51">
      <c r="A6" s="245"/>
      <c r="B6" s="250"/>
      <c r="C6" s="255">
        <v>1</v>
      </c>
      <c r="D6" s="256" t="s">
        <v>913</v>
      </c>
      <c r="E6" s="277"/>
      <c r="F6" s="255">
        <v>1</v>
      </c>
      <c r="G6" s="256" t="s">
        <v>914</v>
      </c>
      <c r="H6" s="278"/>
      <c r="I6" s="245"/>
      <c r="J6" s="245"/>
      <c r="K6" s="245"/>
      <c r="L6" s="245"/>
      <c r="M6" s="245"/>
      <c r="N6" s="245"/>
      <c r="O6" s="245"/>
      <c r="P6" s="245"/>
      <c r="Q6" s="280"/>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row>
    <row r="7" ht="51.95" customHeight="1" spans="1:51">
      <c r="A7" s="245"/>
      <c r="B7" s="250"/>
      <c r="C7" s="257">
        <v>2</v>
      </c>
      <c r="D7" s="258" t="s">
        <v>915</v>
      </c>
      <c r="E7" s="277"/>
      <c r="F7" s="257">
        <v>2</v>
      </c>
      <c r="G7" s="261" t="s">
        <v>916</v>
      </c>
      <c r="H7" s="278"/>
      <c r="I7" s="245"/>
      <c r="J7" s="245"/>
      <c r="K7" s="245"/>
      <c r="L7" s="245"/>
      <c r="M7" s="245"/>
      <c r="N7" s="245"/>
      <c r="O7" s="245"/>
      <c r="P7" s="245"/>
      <c r="Q7" s="280"/>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row>
    <row r="8" ht="51.95" customHeight="1" spans="1:51">
      <c r="A8" s="245"/>
      <c r="B8" s="250"/>
      <c r="C8" s="259">
        <v>3</v>
      </c>
      <c r="D8" s="256" t="s">
        <v>917</v>
      </c>
      <c r="E8" s="277"/>
      <c r="F8" s="255">
        <v>3</v>
      </c>
      <c r="G8" s="256" t="s">
        <v>918</v>
      </c>
      <c r="H8" s="278"/>
      <c r="I8" s="245"/>
      <c r="J8" s="245"/>
      <c r="K8" s="245"/>
      <c r="L8" s="245"/>
      <c r="M8" s="245"/>
      <c r="N8" s="245"/>
      <c r="O8" s="245"/>
      <c r="P8" s="245"/>
      <c r="Q8" s="280"/>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row>
    <row r="9" ht="51.95" customHeight="1" spans="1:51">
      <c r="A9" s="245"/>
      <c r="B9" s="250"/>
      <c r="C9" s="260">
        <v>4</v>
      </c>
      <c r="D9" s="261" t="s">
        <v>919</v>
      </c>
      <c r="E9" s="277"/>
      <c r="F9" s="257">
        <v>4</v>
      </c>
      <c r="G9" s="261" t="s">
        <v>920</v>
      </c>
      <c r="H9" s="278"/>
      <c r="I9" s="245"/>
      <c r="J9" s="245"/>
      <c r="K9" s="245"/>
      <c r="L9" s="245"/>
      <c r="M9" s="245"/>
      <c r="N9" s="245"/>
      <c r="O9" s="245"/>
      <c r="P9" s="245"/>
      <c r="Q9" s="280"/>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row>
    <row r="10" ht="51.95" customHeight="1" spans="1:51">
      <c r="A10" s="245"/>
      <c r="B10" s="250"/>
      <c r="C10" s="259">
        <v>5</v>
      </c>
      <c r="D10" s="256" t="s">
        <v>921</v>
      </c>
      <c r="E10" s="277"/>
      <c r="F10" s="255">
        <v>5</v>
      </c>
      <c r="G10" s="256" t="s">
        <v>922</v>
      </c>
      <c r="H10" s="278"/>
      <c r="I10" s="245"/>
      <c r="J10" s="245"/>
      <c r="K10" s="245"/>
      <c r="L10" s="245"/>
      <c r="M10" s="245"/>
      <c r="N10" s="245"/>
      <c r="O10" s="245"/>
      <c r="P10" s="245"/>
      <c r="Q10" s="280"/>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row>
    <row r="11" ht="51.95" customHeight="1" spans="1:51">
      <c r="A11" s="245"/>
      <c r="B11" s="250"/>
      <c r="C11" s="260">
        <v>6</v>
      </c>
      <c r="D11" s="261" t="s">
        <v>923</v>
      </c>
      <c r="E11" s="277"/>
      <c r="F11" s="257">
        <v>6</v>
      </c>
      <c r="G11" s="261" t="s">
        <v>924</v>
      </c>
      <c r="H11" s="278"/>
      <c r="I11" s="245"/>
      <c r="J11" s="245"/>
      <c r="K11" s="245"/>
      <c r="L11" s="245"/>
      <c r="M11" s="245"/>
      <c r="N11" s="245"/>
      <c r="O11" s="245"/>
      <c r="P11" s="245"/>
      <c r="Q11" s="280"/>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row>
    <row r="12" ht="51.95" customHeight="1" spans="1:51">
      <c r="A12" s="245"/>
      <c r="B12" s="250"/>
      <c r="C12" s="259">
        <v>7</v>
      </c>
      <c r="D12" s="256" t="s">
        <v>925</v>
      </c>
      <c r="E12" s="277"/>
      <c r="F12" s="255">
        <v>7</v>
      </c>
      <c r="G12" s="256" t="s">
        <v>926</v>
      </c>
      <c r="H12" s="278"/>
      <c r="I12" s="245"/>
      <c r="J12" s="245"/>
      <c r="K12" s="245"/>
      <c r="L12" s="245"/>
      <c r="M12" s="245"/>
      <c r="N12" s="245"/>
      <c r="O12" s="245"/>
      <c r="P12" s="245"/>
      <c r="Q12" s="280"/>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row>
    <row r="13" ht="51.95" customHeight="1" spans="1:51">
      <c r="A13" s="245"/>
      <c r="B13" s="250"/>
      <c r="C13" s="260">
        <v>8</v>
      </c>
      <c r="D13" s="261" t="s">
        <v>927</v>
      </c>
      <c r="E13" s="277"/>
      <c r="F13" s="257">
        <v>8</v>
      </c>
      <c r="G13" s="261" t="s">
        <v>928</v>
      </c>
      <c r="H13" s="278"/>
      <c r="I13" s="245"/>
      <c r="J13" s="245"/>
      <c r="K13" s="245"/>
      <c r="L13" s="245"/>
      <c r="M13" s="245"/>
      <c r="N13" s="245"/>
      <c r="O13" s="245"/>
      <c r="P13" s="245"/>
      <c r="Q13" s="280"/>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row>
    <row r="14" ht="51.95" customHeight="1" spans="1:51">
      <c r="A14" s="245"/>
      <c r="B14" s="250"/>
      <c r="C14" s="259">
        <v>9</v>
      </c>
      <c r="D14" s="256" t="s">
        <v>929</v>
      </c>
      <c r="E14" s="277"/>
      <c r="F14" s="255">
        <v>9</v>
      </c>
      <c r="G14" s="256" t="s">
        <v>930</v>
      </c>
      <c r="H14" s="278"/>
      <c r="I14" s="245"/>
      <c r="J14" s="245"/>
      <c r="K14" s="245"/>
      <c r="L14" s="245"/>
      <c r="M14" s="245"/>
      <c r="N14" s="245"/>
      <c r="O14" s="245"/>
      <c r="P14" s="245"/>
      <c r="Q14" s="280"/>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row>
    <row r="15" ht="51.95" customHeight="1" spans="1:51">
      <c r="A15" s="245"/>
      <c r="B15" s="250"/>
      <c r="C15" s="262">
        <v>10</v>
      </c>
      <c r="D15" s="263" t="s">
        <v>931</v>
      </c>
      <c r="E15" s="277"/>
      <c r="F15" s="279">
        <v>10</v>
      </c>
      <c r="G15" s="263" t="s">
        <v>932</v>
      </c>
      <c r="H15" s="278"/>
      <c r="I15" s="245"/>
      <c r="J15" s="245"/>
      <c r="K15" s="245"/>
      <c r="L15" s="245"/>
      <c r="M15" s="245"/>
      <c r="N15" s="245"/>
      <c r="O15" s="245"/>
      <c r="P15" s="245"/>
      <c r="Q15" s="280"/>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row>
    <row r="16" ht="14.25" customHeight="1" spans="1:51">
      <c r="A16" s="245"/>
      <c r="B16" s="245"/>
      <c r="C16" s="264"/>
      <c r="D16" s="264"/>
      <c r="E16" s="245"/>
      <c r="F16" s="264"/>
      <c r="G16" s="264"/>
      <c r="H16" s="245"/>
      <c r="I16" s="245"/>
      <c r="J16" s="245"/>
      <c r="K16" s="245"/>
      <c r="L16" s="245"/>
      <c r="M16" s="245"/>
      <c r="N16" s="245"/>
      <c r="O16" s="245"/>
      <c r="P16" s="245"/>
      <c r="Q16" s="280"/>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row>
    <row r="17" ht="18" customHeight="1" spans="1:51">
      <c r="A17" s="245"/>
      <c r="B17" s="250"/>
      <c r="C17" s="206" t="s">
        <v>933</v>
      </c>
      <c r="D17" s="231"/>
      <c r="E17" s="277"/>
      <c r="F17" s="206" t="s">
        <v>934</v>
      </c>
      <c r="G17" s="231"/>
      <c r="H17" s="278"/>
      <c r="I17" s="245"/>
      <c r="J17" s="245"/>
      <c r="K17" s="245"/>
      <c r="L17" s="245"/>
      <c r="M17" s="245"/>
      <c r="N17" s="245"/>
      <c r="O17" s="245"/>
      <c r="P17" s="245"/>
      <c r="Q17" s="280"/>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row>
    <row r="18" ht="18" customHeight="1" spans="1:51">
      <c r="A18" s="245"/>
      <c r="B18" s="250"/>
      <c r="C18" s="265" t="s">
        <v>270</v>
      </c>
      <c r="D18" s="254" t="s">
        <v>935</v>
      </c>
      <c r="E18" s="277"/>
      <c r="F18" s="265" t="s">
        <v>270</v>
      </c>
      <c r="G18" s="254" t="s">
        <v>935</v>
      </c>
      <c r="H18" s="278"/>
      <c r="I18" s="245"/>
      <c r="J18" s="245"/>
      <c r="K18" s="245"/>
      <c r="L18" s="245"/>
      <c r="M18" s="245"/>
      <c r="N18" s="245"/>
      <c r="O18" s="245"/>
      <c r="P18" s="245"/>
      <c r="Q18" s="280"/>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row>
    <row r="19" ht="38.25" customHeight="1" spans="1:51">
      <c r="A19" s="245"/>
      <c r="B19" s="250"/>
      <c r="C19" s="266">
        <v>0</v>
      </c>
      <c r="D19" s="267" t="str">
        <f>IF(C19=0,"请在左侧输入数字",VLOOKUP(C19,疯狂附表!A3:B102,2,FALSE))</f>
        <v>请在左侧输入数字</v>
      </c>
      <c r="E19" s="277"/>
      <c r="F19" s="266">
        <v>0</v>
      </c>
      <c r="G19" s="267" t="str">
        <f>IF(F19=0,"请在左侧输入数字",VLOOKUP(F19,疯狂附表!C3:D102,2,FALSE))</f>
        <v>请在左侧输入数字</v>
      </c>
      <c r="H19" s="278"/>
      <c r="I19" s="245"/>
      <c r="J19" s="245"/>
      <c r="K19" s="245"/>
      <c r="L19" s="245"/>
      <c r="M19" s="245"/>
      <c r="N19" s="245"/>
      <c r="O19" s="245"/>
      <c r="P19" s="245"/>
      <c r="Q19" s="280"/>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row>
    <row r="20" customHeight="1" spans="1:51">
      <c r="A20" s="245"/>
      <c r="B20" s="245"/>
      <c r="C20" s="268"/>
      <c r="D20" s="268"/>
      <c r="E20" s="245"/>
      <c r="F20" s="268"/>
      <c r="G20" s="268"/>
      <c r="H20" s="245"/>
      <c r="I20" s="245"/>
      <c r="J20" s="245"/>
      <c r="K20" s="245"/>
      <c r="L20" s="245"/>
      <c r="M20" s="245"/>
      <c r="N20" s="245"/>
      <c r="O20" s="245"/>
      <c r="P20" s="245"/>
      <c r="Q20" s="280"/>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row>
    <row r="21" ht="18" customHeight="1" spans="1:51">
      <c r="A21" s="245"/>
      <c r="B21" s="245"/>
      <c r="C21" s="269"/>
      <c r="D21" s="270"/>
      <c r="E21" s="245"/>
      <c r="F21" s="270"/>
      <c r="G21" s="270"/>
      <c r="H21" s="245"/>
      <c r="I21" s="245"/>
      <c r="J21" s="245"/>
      <c r="K21" s="245"/>
      <c r="L21" s="245"/>
      <c r="M21" s="245"/>
      <c r="N21" s="245"/>
      <c r="O21" s="245"/>
      <c r="P21" s="245"/>
      <c r="Q21" s="280"/>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row>
    <row r="22" customHeight="1" spans="1:51">
      <c r="A22" s="245"/>
      <c r="B22" s="245"/>
      <c r="C22" s="271" t="s">
        <v>936</v>
      </c>
      <c r="D22" s="272"/>
      <c r="E22" s="245"/>
      <c r="F22" s="270"/>
      <c r="G22" s="270"/>
      <c r="H22" s="245"/>
      <c r="I22" s="245"/>
      <c r="J22" s="245"/>
      <c r="K22" s="245"/>
      <c r="L22" s="245"/>
      <c r="M22" s="245"/>
      <c r="N22" s="245"/>
      <c r="O22" s="245"/>
      <c r="P22" s="245"/>
      <c r="Q22" s="280"/>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row>
    <row r="23" ht="37.5" customHeight="1" spans="1:51">
      <c r="A23" s="245"/>
      <c r="B23" s="245"/>
      <c r="C23" s="270"/>
      <c r="D23" s="270"/>
      <c r="E23" s="245"/>
      <c r="F23" s="270"/>
      <c r="G23" s="270"/>
      <c r="H23" s="245"/>
      <c r="I23" s="245"/>
      <c r="J23" s="245"/>
      <c r="K23" s="245"/>
      <c r="L23" s="245"/>
      <c r="M23" s="245"/>
      <c r="N23" s="245"/>
      <c r="O23" s="245"/>
      <c r="P23" s="245"/>
      <c r="Q23" s="280"/>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row>
    <row r="24" customHeight="1" spans="1:51">
      <c r="A24" s="245"/>
      <c r="B24" s="245"/>
      <c r="C24" s="269"/>
      <c r="D24" s="270"/>
      <c r="E24" s="245"/>
      <c r="F24" s="270"/>
      <c r="G24" s="270"/>
      <c r="H24" s="245"/>
      <c r="I24" s="245"/>
      <c r="J24" s="245"/>
      <c r="K24" s="245"/>
      <c r="L24" s="245"/>
      <c r="M24" s="245"/>
      <c r="N24" s="245"/>
      <c r="O24" s="245"/>
      <c r="P24" s="245"/>
      <c r="Q24" s="280"/>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row>
    <row r="25" customHeight="1" spans="1:51">
      <c r="A25" s="245"/>
      <c r="B25" s="245"/>
      <c r="C25" s="270"/>
      <c r="D25" s="270"/>
      <c r="E25" s="245"/>
      <c r="F25" s="270"/>
      <c r="G25" s="270"/>
      <c r="H25" s="245"/>
      <c r="I25" s="245"/>
      <c r="J25" s="245"/>
      <c r="K25" s="245"/>
      <c r="L25" s="245"/>
      <c r="M25" s="245"/>
      <c r="N25" s="245"/>
      <c r="O25" s="245"/>
      <c r="P25" s="245"/>
      <c r="Q25" s="280"/>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row>
    <row r="26" customHeight="1" spans="1:51">
      <c r="A26" s="245"/>
      <c r="B26" s="245"/>
      <c r="C26" s="270"/>
      <c r="D26" s="270"/>
      <c r="E26" s="245"/>
      <c r="F26" s="270"/>
      <c r="G26" s="270"/>
      <c r="H26" s="245"/>
      <c r="I26" s="245"/>
      <c r="J26" s="245"/>
      <c r="K26" s="245"/>
      <c r="L26" s="245"/>
      <c r="M26" s="245"/>
      <c r="N26" s="245"/>
      <c r="O26" s="245"/>
      <c r="P26" s="245"/>
      <c r="Q26" s="280"/>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row>
    <row r="27" customHeight="1" spans="1:51">
      <c r="A27" s="245"/>
      <c r="B27" s="245"/>
      <c r="C27" s="270"/>
      <c r="D27" s="270"/>
      <c r="E27" s="245"/>
      <c r="F27" s="269"/>
      <c r="G27" s="270"/>
      <c r="H27" s="245"/>
      <c r="I27" s="245"/>
      <c r="J27" s="245"/>
      <c r="K27" s="245"/>
      <c r="L27" s="245"/>
      <c r="M27" s="245"/>
      <c r="N27" s="245"/>
      <c r="O27" s="245"/>
      <c r="P27" s="245"/>
      <c r="Q27" s="280"/>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row>
    <row r="28" customHeight="1" spans="1:51">
      <c r="A28" s="245"/>
      <c r="B28" s="245"/>
      <c r="C28" s="269"/>
      <c r="D28" s="270"/>
      <c r="E28" s="245"/>
      <c r="F28" s="269"/>
      <c r="G28" s="270"/>
      <c r="H28" s="245"/>
      <c r="I28" s="245"/>
      <c r="J28" s="245"/>
      <c r="K28" s="245"/>
      <c r="L28" s="245"/>
      <c r="M28" s="245"/>
      <c r="N28" s="245"/>
      <c r="O28" s="245"/>
      <c r="P28" s="245"/>
      <c r="Q28" s="280"/>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row>
    <row r="29" customHeight="1" spans="1:51">
      <c r="A29" s="245"/>
      <c r="B29" s="245"/>
      <c r="C29" s="269"/>
      <c r="D29" s="270"/>
      <c r="E29" s="245"/>
      <c r="F29" s="269"/>
      <c r="G29" s="270"/>
      <c r="H29" s="245"/>
      <c r="I29" s="245"/>
      <c r="J29" s="245"/>
      <c r="K29" s="245"/>
      <c r="L29" s="245"/>
      <c r="M29" s="245"/>
      <c r="N29" s="245"/>
      <c r="O29" s="245"/>
      <c r="P29" s="245"/>
      <c r="Q29" s="280"/>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row>
    <row r="30" customHeight="1" spans="1:51">
      <c r="A30" s="245"/>
      <c r="B30" s="245"/>
      <c r="C30" s="269"/>
      <c r="D30" s="270"/>
      <c r="E30" s="245"/>
      <c r="F30" s="269"/>
      <c r="G30" s="270"/>
      <c r="H30" s="245"/>
      <c r="I30" s="245"/>
      <c r="J30" s="245"/>
      <c r="K30" s="245"/>
      <c r="L30" s="245"/>
      <c r="M30" s="245"/>
      <c r="N30" s="245"/>
      <c r="O30" s="245"/>
      <c r="P30" s="245"/>
      <c r="Q30" s="280"/>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row>
    <row r="31" customHeight="1" spans="1:51">
      <c r="A31" s="245"/>
      <c r="B31" s="245"/>
      <c r="C31" s="269"/>
      <c r="D31" s="270"/>
      <c r="E31" s="245"/>
      <c r="F31" s="269"/>
      <c r="G31" s="270"/>
      <c r="H31" s="245"/>
      <c r="I31" s="245"/>
      <c r="J31" s="245"/>
      <c r="K31" s="245"/>
      <c r="L31" s="245"/>
      <c r="M31" s="245"/>
      <c r="N31" s="245"/>
      <c r="O31" s="245"/>
      <c r="P31" s="245"/>
      <c r="Q31" s="280"/>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row>
    <row r="32" customHeight="1" spans="1:51">
      <c r="A32" s="245"/>
      <c r="B32" s="245"/>
      <c r="C32" s="269"/>
      <c r="D32" s="270"/>
      <c r="E32" s="245"/>
      <c r="F32" s="269"/>
      <c r="G32" s="270"/>
      <c r="H32" s="245"/>
      <c r="I32" s="245"/>
      <c r="J32" s="245"/>
      <c r="K32" s="245"/>
      <c r="L32" s="245"/>
      <c r="M32" s="245"/>
      <c r="N32" s="245"/>
      <c r="O32" s="245"/>
      <c r="P32" s="245"/>
      <c r="Q32" s="280"/>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row>
    <row r="33" customHeight="1" spans="1:51">
      <c r="A33" s="245"/>
      <c r="B33" s="245"/>
      <c r="C33" s="269"/>
      <c r="D33" s="270"/>
      <c r="E33" s="245"/>
      <c r="F33" s="269"/>
      <c r="G33" s="270"/>
      <c r="H33" s="245"/>
      <c r="I33" s="245"/>
      <c r="J33" s="245"/>
      <c r="K33" s="245"/>
      <c r="L33" s="245"/>
      <c r="M33" s="245"/>
      <c r="N33" s="245"/>
      <c r="O33" s="245"/>
      <c r="P33" s="245"/>
      <c r="Q33" s="280"/>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row>
    <row r="34" customHeight="1" spans="1:51">
      <c r="A34" s="245"/>
      <c r="B34" s="245"/>
      <c r="C34" s="270"/>
      <c r="D34" s="270"/>
      <c r="E34" s="245"/>
      <c r="F34" s="270"/>
      <c r="G34" s="270"/>
      <c r="H34" s="245"/>
      <c r="I34" s="245"/>
      <c r="J34" s="245"/>
      <c r="K34" s="245"/>
      <c r="L34" s="245"/>
      <c r="M34" s="245"/>
      <c r="N34" s="245"/>
      <c r="O34" s="245"/>
      <c r="P34" s="245"/>
      <c r="Q34" s="280"/>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row>
    <row r="35" customHeight="1" spans="1:51">
      <c r="A35" s="245"/>
      <c r="B35" s="245"/>
      <c r="C35" s="270"/>
      <c r="D35" s="270"/>
      <c r="E35" s="245"/>
      <c r="F35" s="270"/>
      <c r="G35" s="270"/>
      <c r="H35" s="245"/>
      <c r="I35" s="245"/>
      <c r="J35" s="245"/>
      <c r="K35" s="245"/>
      <c r="L35" s="245"/>
      <c r="M35" s="245"/>
      <c r="N35" s="245"/>
      <c r="O35" s="245"/>
      <c r="P35" s="245"/>
      <c r="Q35" s="280"/>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row>
    <row r="36" customHeight="1" spans="1:51">
      <c r="A36" s="245"/>
      <c r="B36" s="245"/>
      <c r="C36" s="270"/>
      <c r="D36" s="270"/>
      <c r="E36" s="245"/>
      <c r="F36" s="270"/>
      <c r="G36" s="270"/>
      <c r="H36" s="245"/>
      <c r="I36" s="245"/>
      <c r="J36" s="245"/>
      <c r="K36" s="245"/>
      <c r="L36" s="245"/>
      <c r="M36" s="245"/>
      <c r="N36" s="245"/>
      <c r="O36" s="245"/>
      <c r="P36" s="245"/>
      <c r="Q36" s="280"/>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row>
    <row r="37" customHeight="1" spans="1:51">
      <c r="A37" s="245"/>
      <c r="B37" s="245"/>
      <c r="C37" s="270"/>
      <c r="D37" s="270"/>
      <c r="E37" s="245"/>
      <c r="F37" s="270"/>
      <c r="G37" s="270"/>
      <c r="H37" s="245"/>
      <c r="I37" s="245"/>
      <c r="J37" s="245"/>
      <c r="K37" s="245"/>
      <c r="L37" s="245"/>
      <c r="M37" s="245"/>
      <c r="N37" s="245"/>
      <c r="O37" s="245"/>
      <c r="P37" s="245"/>
      <c r="Q37" s="280"/>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row>
    <row r="38" customHeight="1" spans="1:51">
      <c r="A38" s="245"/>
      <c r="B38" s="245"/>
      <c r="C38" s="270"/>
      <c r="D38" s="270"/>
      <c r="E38" s="245"/>
      <c r="F38" s="270"/>
      <c r="G38" s="270"/>
      <c r="H38" s="245"/>
      <c r="I38" s="245"/>
      <c r="J38" s="245"/>
      <c r="K38" s="245"/>
      <c r="L38" s="245"/>
      <c r="M38" s="245"/>
      <c r="N38" s="245"/>
      <c r="O38" s="245"/>
      <c r="P38" s="245"/>
      <c r="Q38" s="280"/>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row>
    <row r="39" customHeight="1" spans="1:51">
      <c r="A39" s="245"/>
      <c r="B39" s="245"/>
      <c r="C39" s="270"/>
      <c r="D39" s="270"/>
      <c r="E39" s="245"/>
      <c r="F39" s="270"/>
      <c r="G39" s="270"/>
      <c r="H39" s="245"/>
      <c r="I39" s="245"/>
      <c r="J39" s="245"/>
      <c r="K39" s="245"/>
      <c r="L39" s="245"/>
      <c r="M39" s="245"/>
      <c r="N39" s="245"/>
      <c r="O39" s="245"/>
      <c r="P39" s="245"/>
      <c r="Q39" s="280"/>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row>
    <row r="40" customHeight="1" spans="1:51">
      <c r="A40" s="245"/>
      <c r="B40" s="245"/>
      <c r="C40" s="270"/>
      <c r="D40" s="270"/>
      <c r="E40" s="245"/>
      <c r="F40" s="270"/>
      <c r="G40" s="270"/>
      <c r="H40" s="245"/>
      <c r="I40" s="245"/>
      <c r="J40" s="245"/>
      <c r="K40" s="245"/>
      <c r="L40" s="245"/>
      <c r="M40" s="245"/>
      <c r="N40" s="245"/>
      <c r="O40" s="245"/>
      <c r="P40" s="245"/>
      <c r="Q40" s="280"/>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row>
    <row r="41" customHeight="1" spans="1:51">
      <c r="A41" s="245"/>
      <c r="B41" s="245"/>
      <c r="C41" s="270"/>
      <c r="D41" s="270"/>
      <c r="E41" s="245"/>
      <c r="F41" s="270"/>
      <c r="G41" s="270"/>
      <c r="H41" s="245"/>
      <c r="I41" s="245"/>
      <c r="J41" s="245"/>
      <c r="K41" s="245"/>
      <c r="L41" s="245"/>
      <c r="M41" s="245"/>
      <c r="N41" s="245"/>
      <c r="O41" s="245"/>
      <c r="P41" s="245"/>
      <c r="Q41" s="280"/>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row>
    <row r="42" customHeight="1" spans="1:51">
      <c r="A42" s="245"/>
      <c r="B42" s="245"/>
      <c r="C42" s="270"/>
      <c r="D42" s="270"/>
      <c r="E42" s="245"/>
      <c r="F42" s="270"/>
      <c r="G42" s="270"/>
      <c r="H42" s="245"/>
      <c r="I42" s="245"/>
      <c r="J42" s="245"/>
      <c r="K42" s="245"/>
      <c r="L42" s="245"/>
      <c r="M42" s="245"/>
      <c r="N42" s="245"/>
      <c r="O42" s="245"/>
      <c r="P42" s="245"/>
      <c r="Q42" s="280"/>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row>
    <row r="43" customHeight="1" spans="1:51">
      <c r="A43" s="245"/>
      <c r="B43" s="245"/>
      <c r="C43" s="270"/>
      <c r="D43" s="270"/>
      <c r="E43" s="245"/>
      <c r="F43" s="270"/>
      <c r="G43" s="270"/>
      <c r="H43" s="245"/>
      <c r="I43" s="245"/>
      <c r="J43" s="245"/>
      <c r="K43" s="245"/>
      <c r="L43" s="245"/>
      <c r="M43" s="245"/>
      <c r="N43" s="245"/>
      <c r="O43" s="245"/>
      <c r="P43" s="245"/>
      <c r="Q43" s="280"/>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row>
    <row r="44" customHeight="1" spans="1:51">
      <c r="A44" s="245"/>
      <c r="B44" s="245"/>
      <c r="C44" s="270"/>
      <c r="D44" s="270"/>
      <c r="E44" s="245"/>
      <c r="F44" s="270"/>
      <c r="G44" s="270"/>
      <c r="H44" s="245"/>
      <c r="I44" s="245"/>
      <c r="J44" s="245"/>
      <c r="K44" s="245"/>
      <c r="L44" s="245"/>
      <c r="M44" s="245"/>
      <c r="N44" s="245"/>
      <c r="O44" s="245"/>
      <c r="P44" s="245"/>
      <c r="Q44" s="280"/>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row>
    <row r="45" customHeight="1" spans="1:51">
      <c r="A45" s="245"/>
      <c r="B45" s="245"/>
      <c r="C45" s="270"/>
      <c r="D45" s="270"/>
      <c r="E45" s="245"/>
      <c r="F45" s="270"/>
      <c r="G45" s="270"/>
      <c r="H45" s="245"/>
      <c r="I45" s="245"/>
      <c r="J45" s="245"/>
      <c r="K45" s="245"/>
      <c r="L45" s="245"/>
      <c r="M45" s="245"/>
      <c r="N45" s="245"/>
      <c r="O45" s="245"/>
      <c r="P45" s="245"/>
      <c r="Q45" s="280"/>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row>
    <row r="46" customHeight="1" spans="1:51">
      <c r="A46" s="245"/>
      <c r="B46" s="245"/>
      <c r="C46" s="270"/>
      <c r="D46" s="270"/>
      <c r="E46" s="245"/>
      <c r="F46" s="270"/>
      <c r="G46" s="270"/>
      <c r="H46" s="245"/>
      <c r="I46" s="245"/>
      <c r="J46" s="245"/>
      <c r="K46" s="245"/>
      <c r="L46" s="245"/>
      <c r="M46" s="245"/>
      <c r="N46" s="245"/>
      <c r="O46" s="245"/>
      <c r="P46" s="245"/>
      <c r="Q46" s="280"/>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row>
    <row r="47" customHeight="1" spans="1:51">
      <c r="A47" s="245"/>
      <c r="B47" s="245"/>
      <c r="C47" s="270"/>
      <c r="D47" s="270"/>
      <c r="E47" s="245"/>
      <c r="F47" s="270"/>
      <c r="G47" s="270"/>
      <c r="H47" s="245"/>
      <c r="I47" s="245"/>
      <c r="J47" s="245"/>
      <c r="K47" s="245"/>
      <c r="L47" s="245"/>
      <c r="M47" s="245"/>
      <c r="N47" s="245"/>
      <c r="O47" s="245"/>
      <c r="P47" s="245"/>
      <c r="Q47" s="280"/>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row>
    <row r="48" customHeight="1" spans="1:51">
      <c r="A48" s="245"/>
      <c r="B48" s="245"/>
      <c r="C48" s="270"/>
      <c r="D48" s="270"/>
      <c r="E48" s="245"/>
      <c r="F48" s="270"/>
      <c r="G48" s="270"/>
      <c r="H48" s="245"/>
      <c r="I48" s="245"/>
      <c r="J48" s="245"/>
      <c r="K48" s="245"/>
      <c r="L48" s="245"/>
      <c r="M48" s="245"/>
      <c r="N48" s="245"/>
      <c r="O48" s="245"/>
      <c r="P48" s="245"/>
      <c r="Q48" s="280"/>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row>
    <row r="49" customHeight="1" spans="1:51">
      <c r="A49" s="245"/>
      <c r="B49" s="245"/>
      <c r="C49" s="270"/>
      <c r="D49" s="270"/>
      <c r="E49" s="245"/>
      <c r="F49" s="270"/>
      <c r="G49" s="270"/>
      <c r="H49" s="245"/>
      <c r="I49" s="245"/>
      <c r="J49" s="245"/>
      <c r="K49" s="245"/>
      <c r="L49" s="245"/>
      <c r="M49" s="245"/>
      <c r="N49" s="245"/>
      <c r="O49" s="245"/>
      <c r="P49" s="245"/>
      <c r="Q49" s="280"/>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row>
    <row r="50" customHeight="1" spans="1:51">
      <c r="A50" s="245"/>
      <c r="B50" s="245"/>
      <c r="C50" s="270"/>
      <c r="D50" s="270"/>
      <c r="E50" s="245"/>
      <c r="F50" s="270"/>
      <c r="G50" s="270"/>
      <c r="H50" s="245"/>
      <c r="I50" s="245"/>
      <c r="J50" s="245"/>
      <c r="K50" s="245"/>
      <c r="L50" s="245"/>
      <c r="M50" s="245"/>
      <c r="N50" s="245"/>
      <c r="O50" s="245"/>
      <c r="P50" s="245"/>
      <c r="Q50" s="280"/>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row>
    <row r="51" customHeight="1" spans="1:51">
      <c r="A51" s="245"/>
      <c r="B51" s="245"/>
      <c r="C51" s="270"/>
      <c r="D51" s="270"/>
      <c r="E51" s="245"/>
      <c r="F51" s="270"/>
      <c r="G51" s="270"/>
      <c r="H51" s="245"/>
      <c r="I51" s="245"/>
      <c r="J51" s="245"/>
      <c r="K51" s="245"/>
      <c r="L51" s="245"/>
      <c r="M51" s="245"/>
      <c r="N51" s="245"/>
      <c r="O51" s="245"/>
      <c r="P51" s="245"/>
      <c r="Q51" s="280"/>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row>
    <row r="52" customHeight="1" spans="1:51">
      <c r="A52" s="245"/>
      <c r="B52" s="245"/>
      <c r="C52" s="270"/>
      <c r="D52" s="270"/>
      <c r="E52" s="245"/>
      <c r="F52" s="270"/>
      <c r="G52" s="270"/>
      <c r="H52" s="245"/>
      <c r="I52" s="245"/>
      <c r="J52" s="245"/>
      <c r="K52" s="245"/>
      <c r="L52" s="245"/>
      <c r="M52" s="245"/>
      <c r="N52" s="245"/>
      <c r="O52" s="245"/>
      <c r="P52" s="245"/>
      <c r="Q52" s="280"/>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row>
    <row r="53" customHeight="1" spans="1:51">
      <c r="A53" s="245"/>
      <c r="B53" s="245"/>
      <c r="C53" s="270"/>
      <c r="D53" s="270"/>
      <c r="E53" s="245"/>
      <c r="F53" s="270"/>
      <c r="G53" s="270"/>
      <c r="H53" s="245"/>
      <c r="I53" s="245"/>
      <c r="J53" s="245"/>
      <c r="K53" s="245"/>
      <c r="L53" s="245"/>
      <c r="M53" s="245"/>
      <c r="N53" s="245"/>
      <c r="O53" s="245"/>
      <c r="P53" s="245"/>
      <c r="Q53" s="280"/>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row>
    <row r="54" customHeight="1" spans="1:51">
      <c r="A54" s="245"/>
      <c r="B54" s="245"/>
      <c r="C54" s="270"/>
      <c r="D54" s="270"/>
      <c r="E54" s="245"/>
      <c r="F54" s="270"/>
      <c r="G54" s="270"/>
      <c r="H54" s="245"/>
      <c r="I54" s="245"/>
      <c r="J54" s="245"/>
      <c r="K54" s="245"/>
      <c r="L54" s="245"/>
      <c r="M54" s="245"/>
      <c r="N54" s="245"/>
      <c r="O54" s="245"/>
      <c r="P54" s="245"/>
      <c r="Q54" s="280"/>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row>
    <row r="55" customHeight="1" spans="1:51">
      <c r="A55" s="245"/>
      <c r="B55" s="245"/>
      <c r="C55" s="270"/>
      <c r="D55" s="270"/>
      <c r="E55" s="245"/>
      <c r="F55" s="270"/>
      <c r="G55" s="270"/>
      <c r="H55" s="245"/>
      <c r="I55" s="245"/>
      <c r="J55" s="245"/>
      <c r="K55" s="245"/>
      <c r="L55" s="245"/>
      <c r="M55" s="245"/>
      <c r="N55" s="245"/>
      <c r="O55" s="245"/>
      <c r="P55" s="245"/>
      <c r="Q55" s="280"/>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row>
    <row r="56" customHeight="1" spans="1:51">
      <c r="A56" s="245"/>
      <c r="B56" s="245"/>
      <c r="C56" s="270"/>
      <c r="D56" s="270"/>
      <c r="E56" s="245"/>
      <c r="F56" s="270"/>
      <c r="G56" s="270"/>
      <c r="H56" s="245"/>
      <c r="I56" s="245"/>
      <c r="J56" s="245"/>
      <c r="K56" s="245"/>
      <c r="L56" s="245"/>
      <c r="M56" s="245"/>
      <c r="N56" s="245"/>
      <c r="O56" s="245"/>
      <c r="P56" s="245"/>
      <c r="Q56" s="280"/>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row>
    <row r="57" customHeight="1" spans="1:51">
      <c r="A57" s="245"/>
      <c r="B57" s="245"/>
      <c r="C57" s="270"/>
      <c r="D57" s="270"/>
      <c r="E57" s="245"/>
      <c r="F57" s="270"/>
      <c r="G57" s="270"/>
      <c r="H57" s="245"/>
      <c r="I57" s="245"/>
      <c r="J57" s="245"/>
      <c r="K57" s="245"/>
      <c r="L57" s="245"/>
      <c r="M57" s="245"/>
      <c r="N57" s="245"/>
      <c r="O57" s="245"/>
      <c r="P57" s="245"/>
      <c r="Q57" s="280"/>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row>
    <row r="58" customHeight="1" spans="1:51">
      <c r="A58" s="245"/>
      <c r="B58" s="245"/>
      <c r="C58" s="270"/>
      <c r="D58" s="270"/>
      <c r="E58" s="245"/>
      <c r="F58" s="270"/>
      <c r="G58" s="270"/>
      <c r="H58" s="245"/>
      <c r="I58" s="245"/>
      <c r="J58" s="245"/>
      <c r="K58" s="245"/>
      <c r="L58" s="245"/>
      <c r="M58" s="245"/>
      <c r="N58" s="245"/>
      <c r="O58" s="245"/>
      <c r="P58" s="245"/>
      <c r="Q58" s="280"/>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row>
    <row r="59" customHeight="1" spans="1:51">
      <c r="A59" s="245"/>
      <c r="B59" s="245"/>
      <c r="C59" s="270"/>
      <c r="D59" s="270"/>
      <c r="E59" s="245"/>
      <c r="F59" s="270"/>
      <c r="G59" s="270"/>
      <c r="H59" s="245"/>
      <c r="I59" s="245"/>
      <c r="J59" s="245"/>
      <c r="K59" s="245"/>
      <c r="L59" s="245"/>
      <c r="M59" s="245"/>
      <c r="N59" s="245"/>
      <c r="O59" s="245"/>
      <c r="P59" s="245"/>
      <c r="Q59" s="280"/>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row>
    <row r="60" customHeight="1" spans="1:51">
      <c r="A60" s="245"/>
      <c r="B60" s="245"/>
      <c r="C60" s="270"/>
      <c r="D60" s="270"/>
      <c r="E60" s="245"/>
      <c r="F60" s="270"/>
      <c r="G60" s="270"/>
      <c r="H60" s="245"/>
      <c r="I60" s="245"/>
      <c r="J60" s="245"/>
      <c r="K60" s="245"/>
      <c r="L60" s="245"/>
      <c r="M60" s="245"/>
      <c r="N60" s="245"/>
      <c r="O60" s="245"/>
      <c r="P60" s="245"/>
      <c r="Q60" s="280"/>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row>
    <row r="61" customHeight="1" spans="1:51">
      <c r="A61" s="245"/>
      <c r="B61" s="245"/>
      <c r="C61" s="270"/>
      <c r="D61" s="270"/>
      <c r="E61" s="245"/>
      <c r="F61" s="270"/>
      <c r="G61" s="270"/>
      <c r="H61" s="245"/>
      <c r="I61" s="245"/>
      <c r="J61" s="245"/>
      <c r="K61" s="245"/>
      <c r="L61" s="245"/>
      <c r="M61" s="245"/>
      <c r="N61" s="245"/>
      <c r="O61" s="245"/>
      <c r="P61" s="245"/>
      <c r="Q61" s="280"/>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row>
    <row r="62" customHeight="1" spans="1:51">
      <c r="A62" s="245"/>
      <c r="B62" s="245"/>
      <c r="C62" s="270"/>
      <c r="D62" s="270"/>
      <c r="E62" s="245"/>
      <c r="F62" s="270"/>
      <c r="G62" s="270"/>
      <c r="H62" s="245"/>
      <c r="I62" s="245"/>
      <c r="J62" s="245"/>
      <c r="K62" s="245"/>
      <c r="L62" s="245"/>
      <c r="M62" s="245"/>
      <c r="N62" s="245"/>
      <c r="O62" s="245"/>
      <c r="P62" s="245"/>
      <c r="Q62" s="280"/>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row>
    <row r="63" customHeight="1" spans="1:51">
      <c r="A63" s="245"/>
      <c r="B63" s="245"/>
      <c r="C63" s="270"/>
      <c r="D63" s="270"/>
      <c r="E63" s="245"/>
      <c r="F63" s="270"/>
      <c r="G63" s="270"/>
      <c r="H63" s="245"/>
      <c r="I63" s="245"/>
      <c r="J63" s="245"/>
      <c r="K63" s="245"/>
      <c r="L63" s="245"/>
      <c r="M63" s="245"/>
      <c r="N63" s="245"/>
      <c r="O63" s="245"/>
      <c r="P63" s="245"/>
      <c r="Q63" s="280"/>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row>
    <row r="64" customHeight="1" spans="1:51">
      <c r="A64" s="245"/>
      <c r="B64" s="245"/>
      <c r="C64" s="270"/>
      <c r="D64" s="270"/>
      <c r="E64" s="245"/>
      <c r="F64" s="270"/>
      <c r="G64" s="270"/>
      <c r="H64" s="245"/>
      <c r="I64" s="245"/>
      <c r="J64" s="245"/>
      <c r="K64" s="245"/>
      <c r="L64" s="245"/>
      <c r="M64" s="245"/>
      <c r="N64" s="245"/>
      <c r="O64" s="245"/>
      <c r="P64" s="245"/>
      <c r="Q64" s="280"/>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row>
    <row r="65" customHeight="1" spans="1:51">
      <c r="A65" s="245"/>
      <c r="B65" s="245"/>
      <c r="C65" s="270"/>
      <c r="D65" s="270"/>
      <c r="E65" s="245"/>
      <c r="F65" s="270"/>
      <c r="G65" s="270"/>
      <c r="H65" s="245"/>
      <c r="I65" s="245"/>
      <c r="J65" s="245"/>
      <c r="K65" s="245"/>
      <c r="L65" s="245"/>
      <c r="M65" s="245"/>
      <c r="N65" s="245"/>
      <c r="O65" s="245"/>
      <c r="P65" s="245"/>
      <c r="Q65" s="280"/>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row>
    <row r="66" customHeight="1" spans="1:51">
      <c r="A66" s="245"/>
      <c r="B66" s="245"/>
      <c r="C66" s="270"/>
      <c r="D66" s="270"/>
      <c r="E66" s="245"/>
      <c r="F66" s="270"/>
      <c r="G66" s="270"/>
      <c r="H66" s="245"/>
      <c r="I66" s="245"/>
      <c r="J66" s="245"/>
      <c r="K66" s="245"/>
      <c r="L66" s="245"/>
      <c r="M66" s="245"/>
      <c r="N66" s="245"/>
      <c r="O66" s="245"/>
      <c r="P66" s="245"/>
      <c r="Q66" s="280"/>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row>
    <row r="67" customHeight="1" spans="1:51">
      <c r="A67" s="245"/>
      <c r="B67" s="245"/>
      <c r="C67" s="270"/>
      <c r="D67" s="270"/>
      <c r="E67" s="245"/>
      <c r="F67" s="270"/>
      <c r="G67" s="270"/>
      <c r="H67" s="245"/>
      <c r="I67" s="245"/>
      <c r="J67" s="245"/>
      <c r="K67" s="245"/>
      <c r="L67" s="245"/>
      <c r="M67" s="245"/>
      <c r="N67" s="245"/>
      <c r="O67" s="245"/>
      <c r="P67" s="245"/>
      <c r="Q67" s="280"/>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row>
    <row r="68" customHeight="1" spans="1:51">
      <c r="A68" s="245"/>
      <c r="B68" s="245"/>
      <c r="C68" s="270"/>
      <c r="D68" s="270"/>
      <c r="E68" s="245"/>
      <c r="F68" s="270"/>
      <c r="G68" s="270"/>
      <c r="H68" s="245"/>
      <c r="I68" s="245"/>
      <c r="J68" s="245"/>
      <c r="K68" s="245"/>
      <c r="L68" s="245"/>
      <c r="M68" s="245"/>
      <c r="N68" s="245"/>
      <c r="O68" s="245"/>
      <c r="P68" s="245"/>
      <c r="Q68" s="280"/>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row>
    <row r="69" customHeight="1" spans="1:51">
      <c r="A69" s="245"/>
      <c r="B69" s="245"/>
      <c r="C69" s="270"/>
      <c r="D69" s="270"/>
      <c r="E69" s="245"/>
      <c r="F69" s="270"/>
      <c r="G69" s="270"/>
      <c r="H69" s="245"/>
      <c r="I69" s="245"/>
      <c r="J69" s="245"/>
      <c r="K69" s="245"/>
      <c r="L69" s="245"/>
      <c r="M69" s="245"/>
      <c r="N69" s="245"/>
      <c r="O69" s="245"/>
      <c r="P69" s="245"/>
      <c r="Q69" s="280"/>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row>
    <row r="70" customHeight="1" spans="1:51">
      <c r="A70" s="245"/>
      <c r="B70" s="245"/>
      <c r="C70" s="270"/>
      <c r="D70" s="270"/>
      <c r="E70" s="245"/>
      <c r="F70" s="270"/>
      <c r="G70" s="270"/>
      <c r="H70" s="245"/>
      <c r="I70" s="245"/>
      <c r="J70" s="245"/>
      <c r="K70" s="245"/>
      <c r="L70" s="245"/>
      <c r="M70" s="245"/>
      <c r="N70" s="245"/>
      <c r="O70" s="245"/>
      <c r="P70" s="245"/>
      <c r="Q70" s="280"/>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row>
    <row r="71" customHeight="1" spans="1:51">
      <c r="A71" s="245"/>
      <c r="B71" s="245"/>
      <c r="C71" s="270"/>
      <c r="D71" s="270"/>
      <c r="E71" s="245"/>
      <c r="F71" s="270"/>
      <c r="G71" s="270"/>
      <c r="H71" s="245"/>
      <c r="I71" s="245"/>
      <c r="J71" s="245"/>
      <c r="K71" s="245"/>
      <c r="L71" s="245"/>
      <c r="M71" s="245"/>
      <c r="N71" s="245"/>
      <c r="O71" s="245"/>
      <c r="P71" s="245"/>
      <c r="Q71" s="280"/>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row>
    <row r="72" customHeight="1" spans="1:51">
      <c r="A72" s="245"/>
      <c r="B72" s="245"/>
      <c r="C72" s="270"/>
      <c r="D72" s="270"/>
      <c r="E72" s="245"/>
      <c r="F72" s="270"/>
      <c r="G72" s="270"/>
      <c r="H72" s="245"/>
      <c r="I72" s="245"/>
      <c r="J72" s="245"/>
      <c r="K72" s="245"/>
      <c r="L72" s="245"/>
      <c r="M72" s="245"/>
      <c r="N72" s="245"/>
      <c r="O72" s="245"/>
      <c r="P72" s="245"/>
      <c r="Q72" s="280"/>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row>
    <row r="73" customHeight="1" spans="1:51">
      <c r="A73" s="245"/>
      <c r="B73" s="245"/>
      <c r="C73" s="270"/>
      <c r="D73" s="270"/>
      <c r="E73" s="245"/>
      <c r="F73" s="270"/>
      <c r="G73" s="270"/>
      <c r="H73" s="245"/>
      <c r="I73" s="245"/>
      <c r="J73" s="245"/>
      <c r="K73" s="245"/>
      <c r="L73" s="245"/>
      <c r="M73" s="245"/>
      <c r="N73" s="245"/>
      <c r="O73" s="245"/>
      <c r="P73" s="245"/>
      <c r="Q73" s="280"/>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row>
    <row r="74" customHeight="1" spans="1:51">
      <c r="A74" s="245"/>
      <c r="B74" s="245"/>
      <c r="C74" s="270"/>
      <c r="D74" s="270"/>
      <c r="E74" s="245"/>
      <c r="F74" s="270"/>
      <c r="G74" s="270"/>
      <c r="H74" s="245"/>
      <c r="I74" s="245"/>
      <c r="J74" s="245"/>
      <c r="K74" s="245"/>
      <c r="L74" s="245"/>
      <c r="M74" s="245"/>
      <c r="N74" s="245"/>
      <c r="O74" s="245"/>
      <c r="P74" s="245"/>
      <c r="Q74" s="280"/>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row>
    <row r="75" customHeight="1" spans="1:51">
      <c r="A75" s="245"/>
      <c r="B75" s="245"/>
      <c r="C75" s="270"/>
      <c r="D75" s="270"/>
      <c r="E75" s="245"/>
      <c r="F75" s="270"/>
      <c r="G75" s="270"/>
      <c r="H75" s="245"/>
      <c r="I75" s="245"/>
      <c r="J75" s="245"/>
      <c r="K75" s="245"/>
      <c r="L75" s="245"/>
      <c r="M75" s="245"/>
      <c r="N75" s="245"/>
      <c r="O75" s="245"/>
      <c r="P75" s="245"/>
      <c r="Q75" s="280"/>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row>
    <row r="76" customHeight="1" spans="1:51">
      <c r="A76" s="245"/>
      <c r="B76" s="245"/>
      <c r="C76" s="270"/>
      <c r="D76" s="270"/>
      <c r="E76" s="245"/>
      <c r="F76" s="270"/>
      <c r="G76" s="270"/>
      <c r="H76" s="245"/>
      <c r="I76" s="245"/>
      <c r="J76" s="245"/>
      <c r="K76" s="245"/>
      <c r="L76" s="245"/>
      <c r="M76" s="245"/>
      <c r="N76" s="245"/>
      <c r="O76" s="245"/>
      <c r="P76" s="245"/>
      <c r="Q76" s="280"/>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row>
    <row r="77" customHeight="1" spans="1:51">
      <c r="A77" s="245"/>
      <c r="B77" s="245"/>
      <c r="C77" s="270"/>
      <c r="D77" s="270"/>
      <c r="E77" s="245"/>
      <c r="F77" s="270"/>
      <c r="G77" s="270"/>
      <c r="H77" s="245"/>
      <c r="I77" s="245"/>
      <c r="J77" s="245"/>
      <c r="K77" s="245"/>
      <c r="L77" s="245"/>
      <c r="M77" s="245"/>
      <c r="N77" s="245"/>
      <c r="O77" s="245"/>
      <c r="P77" s="245"/>
      <c r="Q77" s="280"/>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row>
    <row r="78" customHeight="1" spans="1:51">
      <c r="A78" s="245"/>
      <c r="B78" s="245"/>
      <c r="C78" s="270"/>
      <c r="D78" s="270"/>
      <c r="E78" s="245"/>
      <c r="F78" s="270"/>
      <c r="G78" s="270"/>
      <c r="H78" s="245"/>
      <c r="I78" s="245"/>
      <c r="J78" s="245"/>
      <c r="K78" s="245"/>
      <c r="L78" s="245"/>
      <c r="M78" s="245"/>
      <c r="N78" s="245"/>
      <c r="O78" s="245"/>
      <c r="P78" s="245"/>
      <c r="Q78" s="280"/>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row>
    <row r="79" customHeight="1" spans="1:51">
      <c r="A79" s="245"/>
      <c r="B79" s="245"/>
      <c r="C79" s="270"/>
      <c r="D79" s="270"/>
      <c r="E79" s="245"/>
      <c r="F79" s="270"/>
      <c r="G79" s="270"/>
      <c r="H79" s="245"/>
      <c r="I79" s="245"/>
      <c r="J79" s="245"/>
      <c r="K79" s="245"/>
      <c r="L79" s="245"/>
      <c r="M79" s="245"/>
      <c r="N79" s="245"/>
      <c r="O79" s="245"/>
      <c r="P79" s="245"/>
      <c r="Q79" s="280"/>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row>
    <row r="80" customHeight="1" spans="1:51">
      <c r="A80" s="245"/>
      <c r="B80" s="245"/>
      <c r="C80" s="270"/>
      <c r="D80" s="270"/>
      <c r="E80" s="245"/>
      <c r="F80" s="270"/>
      <c r="G80" s="270"/>
      <c r="H80" s="245"/>
      <c r="I80" s="245"/>
      <c r="J80" s="245"/>
      <c r="K80" s="245"/>
      <c r="L80" s="245"/>
      <c r="M80" s="245"/>
      <c r="N80" s="245"/>
      <c r="O80" s="245"/>
      <c r="P80" s="245"/>
      <c r="Q80" s="280"/>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row>
    <row r="81" customHeight="1" spans="1:51">
      <c r="A81" s="245"/>
      <c r="B81" s="245"/>
      <c r="C81" s="270"/>
      <c r="D81" s="270"/>
      <c r="E81" s="245"/>
      <c r="F81" s="270"/>
      <c r="G81" s="270"/>
      <c r="H81" s="245"/>
      <c r="I81" s="245"/>
      <c r="J81" s="245"/>
      <c r="K81" s="245"/>
      <c r="L81" s="245"/>
      <c r="M81" s="245"/>
      <c r="N81" s="245"/>
      <c r="O81" s="245"/>
      <c r="P81" s="245"/>
      <c r="Q81" s="280"/>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row>
    <row r="82" customHeight="1" spans="1:51">
      <c r="A82" s="245"/>
      <c r="B82" s="245"/>
      <c r="C82" s="270"/>
      <c r="D82" s="270"/>
      <c r="E82" s="245"/>
      <c r="F82" s="270"/>
      <c r="G82" s="270"/>
      <c r="H82" s="245"/>
      <c r="I82" s="245"/>
      <c r="J82" s="245"/>
      <c r="K82" s="245"/>
      <c r="L82" s="245"/>
      <c r="M82" s="245"/>
      <c r="N82" s="245"/>
      <c r="O82" s="245"/>
      <c r="P82" s="245"/>
      <c r="Q82" s="280"/>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row>
    <row r="83" customHeight="1" spans="1:51">
      <c r="A83" s="245"/>
      <c r="B83" s="245"/>
      <c r="C83" s="270"/>
      <c r="D83" s="270"/>
      <c r="E83" s="245"/>
      <c r="F83" s="270"/>
      <c r="G83" s="270"/>
      <c r="H83" s="245"/>
      <c r="I83" s="245"/>
      <c r="J83" s="245"/>
      <c r="K83" s="245"/>
      <c r="L83" s="245"/>
      <c r="M83" s="245"/>
      <c r="N83" s="245"/>
      <c r="O83" s="245"/>
      <c r="P83" s="245"/>
      <c r="Q83" s="280"/>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row>
    <row r="84" customHeight="1" spans="1:51">
      <c r="A84" s="245"/>
      <c r="B84" s="245"/>
      <c r="C84" s="270"/>
      <c r="D84" s="270"/>
      <c r="E84" s="245"/>
      <c r="F84" s="270"/>
      <c r="G84" s="270"/>
      <c r="H84" s="245"/>
      <c r="I84" s="245"/>
      <c r="J84" s="245"/>
      <c r="K84" s="245"/>
      <c r="L84" s="245"/>
      <c r="M84" s="245"/>
      <c r="N84" s="245"/>
      <c r="O84" s="245"/>
      <c r="P84" s="245"/>
      <c r="Q84" s="280"/>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row>
    <row r="85" customHeight="1" spans="1:51">
      <c r="A85" s="245"/>
      <c r="B85" s="245"/>
      <c r="C85" s="270"/>
      <c r="D85" s="270"/>
      <c r="E85" s="245"/>
      <c r="F85" s="270"/>
      <c r="G85" s="270"/>
      <c r="H85" s="245"/>
      <c r="I85" s="245"/>
      <c r="J85" s="245"/>
      <c r="K85" s="245"/>
      <c r="L85" s="245"/>
      <c r="M85" s="245"/>
      <c r="N85" s="245"/>
      <c r="O85" s="245"/>
      <c r="P85" s="245"/>
      <c r="Q85" s="280"/>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row>
    <row r="86" customHeight="1" spans="1:51">
      <c r="A86" s="245"/>
      <c r="B86" s="245"/>
      <c r="C86" s="270"/>
      <c r="D86" s="270"/>
      <c r="E86" s="245"/>
      <c r="F86" s="270"/>
      <c r="G86" s="270"/>
      <c r="H86" s="245"/>
      <c r="I86" s="245"/>
      <c r="J86" s="245"/>
      <c r="K86" s="245"/>
      <c r="L86" s="245"/>
      <c r="M86" s="245"/>
      <c r="N86" s="245"/>
      <c r="O86" s="245"/>
      <c r="P86" s="245"/>
      <c r="Q86" s="280"/>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row>
    <row r="87" customHeight="1" spans="1:51">
      <c r="A87" s="245"/>
      <c r="B87" s="245"/>
      <c r="C87" s="270"/>
      <c r="D87" s="270"/>
      <c r="E87" s="245"/>
      <c r="F87" s="270"/>
      <c r="G87" s="270"/>
      <c r="H87" s="245"/>
      <c r="I87" s="245"/>
      <c r="J87" s="245"/>
      <c r="K87" s="245"/>
      <c r="L87" s="245"/>
      <c r="M87" s="245"/>
      <c r="N87" s="245"/>
      <c r="O87" s="245"/>
      <c r="P87" s="245"/>
      <c r="Q87" s="280"/>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row>
    <row r="88" customHeight="1" spans="1:51">
      <c r="A88" s="245"/>
      <c r="B88" s="245"/>
      <c r="C88" s="270"/>
      <c r="D88" s="270"/>
      <c r="E88" s="245"/>
      <c r="F88" s="270"/>
      <c r="G88" s="270"/>
      <c r="H88" s="245"/>
      <c r="I88" s="245"/>
      <c r="J88" s="245"/>
      <c r="K88" s="245"/>
      <c r="L88" s="245"/>
      <c r="M88" s="245"/>
      <c r="N88" s="245"/>
      <c r="O88" s="245"/>
      <c r="P88" s="245"/>
      <c r="Q88" s="280"/>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row>
    <row r="89" customHeight="1" spans="1:51">
      <c r="A89" s="245"/>
      <c r="B89" s="245"/>
      <c r="C89" s="270"/>
      <c r="D89" s="270"/>
      <c r="E89" s="245"/>
      <c r="F89" s="270"/>
      <c r="G89" s="270"/>
      <c r="H89" s="245"/>
      <c r="I89" s="245"/>
      <c r="J89" s="245"/>
      <c r="K89" s="245"/>
      <c r="L89" s="245"/>
      <c r="M89" s="245"/>
      <c r="N89" s="245"/>
      <c r="O89" s="245"/>
      <c r="P89" s="245"/>
      <c r="Q89" s="280"/>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row>
    <row r="90" customHeight="1" spans="1:51">
      <c r="A90" s="245"/>
      <c r="B90" s="245"/>
      <c r="C90" s="270"/>
      <c r="D90" s="270"/>
      <c r="E90" s="245"/>
      <c r="F90" s="270"/>
      <c r="G90" s="270"/>
      <c r="H90" s="245"/>
      <c r="I90" s="245"/>
      <c r="J90" s="245"/>
      <c r="K90" s="245"/>
      <c r="L90" s="245"/>
      <c r="M90" s="245"/>
      <c r="N90" s="245"/>
      <c r="O90" s="245"/>
      <c r="P90" s="245"/>
      <c r="Q90" s="280"/>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row>
    <row r="91" customHeight="1" spans="1:51">
      <c r="A91" s="245"/>
      <c r="B91" s="245"/>
      <c r="C91" s="270"/>
      <c r="D91" s="270"/>
      <c r="E91" s="245"/>
      <c r="F91" s="270"/>
      <c r="G91" s="270"/>
      <c r="H91" s="245"/>
      <c r="I91" s="245"/>
      <c r="J91" s="245"/>
      <c r="K91" s="245"/>
      <c r="L91" s="245"/>
      <c r="M91" s="245"/>
      <c r="N91" s="245"/>
      <c r="O91" s="245"/>
      <c r="P91" s="245"/>
      <c r="Q91" s="280"/>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row>
    <row r="92" customHeight="1" spans="1:51">
      <c r="A92" s="245"/>
      <c r="B92" s="245"/>
      <c r="C92" s="270"/>
      <c r="D92" s="270"/>
      <c r="E92" s="245"/>
      <c r="F92" s="270"/>
      <c r="G92" s="270"/>
      <c r="H92" s="245"/>
      <c r="I92" s="245"/>
      <c r="J92" s="245"/>
      <c r="K92" s="245"/>
      <c r="L92" s="245"/>
      <c r="M92" s="245"/>
      <c r="N92" s="245"/>
      <c r="O92" s="245"/>
      <c r="P92" s="245"/>
      <c r="Q92" s="280"/>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row>
    <row r="93" customHeight="1" spans="1:51">
      <c r="A93" s="245"/>
      <c r="B93" s="245"/>
      <c r="C93" s="270"/>
      <c r="D93" s="270"/>
      <c r="E93" s="245"/>
      <c r="F93" s="270"/>
      <c r="G93" s="270"/>
      <c r="H93" s="245"/>
      <c r="I93" s="245"/>
      <c r="J93" s="245"/>
      <c r="K93" s="245"/>
      <c r="L93" s="245"/>
      <c r="M93" s="245"/>
      <c r="N93" s="245"/>
      <c r="O93" s="245"/>
      <c r="P93" s="245"/>
      <c r="Q93" s="280"/>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row>
    <row r="94" customHeight="1" spans="1:51">
      <c r="A94" s="245"/>
      <c r="B94" s="245"/>
      <c r="C94" s="270"/>
      <c r="D94" s="270"/>
      <c r="E94" s="245"/>
      <c r="F94" s="270"/>
      <c r="G94" s="270"/>
      <c r="H94" s="245"/>
      <c r="I94" s="245"/>
      <c r="J94" s="245"/>
      <c r="K94" s="245"/>
      <c r="L94" s="245"/>
      <c r="M94" s="245"/>
      <c r="N94" s="245"/>
      <c r="O94" s="245"/>
      <c r="P94" s="245"/>
      <c r="Q94" s="280"/>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row>
    <row r="95" customHeight="1" spans="1:51">
      <c r="A95" s="245"/>
      <c r="B95" s="245"/>
      <c r="C95" s="270"/>
      <c r="D95" s="270"/>
      <c r="E95" s="245"/>
      <c r="F95" s="270"/>
      <c r="G95" s="270"/>
      <c r="H95" s="245"/>
      <c r="I95" s="245"/>
      <c r="J95" s="245"/>
      <c r="K95" s="245"/>
      <c r="L95" s="245"/>
      <c r="M95" s="245"/>
      <c r="N95" s="245"/>
      <c r="O95" s="245"/>
      <c r="P95" s="245"/>
      <c r="Q95" s="280"/>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row>
    <row r="96" customHeight="1" spans="1:51">
      <c r="A96" s="245"/>
      <c r="B96" s="245"/>
      <c r="C96" s="270"/>
      <c r="D96" s="270"/>
      <c r="E96" s="245"/>
      <c r="F96" s="270"/>
      <c r="G96" s="270"/>
      <c r="H96" s="245"/>
      <c r="I96" s="245"/>
      <c r="J96" s="245"/>
      <c r="K96" s="245"/>
      <c r="L96" s="245"/>
      <c r="M96" s="245"/>
      <c r="N96" s="245"/>
      <c r="O96" s="245"/>
      <c r="P96" s="245"/>
      <c r="Q96" s="280"/>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row>
    <row r="97" customHeight="1" spans="1:51">
      <c r="A97" s="245"/>
      <c r="B97" s="245"/>
      <c r="C97" s="270"/>
      <c r="D97" s="270"/>
      <c r="E97" s="245"/>
      <c r="F97" s="270"/>
      <c r="G97" s="270"/>
      <c r="H97" s="245"/>
      <c r="I97" s="245"/>
      <c r="J97" s="245"/>
      <c r="K97" s="245"/>
      <c r="L97" s="245"/>
      <c r="M97" s="245"/>
      <c r="N97" s="245"/>
      <c r="O97" s="245"/>
      <c r="P97" s="245"/>
      <c r="Q97" s="280"/>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customHeight="1" spans="1:51">
      <c r="A98" s="245"/>
      <c r="B98" s="245"/>
      <c r="C98" s="270"/>
      <c r="D98" s="270"/>
      <c r="E98" s="245"/>
      <c r="F98" s="270"/>
      <c r="G98" s="270"/>
      <c r="H98" s="245"/>
      <c r="I98" s="245"/>
      <c r="J98" s="245"/>
      <c r="K98" s="245"/>
      <c r="L98" s="245"/>
      <c r="M98" s="245"/>
      <c r="N98" s="245"/>
      <c r="O98" s="245"/>
      <c r="P98" s="245"/>
      <c r="Q98" s="280"/>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customHeight="1" spans="1:51">
      <c r="A99" s="245"/>
      <c r="B99" s="245"/>
      <c r="C99" s="270"/>
      <c r="D99" s="270"/>
      <c r="E99" s="245"/>
      <c r="F99" s="270"/>
      <c r="G99" s="270"/>
      <c r="H99" s="245"/>
      <c r="I99" s="245"/>
      <c r="J99" s="245"/>
      <c r="K99" s="245"/>
      <c r="L99" s="245"/>
      <c r="M99" s="245"/>
      <c r="N99" s="245"/>
      <c r="O99" s="245"/>
      <c r="P99" s="245"/>
      <c r="Q99" s="280"/>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customHeight="1" spans="1:51">
      <c r="A100" s="245"/>
      <c r="B100" s="245"/>
      <c r="C100" s="270"/>
      <c r="D100" s="270"/>
      <c r="E100" s="245"/>
      <c r="F100" s="270"/>
      <c r="G100" s="270"/>
      <c r="H100" s="245"/>
      <c r="I100" s="245"/>
      <c r="J100" s="245"/>
      <c r="K100" s="245"/>
      <c r="L100" s="245"/>
      <c r="M100" s="245"/>
      <c r="N100" s="245"/>
      <c r="O100" s="245"/>
      <c r="P100" s="245"/>
      <c r="Q100" s="280"/>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customHeight="1" spans="1:51">
      <c r="A101" s="245"/>
      <c r="B101" s="245"/>
      <c r="C101" s="270"/>
      <c r="D101" s="270"/>
      <c r="E101" s="245"/>
      <c r="F101" s="270"/>
      <c r="G101" s="270"/>
      <c r="H101" s="245"/>
      <c r="I101" s="245"/>
      <c r="J101" s="245"/>
      <c r="K101" s="245"/>
      <c r="L101" s="245"/>
      <c r="M101" s="245"/>
      <c r="N101" s="245"/>
      <c r="O101" s="245"/>
      <c r="P101" s="245"/>
      <c r="Q101" s="280"/>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customHeight="1" spans="1:51">
      <c r="A102" s="245"/>
      <c r="B102" s="245"/>
      <c r="C102" s="270"/>
      <c r="D102" s="270"/>
      <c r="E102" s="245"/>
      <c r="F102" s="270"/>
      <c r="G102" s="270"/>
      <c r="H102" s="245"/>
      <c r="I102" s="245"/>
      <c r="J102" s="245"/>
      <c r="K102" s="245"/>
      <c r="L102" s="245"/>
      <c r="M102" s="245"/>
      <c r="N102" s="245"/>
      <c r="O102" s="245"/>
      <c r="P102" s="245"/>
      <c r="Q102" s="280"/>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customHeight="1" spans="1:51">
      <c r="A103" s="245"/>
      <c r="B103" s="245"/>
      <c r="C103" s="270"/>
      <c r="D103" s="270"/>
      <c r="E103" s="245"/>
      <c r="F103" s="270"/>
      <c r="G103" s="270"/>
      <c r="H103" s="245"/>
      <c r="I103" s="245"/>
      <c r="J103" s="245"/>
      <c r="K103" s="245"/>
      <c r="L103" s="245"/>
      <c r="M103" s="245"/>
      <c r="N103" s="245"/>
      <c r="O103" s="245"/>
      <c r="P103" s="245"/>
      <c r="Q103" s="280"/>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row>
    <row r="104" customHeight="1" spans="1:51">
      <c r="A104" s="245"/>
      <c r="B104" s="245"/>
      <c r="C104" s="270"/>
      <c r="D104" s="270"/>
      <c r="E104" s="245"/>
      <c r="F104" s="270"/>
      <c r="G104" s="270"/>
      <c r="H104" s="245"/>
      <c r="I104" s="245"/>
      <c r="J104" s="245"/>
      <c r="K104" s="245"/>
      <c r="L104" s="245"/>
      <c r="M104" s="245"/>
      <c r="N104" s="245"/>
      <c r="O104" s="245"/>
      <c r="P104" s="245"/>
      <c r="Q104" s="280"/>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row>
    <row r="105" customHeight="1" spans="1:51">
      <c r="A105" s="245"/>
      <c r="B105" s="245"/>
      <c r="C105" s="270"/>
      <c r="D105" s="270"/>
      <c r="E105" s="245"/>
      <c r="F105" s="270"/>
      <c r="G105" s="270"/>
      <c r="H105" s="245"/>
      <c r="I105" s="245"/>
      <c r="J105" s="245"/>
      <c r="K105" s="245"/>
      <c r="L105" s="245"/>
      <c r="M105" s="245"/>
      <c r="N105" s="245"/>
      <c r="O105" s="245"/>
      <c r="P105" s="245"/>
      <c r="Q105" s="280"/>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row>
    <row r="106" customHeight="1" spans="1:51">
      <c r="A106" s="245"/>
      <c r="B106" s="245"/>
      <c r="C106" s="270"/>
      <c r="D106" s="270"/>
      <c r="E106" s="245"/>
      <c r="F106" s="270"/>
      <c r="G106" s="270"/>
      <c r="H106" s="245"/>
      <c r="I106" s="245"/>
      <c r="J106" s="245"/>
      <c r="K106" s="245"/>
      <c r="L106" s="245"/>
      <c r="M106" s="245"/>
      <c r="N106" s="245"/>
      <c r="O106" s="245"/>
      <c r="P106" s="245"/>
      <c r="Q106" s="280"/>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row>
    <row r="107" customHeight="1" spans="1:51">
      <c r="A107" s="245"/>
      <c r="B107" s="245"/>
      <c r="C107" s="270"/>
      <c r="D107" s="270"/>
      <c r="E107" s="245"/>
      <c r="F107" s="270"/>
      <c r="G107" s="270"/>
      <c r="H107" s="245"/>
      <c r="I107" s="245"/>
      <c r="J107" s="245"/>
      <c r="K107" s="245"/>
      <c r="L107" s="245"/>
      <c r="M107" s="245"/>
      <c r="N107" s="245"/>
      <c r="O107" s="245"/>
      <c r="P107" s="245"/>
      <c r="Q107" s="280"/>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row>
    <row r="108" customHeight="1" spans="1:51">
      <c r="A108" s="245"/>
      <c r="B108" s="245"/>
      <c r="C108" s="270"/>
      <c r="D108" s="270"/>
      <c r="E108" s="245"/>
      <c r="F108" s="270"/>
      <c r="G108" s="270"/>
      <c r="H108" s="245"/>
      <c r="I108" s="245"/>
      <c r="J108" s="245"/>
      <c r="K108" s="245"/>
      <c r="L108" s="245"/>
      <c r="M108" s="245"/>
      <c r="N108" s="245"/>
      <c r="O108" s="245"/>
      <c r="P108" s="245"/>
      <c r="Q108" s="280"/>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row>
    <row r="109" customHeight="1" spans="1:51">
      <c r="A109" s="245"/>
      <c r="B109" s="245"/>
      <c r="C109" s="270"/>
      <c r="D109" s="270"/>
      <c r="E109" s="245"/>
      <c r="F109" s="270"/>
      <c r="G109" s="270"/>
      <c r="H109" s="245"/>
      <c r="I109" s="245"/>
      <c r="J109" s="245"/>
      <c r="K109" s="245"/>
      <c r="L109" s="245"/>
      <c r="M109" s="245"/>
      <c r="N109" s="245"/>
      <c r="O109" s="245"/>
      <c r="P109" s="245"/>
      <c r="Q109" s="280"/>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row>
    <row r="110" customHeight="1" spans="1:51">
      <c r="A110" s="245"/>
      <c r="B110" s="245"/>
      <c r="C110" s="270"/>
      <c r="D110" s="270"/>
      <c r="E110" s="245"/>
      <c r="F110" s="270"/>
      <c r="G110" s="270"/>
      <c r="H110" s="245"/>
      <c r="I110" s="245"/>
      <c r="J110" s="245"/>
      <c r="K110" s="245"/>
      <c r="L110" s="245"/>
      <c r="M110" s="245"/>
      <c r="N110" s="245"/>
      <c r="O110" s="245"/>
      <c r="P110" s="245"/>
      <c r="Q110" s="280"/>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row>
    <row r="111" customHeight="1" spans="1:51">
      <c r="A111" s="245"/>
      <c r="B111" s="245"/>
      <c r="C111" s="270"/>
      <c r="D111" s="270"/>
      <c r="E111" s="245"/>
      <c r="F111" s="270"/>
      <c r="G111" s="270"/>
      <c r="H111" s="245"/>
      <c r="I111" s="245"/>
      <c r="J111" s="245"/>
      <c r="K111" s="245"/>
      <c r="L111" s="245"/>
      <c r="M111" s="245"/>
      <c r="N111" s="245"/>
      <c r="O111" s="245"/>
      <c r="P111" s="245"/>
      <c r="Q111" s="280"/>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row>
    <row r="112" customHeight="1" spans="1:51">
      <c r="A112" s="245"/>
      <c r="B112" s="245"/>
      <c r="C112" s="270"/>
      <c r="D112" s="270"/>
      <c r="E112" s="245"/>
      <c r="F112" s="270"/>
      <c r="G112" s="270"/>
      <c r="H112" s="245"/>
      <c r="I112" s="245"/>
      <c r="J112" s="245"/>
      <c r="K112" s="245"/>
      <c r="L112" s="245"/>
      <c r="M112" s="245"/>
      <c r="N112" s="245"/>
      <c r="O112" s="245"/>
      <c r="P112" s="245"/>
      <c r="Q112" s="280"/>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row>
    <row r="113" customHeight="1" spans="1:51">
      <c r="A113" s="245"/>
      <c r="B113" s="245"/>
      <c r="C113" s="270"/>
      <c r="D113" s="270"/>
      <c r="E113" s="245"/>
      <c r="F113" s="270"/>
      <c r="G113" s="270"/>
      <c r="H113" s="245"/>
      <c r="I113" s="245"/>
      <c r="J113" s="245"/>
      <c r="K113" s="245"/>
      <c r="L113" s="245"/>
      <c r="M113" s="245"/>
      <c r="N113" s="245"/>
      <c r="O113" s="245"/>
      <c r="P113" s="245"/>
      <c r="Q113" s="280"/>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row>
    <row r="114" customHeight="1" spans="1:51">
      <c r="A114" s="245"/>
      <c r="B114" s="245"/>
      <c r="C114" s="270"/>
      <c r="D114" s="270"/>
      <c r="E114" s="245"/>
      <c r="F114" s="270"/>
      <c r="G114" s="270"/>
      <c r="H114" s="245"/>
      <c r="I114" s="245"/>
      <c r="J114" s="245"/>
      <c r="K114" s="245"/>
      <c r="L114" s="245"/>
      <c r="M114" s="245"/>
      <c r="N114" s="245"/>
      <c r="O114" s="245"/>
      <c r="P114" s="245"/>
      <c r="Q114" s="280"/>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row>
    <row r="115" customHeight="1" spans="1:51">
      <c r="A115" s="245"/>
      <c r="B115" s="245"/>
      <c r="C115" s="270"/>
      <c r="D115" s="270"/>
      <c r="E115" s="245"/>
      <c r="F115" s="270"/>
      <c r="G115" s="270"/>
      <c r="H115" s="245"/>
      <c r="I115" s="245"/>
      <c r="J115" s="245"/>
      <c r="K115" s="245"/>
      <c r="L115" s="245"/>
      <c r="M115" s="245"/>
      <c r="N115" s="245"/>
      <c r="O115" s="245"/>
      <c r="P115" s="245"/>
      <c r="Q115" s="280"/>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row>
    <row r="116" customHeight="1" spans="1:51">
      <c r="A116" s="245"/>
      <c r="B116" s="245"/>
      <c r="C116" s="270"/>
      <c r="D116" s="270"/>
      <c r="E116" s="245"/>
      <c r="F116" s="270"/>
      <c r="G116" s="270"/>
      <c r="H116" s="245"/>
      <c r="I116" s="245"/>
      <c r="J116" s="245"/>
      <c r="K116" s="245"/>
      <c r="L116" s="245"/>
      <c r="M116" s="245"/>
      <c r="N116" s="245"/>
      <c r="O116" s="245"/>
      <c r="P116" s="245"/>
      <c r="Q116" s="280"/>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row>
    <row r="117" customHeight="1" spans="1:51">
      <c r="A117" s="245"/>
      <c r="B117" s="245"/>
      <c r="C117" s="270"/>
      <c r="D117" s="270"/>
      <c r="E117" s="245"/>
      <c r="F117" s="270"/>
      <c r="G117" s="270"/>
      <c r="H117" s="245"/>
      <c r="I117" s="245"/>
      <c r="J117" s="245"/>
      <c r="K117" s="245"/>
      <c r="L117" s="245"/>
      <c r="M117" s="245"/>
      <c r="N117" s="245"/>
      <c r="O117" s="245"/>
      <c r="P117" s="245"/>
      <c r="Q117" s="280"/>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row>
    <row r="118" customHeight="1" spans="1:51">
      <c r="A118" s="245"/>
      <c r="B118" s="245"/>
      <c r="C118" s="270"/>
      <c r="D118" s="270"/>
      <c r="E118" s="245"/>
      <c r="F118" s="270"/>
      <c r="G118" s="270"/>
      <c r="H118" s="245"/>
      <c r="I118" s="245"/>
      <c r="J118" s="245"/>
      <c r="K118" s="245"/>
      <c r="L118" s="245"/>
      <c r="M118" s="245"/>
      <c r="N118" s="245"/>
      <c r="O118" s="245"/>
      <c r="P118" s="245"/>
      <c r="Q118" s="280"/>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row>
    <row r="119" customHeight="1" spans="1:51">
      <c r="A119" s="245"/>
      <c r="B119" s="245"/>
      <c r="C119" s="270"/>
      <c r="D119" s="270"/>
      <c r="E119" s="245"/>
      <c r="F119" s="270"/>
      <c r="G119" s="270"/>
      <c r="H119" s="245"/>
      <c r="I119" s="245"/>
      <c r="J119" s="245"/>
      <c r="K119" s="245"/>
      <c r="L119" s="245"/>
      <c r="M119" s="245"/>
      <c r="N119" s="245"/>
      <c r="O119" s="245"/>
      <c r="P119" s="245"/>
      <c r="Q119" s="280"/>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row>
    <row r="120" customHeight="1" spans="1:51">
      <c r="A120" s="245"/>
      <c r="B120" s="245"/>
      <c r="C120" s="270"/>
      <c r="D120" s="270"/>
      <c r="E120" s="245"/>
      <c r="F120" s="270"/>
      <c r="G120" s="270"/>
      <c r="H120" s="245"/>
      <c r="I120" s="245"/>
      <c r="J120" s="245"/>
      <c r="K120" s="245"/>
      <c r="L120" s="245"/>
      <c r="M120" s="245"/>
      <c r="N120" s="245"/>
      <c r="O120" s="245"/>
      <c r="P120" s="245"/>
      <c r="Q120" s="280"/>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row>
    <row r="121" customHeight="1" spans="1:51">
      <c r="A121" s="245"/>
      <c r="B121" s="245"/>
      <c r="C121" s="270"/>
      <c r="D121" s="270"/>
      <c r="E121" s="245"/>
      <c r="F121" s="270"/>
      <c r="G121" s="270"/>
      <c r="H121" s="245"/>
      <c r="I121" s="245"/>
      <c r="J121" s="245"/>
      <c r="K121" s="245"/>
      <c r="L121" s="245"/>
      <c r="M121" s="245"/>
      <c r="N121" s="245"/>
      <c r="O121" s="245"/>
      <c r="P121" s="245"/>
      <c r="Q121" s="280"/>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row>
    <row r="122" customHeight="1" spans="1:51">
      <c r="A122" s="245"/>
      <c r="B122" s="245"/>
      <c r="C122" s="270"/>
      <c r="D122" s="270"/>
      <c r="E122" s="245"/>
      <c r="F122" s="270"/>
      <c r="G122" s="270"/>
      <c r="H122" s="245"/>
      <c r="I122" s="245"/>
      <c r="J122" s="245"/>
      <c r="K122" s="245"/>
      <c r="L122" s="245"/>
      <c r="M122" s="245"/>
      <c r="N122" s="245"/>
      <c r="O122" s="245"/>
      <c r="P122" s="245"/>
      <c r="Q122" s="280"/>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row>
    <row r="123" customHeight="1" spans="1:51">
      <c r="A123" s="245"/>
      <c r="B123" s="245"/>
      <c r="C123" s="270"/>
      <c r="D123" s="270"/>
      <c r="E123" s="245"/>
      <c r="F123" s="270"/>
      <c r="G123" s="270"/>
      <c r="H123" s="245"/>
      <c r="I123" s="245"/>
      <c r="J123" s="245"/>
      <c r="K123" s="245"/>
      <c r="L123" s="245"/>
      <c r="M123" s="245"/>
      <c r="N123" s="245"/>
      <c r="O123" s="245"/>
      <c r="P123" s="245"/>
      <c r="Q123" s="280"/>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row>
    <row r="124" customHeight="1" spans="1:51">
      <c r="A124" s="245"/>
      <c r="B124" s="245"/>
      <c r="C124" s="270"/>
      <c r="D124" s="270"/>
      <c r="E124" s="245"/>
      <c r="F124" s="270"/>
      <c r="G124" s="270"/>
      <c r="H124" s="245"/>
      <c r="I124" s="245"/>
      <c r="J124" s="245"/>
      <c r="K124" s="245"/>
      <c r="L124" s="245"/>
      <c r="M124" s="245"/>
      <c r="N124" s="245"/>
      <c r="O124" s="245"/>
      <c r="P124" s="245"/>
      <c r="Q124" s="280"/>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row>
    <row r="125" customHeight="1" spans="1:51">
      <c r="A125" s="245"/>
      <c r="B125" s="245"/>
      <c r="C125" s="270"/>
      <c r="D125" s="270"/>
      <c r="E125" s="245"/>
      <c r="F125" s="270"/>
      <c r="G125" s="270"/>
      <c r="H125" s="245"/>
      <c r="I125" s="245"/>
      <c r="J125" s="245"/>
      <c r="K125" s="245"/>
      <c r="L125" s="245"/>
      <c r="M125" s="245"/>
      <c r="N125" s="245"/>
      <c r="O125" s="245"/>
      <c r="P125" s="245"/>
      <c r="Q125" s="280"/>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row>
    <row r="126" customHeight="1" spans="1:51">
      <c r="A126" s="245"/>
      <c r="B126" s="245"/>
      <c r="C126" s="270"/>
      <c r="D126" s="270"/>
      <c r="E126" s="245"/>
      <c r="F126" s="270"/>
      <c r="G126" s="270"/>
      <c r="H126" s="245"/>
      <c r="I126" s="245"/>
      <c r="J126" s="245"/>
      <c r="K126" s="245"/>
      <c r="L126" s="245"/>
      <c r="M126" s="245"/>
      <c r="N126" s="245"/>
      <c r="O126" s="245"/>
      <c r="P126" s="245"/>
      <c r="Q126" s="280"/>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row>
    <row r="127" customHeight="1" spans="1:51">
      <c r="A127" s="245"/>
      <c r="B127" s="245"/>
      <c r="C127" s="270"/>
      <c r="D127" s="270"/>
      <c r="E127" s="245"/>
      <c r="F127" s="270"/>
      <c r="G127" s="270"/>
      <c r="H127" s="245"/>
      <c r="I127" s="245"/>
      <c r="J127" s="245"/>
      <c r="K127" s="245"/>
      <c r="L127" s="245"/>
      <c r="M127" s="245"/>
      <c r="N127" s="245"/>
      <c r="O127" s="245"/>
      <c r="P127" s="245"/>
      <c r="Q127" s="280"/>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row>
    <row r="128" customHeight="1" spans="1:51">
      <c r="A128" s="245"/>
      <c r="B128" s="245"/>
      <c r="C128" s="270"/>
      <c r="D128" s="270"/>
      <c r="E128" s="245"/>
      <c r="F128" s="270"/>
      <c r="G128" s="270"/>
      <c r="H128" s="245"/>
      <c r="I128" s="245"/>
      <c r="J128" s="245"/>
      <c r="K128" s="245"/>
      <c r="L128" s="245"/>
      <c r="M128" s="245"/>
      <c r="N128" s="245"/>
      <c r="O128" s="245"/>
      <c r="P128" s="245"/>
      <c r="Q128" s="280"/>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row>
    <row r="129" customHeight="1" spans="1:51">
      <c r="A129" s="245"/>
      <c r="B129" s="245"/>
      <c r="C129" s="270"/>
      <c r="D129" s="270"/>
      <c r="E129" s="245"/>
      <c r="F129" s="270"/>
      <c r="G129" s="270"/>
      <c r="H129" s="245"/>
      <c r="I129" s="245"/>
      <c r="J129" s="245"/>
      <c r="K129" s="245"/>
      <c r="L129" s="245"/>
      <c r="M129" s="245"/>
      <c r="N129" s="245"/>
      <c r="O129" s="245"/>
      <c r="P129" s="245"/>
      <c r="Q129" s="280"/>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row>
    <row r="130" customHeight="1" spans="1:51">
      <c r="A130" s="245"/>
      <c r="B130" s="245"/>
      <c r="C130" s="270"/>
      <c r="D130" s="270"/>
      <c r="E130" s="245"/>
      <c r="F130" s="270"/>
      <c r="G130" s="270"/>
      <c r="H130" s="245"/>
      <c r="I130" s="245"/>
      <c r="J130" s="245"/>
      <c r="K130" s="245"/>
      <c r="L130" s="245"/>
      <c r="M130" s="245"/>
      <c r="N130" s="245"/>
      <c r="O130" s="245"/>
      <c r="P130" s="245"/>
      <c r="Q130" s="280"/>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row>
    <row r="131" customHeight="1" spans="1:51">
      <c r="A131" s="245"/>
      <c r="B131" s="245"/>
      <c r="C131" s="270"/>
      <c r="D131" s="270"/>
      <c r="E131" s="245"/>
      <c r="F131" s="270"/>
      <c r="G131" s="270"/>
      <c r="H131" s="245"/>
      <c r="I131" s="245"/>
      <c r="J131" s="245"/>
      <c r="K131" s="245"/>
      <c r="L131" s="245"/>
      <c r="M131" s="245"/>
      <c r="N131" s="245"/>
      <c r="O131" s="245"/>
      <c r="P131" s="245"/>
      <c r="Q131" s="280"/>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row>
    <row r="132" customHeight="1" spans="1:51">
      <c r="A132" s="245"/>
      <c r="B132" s="245"/>
      <c r="C132" s="270"/>
      <c r="D132" s="270"/>
      <c r="E132" s="245"/>
      <c r="F132" s="270"/>
      <c r="G132" s="270"/>
      <c r="H132" s="245"/>
      <c r="I132" s="245"/>
      <c r="J132" s="245"/>
      <c r="K132" s="245"/>
      <c r="L132" s="245"/>
      <c r="M132" s="245"/>
      <c r="N132" s="245"/>
      <c r="O132" s="245"/>
      <c r="P132" s="245"/>
      <c r="Q132" s="280"/>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row>
    <row r="133" customHeight="1" spans="1:51">
      <c r="A133" s="245"/>
      <c r="B133" s="245"/>
      <c r="C133" s="270"/>
      <c r="D133" s="270"/>
      <c r="E133" s="245"/>
      <c r="F133" s="270"/>
      <c r="G133" s="270"/>
      <c r="H133" s="245"/>
      <c r="I133" s="245"/>
      <c r="J133" s="245"/>
      <c r="K133" s="245"/>
      <c r="L133" s="245"/>
      <c r="M133" s="245"/>
      <c r="N133" s="245"/>
      <c r="O133" s="245"/>
      <c r="P133" s="245"/>
      <c r="Q133" s="280"/>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row>
    <row r="134" customHeight="1" spans="1:51">
      <c r="A134" s="245"/>
      <c r="B134" s="245"/>
      <c r="C134" s="270"/>
      <c r="D134" s="270"/>
      <c r="E134" s="245"/>
      <c r="F134" s="270"/>
      <c r="G134" s="270"/>
      <c r="H134" s="245"/>
      <c r="I134" s="245"/>
      <c r="J134" s="245"/>
      <c r="K134" s="245"/>
      <c r="L134" s="245"/>
      <c r="M134" s="245"/>
      <c r="N134" s="245"/>
      <c r="O134" s="245"/>
      <c r="P134" s="245"/>
      <c r="Q134" s="280"/>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row>
    <row r="135" customHeight="1" spans="1:51">
      <c r="A135" s="245"/>
      <c r="B135" s="245"/>
      <c r="C135" s="270"/>
      <c r="D135" s="270"/>
      <c r="E135" s="245"/>
      <c r="F135" s="270"/>
      <c r="G135" s="270"/>
      <c r="H135" s="245"/>
      <c r="I135" s="245"/>
      <c r="J135" s="245"/>
      <c r="K135" s="245"/>
      <c r="L135" s="245"/>
      <c r="M135" s="245"/>
      <c r="N135" s="245"/>
      <c r="O135" s="245"/>
      <c r="P135" s="245"/>
      <c r="Q135" s="280"/>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row>
    <row r="136" customHeight="1" spans="1:51">
      <c r="A136" s="245"/>
      <c r="B136" s="245"/>
      <c r="C136" s="270"/>
      <c r="D136" s="270"/>
      <c r="E136" s="245"/>
      <c r="F136" s="270"/>
      <c r="G136" s="270"/>
      <c r="H136" s="245"/>
      <c r="I136" s="245"/>
      <c r="J136" s="245"/>
      <c r="K136" s="245"/>
      <c r="L136" s="245"/>
      <c r="M136" s="245"/>
      <c r="N136" s="245"/>
      <c r="O136" s="245"/>
      <c r="P136" s="245"/>
      <c r="Q136" s="280"/>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row>
    <row r="137" customHeight="1" spans="1:51">
      <c r="A137" s="245"/>
      <c r="B137" s="245"/>
      <c r="C137" s="270"/>
      <c r="D137" s="270"/>
      <c r="E137" s="245"/>
      <c r="F137" s="270"/>
      <c r="G137" s="270"/>
      <c r="H137" s="245"/>
      <c r="I137" s="245"/>
      <c r="J137" s="245"/>
      <c r="K137" s="245"/>
      <c r="L137" s="245"/>
      <c r="M137" s="245"/>
      <c r="N137" s="245"/>
      <c r="O137" s="245"/>
      <c r="P137" s="245"/>
      <c r="Q137" s="280"/>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row>
    <row r="138" customHeight="1" spans="1:51">
      <c r="A138" s="245"/>
      <c r="B138" s="245"/>
      <c r="C138" s="270"/>
      <c r="D138" s="270"/>
      <c r="E138" s="245"/>
      <c r="F138" s="270"/>
      <c r="G138" s="270"/>
      <c r="H138" s="245"/>
      <c r="I138" s="245"/>
      <c r="J138" s="245"/>
      <c r="K138" s="245"/>
      <c r="L138" s="245"/>
      <c r="M138" s="245"/>
      <c r="N138" s="245"/>
      <c r="O138" s="245"/>
      <c r="P138" s="245"/>
      <c r="Q138" s="280"/>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row>
    <row r="139" customHeight="1" spans="1:51">
      <c r="A139" s="245"/>
      <c r="B139" s="245"/>
      <c r="C139" s="270"/>
      <c r="D139" s="270"/>
      <c r="E139" s="245"/>
      <c r="F139" s="270"/>
      <c r="G139" s="270"/>
      <c r="H139" s="245"/>
      <c r="I139" s="245"/>
      <c r="J139" s="245"/>
      <c r="K139" s="245"/>
      <c r="L139" s="245"/>
      <c r="M139" s="245"/>
      <c r="N139" s="245"/>
      <c r="O139" s="245"/>
      <c r="P139" s="245"/>
      <c r="Q139" s="280"/>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row>
    <row r="140" customHeight="1" spans="1:51">
      <c r="A140" s="245"/>
      <c r="B140" s="245"/>
      <c r="C140" s="270"/>
      <c r="D140" s="270"/>
      <c r="E140" s="245"/>
      <c r="F140" s="270"/>
      <c r="G140" s="270"/>
      <c r="H140" s="245"/>
      <c r="I140" s="245"/>
      <c r="J140" s="245"/>
      <c r="K140" s="245"/>
      <c r="L140" s="245"/>
      <c r="M140" s="245"/>
      <c r="N140" s="245"/>
      <c r="O140" s="245"/>
      <c r="P140" s="245"/>
      <c r="Q140" s="280"/>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row>
    <row r="141" customHeight="1" spans="1:51">
      <c r="A141" s="245"/>
      <c r="B141" s="245"/>
      <c r="C141" s="270"/>
      <c r="D141" s="270"/>
      <c r="E141" s="245"/>
      <c r="F141" s="270"/>
      <c r="G141" s="270"/>
      <c r="H141" s="245"/>
      <c r="I141" s="245"/>
      <c r="J141" s="245"/>
      <c r="K141" s="245"/>
      <c r="L141" s="245"/>
      <c r="M141" s="245"/>
      <c r="N141" s="245"/>
      <c r="O141" s="245"/>
      <c r="P141" s="245"/>
      <c r="Q141" s="280"/>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row>
    <row r="142" customHeight="1" spans="1:51">
      <c r="A142" s="245"/>
      <c r="B142" s="245"/>
      <c r="C142" s="270"/>
      <c r="D142" s="270"/>
      <c r="E142" s="245"/>
      <c r="F142" s="270"/>
      <c r="G142" s="270"/>
      <c r="H142" s="245"/>
      <c r="I142" s="245"/>
      <c r="J142" s="245"/>
      <c r="K142" s="245"/>
      <c r="L142" s="245"/>
      <c r="M142" s="245"/>
      <c r="N142" s="245"/>
      <c r="O142" s="245"/>
      <c r="P142" s="245"/>
      <c r="Q142" s="280"/>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row>
    <row r="143" customHeight="1" spans="1:51">
      <c r="A143" s="245"/>
      <c r="B143" s="245"/>
      <c r="C143" s="270"/>
      <c r="D143" s="270"/>
      <c r="E143" s="245"/>
      <c r="F143" s="270"/>
      <c r="G143" s="270"/>
      <c r="H143" s="245"/>
      <c r="I143" s="245"/>
      <c r="J143" s="245"/>
      <c r="K143" s="245"/>
      <c r="L143" s="245"/>
      <c r="M143" s="245"/>
      <c r="N143" s="245"/>
      <c r="O143" s="245"/>
      <c r="P143" s="245"/>
      <c r="Q143" s="280"/>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row>
    <row r="144" customHeight="1" spans="1:51">
      <c r="A144" s="245"/>
      <c r="B144" s="245"/>
      <c r="C144" s="270"/>
      <c r="D144" s="270"/>
      <c r="E144" s="245"/>
      <c r="F144" s="270"/>
      <c r="G144" s="270"/>
      <c r="H144" s="245"/>
      <c r="I144" s="245"/>
      <c r="J144" s="245"/>
      <c r="K144" s="245"/>
      <c r="L144" s="245"/>
      <c r="M144" s="245"/>
      <c r="N144" s="245"/>
      <c r="O144" s="245"/>
      <c r="P144" s="245"/>
      <c r="Q144" s="280"/>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row>
    <row r="145" customHeight="1" spans="1:51">
      <c r="A145" s="245"/>
      <c r="B145" s="245"/>
      <c r="C145" s="270"/>
      <c r="D145" s="270"/>
      <c r="E145" s="245"/>
      <c r="F145" s="270"/>
      <c r="G145" s="270"/>
      <c r="H145" s="245"/>
      <c r="I145" s="245"/>
      <c r="J145" s="245"/>
      <c r="K145" s="245"/>
      <c r="L145" s="245"/>
      <c r="M145" s="245"/>
      <c r="N145" s="245"/>
      <c r="O145" s="245"/>
      <c r="P145" s="245"/>
      <c r="Q145" s="280"/>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row>
    <row r="146" customHeight="1" spans="1:51">
      <c r="A146" s="245"/>
      <c r="B146" s="245"/>
      <c r="C146" s="270"/>
      <c r="D146" s="270"/>
      <c r="E146" s="245"/>
      <c r="F146" s="270"/>
      <c r="G146" s="270"/>
      <c r="H146" s="245"/>
      <c r="I146" s="245"/>
      <c r="J146" s="245"/>
      <c r="K146" s="245"/>
      <c r="L146" s="245"/>
      <c r="M146" s="245"/>
      <c r="N146" s="245"/>
      <c r="O146" s="245"/>
      <c r="P146" s="245"/>
      <c r="Q146" s="280"/>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row>
    <row r="147" customHeight="1" spans="1:51">
      <c r="A147" s="245"/>
      <c r="B147" s="245"/>
      <c r="C147" s="270"/>
      <c r="D147" s="270"/>
      <c r="E147" s="245"/>
      <c r="F147" s="270"/>
      <c r="G147" s="270"/>
      <c r="H147" s="245"/>
      <c r="I147" s="245"/>
      <c r="J147" s="245"/>
      <c r="K147" s="245"/>
      <c r="L147" s="245"/>
      <c r="M147" s="245"/>
      <c r="N147" s="245"/>
      <c r="O147" s="245"/>
      <c r="P147" s="245"/>
      <c r="Q147" s="280"/>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row>
    <row r="148" customHeight="1" spans="1:51">
      <c r="A148" s="245"/>
      <c r="B148" s="245"/>
      <c r="C148" s="270"/>
      <c r="D148" s="270"/>
      <c r="E148" s="245"/>
      <c r="F148" s="270"/>
      <c r="G148" s="270"/>
      <c r="H148" s="245"/>
      <c r="I148" s="245"/>
      <c r="J148" s="245"/>
      <c r="K148" s="245"/>
      <c r="L148" s="245"/>
      <c r="M148" s="245"/>
      <c r="N148" s="245"/>
      <c r="O148" s="245"/>
      <c r="P148" s="245"/>
      <c r="Q148" s="280"/>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row>
    <row r="149" customHeight="1" spans="1:51">
      <c r="A149" s="245"/>
      <c r="B149" s="245"/>
      <c r="C149" s="270"/>
      <c r="D149" s="270"/>
      <c r="E149" s="245"/>
      <c r="F149" s="270"/>
      <c r="G149" s="270"/>
      <c r="H149" s="245"/>
      <c r="I149" s="245"/>
      <c r="J149" s="245"/>
      <c r="K149" s="245"/>
      <c r="L149" s="245"/>
      <c r="M149" s="245"/>
      <c r="N149" s="245"/>
      <c r="O149" s="245"/>
      <c r="P149" s="245"/>
      <c r="Q149" s="280"/>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row>
    <row r="150" customHeight="1" spans="1:51">
      <c r="A150" s="245"/>
      <c r="B150" s="245"/>
      <c r="C150" s="270"/>
      <c r="D150" s="270"/>
      <c r="E150" s="245"/>
      <c r="F150" s="270"/>
      <c r="G150" s="270"/>
      <c r="H150" s="245"/>
      <c r="I150" s="245"/>
      <c r="J150" s="245"/>
      <c r="K150" s="245"/>
      <c r="L150" s="245"/>
      <c r="M150" s="245"/>
      <c r="N150" s="245"/>
      <c r="O150" s="245"/>
      <c r="P150" s="245"/>
      <c r="Q150" s="280"/>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row>
    <row r="151" customHeight="1" spans="1:51">
      <c r="A151" s="245"/>
      <c r="B151" s="245"/>
      <c r="C151" s="270"/>
      <c r="D151" s="270"/>
      <c r="E151" s="245"/>
      <c r="F151" s="270"/>
      <c r="G151" s="270"/>
      <c r="H151" s="245"/>
      <c r="I151" s="245"/>
      <c r="J151" s="245"/>
      <c r="K151" s="245"/>
      <c r="L151" s="245"/>
      <c r="M151" s="245"/>
      <c r="N151" s="245"/>
      <c r="O151" s="245"/>
      <c r="P151" s="245"/>
      <c r="Q151" s="280"/>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row>
    <row r="152" customHeight="1" spans="1:51">
      <c r="A152" s="245"/>
      <c r="B152" s="245"/>
      <c r="C152" s="270"/>
      <c r="D152" s="270"/>
      <c r="E152" s="245"/>
      <c r="F152" s="270"/>
      <c r="G152" s="270"/>
      <c r="H152" s="245"/>
      <c r="I152" s="245"/>
      <c r="J152" s="245"/>
      <c r="K152" s="245"/>
      <c r="L152" s="245"/>
      <c r="M152" s="245"/>
      <c r="N152" s="245"/>
      <c r="O152" s="245"/>
      <c r="P152" s="245"/>
      <c r="Q152" s="280"/>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row>
    <row r="153" customHeight="1" spans="1:51">
      <c r="A153" s="245"/>
      <c r="B153" s="245"/>
      <c r="C153" s="270"/>
      <c r="D153" s="270"/>
      <c r="E153" s="245"/>
      <c r="F153" s="270"/>
      <c r="G153" s="270"/>
      <c r="H153" s="245"/>
      <c r="I153" s="245"/>
      <c r="J153" s="245"/>
      <c r="K153" s="245"/>
      <c r="L153" s="245"/>
      <c r="M153" s="245"/>
      <c r="N153" s="245"/>
      <c r="O153" s="245"/>
      <c r="P153" s="245"/>
      <c r="Q153" s="280"/>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row>
    <row r="154" customHeight="1" spans="1:51">
      <c r="A154" s="245"/>
      <c r="B154" s="245"/>
      <c r="C154" s="270"/>
      <c r="D154" s="270"/>
      <c r="E154" s="245"/>
      <c r="F154" s="270"/>
      <c r="G154" s="270"/>
      <c r="H154" s="245"/>
      <c r="I154" s="245"/>
      <c r="J154" s="245"/>
      <c r="K154" s="245"/>
      <c r="L154" s="245"/>
      <c r="M154" s="245"/>
      <c r="N154" s="245"/>
      <c r="O154" s="245"/>
      <c r="P154" s="245"/>
      <c r="Q154" s="280"/>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row>
    <row r="155" customHeight="1" spans="1:51">
      <c r="A155" s="245"/>
      <c r="B155" s="245"/>
      <c r="C155" s="270"/>
      <c r="D155" s="270"/>
      <c r="E155" s="245"/>
      <c r="F155" s="270"/>
      <c r="G155" s="270"/>
      <c r="H155" s="245"/>
      <c r="I155" s="245"/>
      <c r="J155" s="245"/>
      <c r="K155" s="245"/>
      <c r="L155" s="245"/>
      <c r="M155" s="245"/>
      <c r="N155" s="245"/>
      <c r="O155" s="245"/>
      <c r="P155" s="245"/>
      <c r="Q155" s="280"/>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row>
    <row r="156" customHeight="1" spans="1:51">
      <c r="A156" s="245"/>
      <c r="B156" s="245"/>
      <c r="C156" s="270"/>
      <c r="D156" s="270"/>
      <c r="E156" s="245"/>
      <c r="F156" s="270"/>
      <c r="G156" s="270"/>
      <c r="H156" s="245"/>
      <c r="I156" s="245"/>
      <c r="J156" s="245"/>
      <c r="K156" s="245"/>
      <c r="L156" s="245"/>
      <c r="M156" s="245"/>
      <c r="N156" s="245"/>
      <c r="O156" s="245"/>
      <c r="P156" s="245"/>
      <c r="Q156" s="280"/>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row>
    <row r="157" customHeight="1" spans="1:51">
      <c r="A157" s="245"/>
      <c r="B157" s="245"/>
      <c r="C157" s="270"/>
      <c r="D157" s="270"/>
      <c r="E157" s="245"/>
      <c r="F157" s="270"/>
      <c r="G157" s="270"/>
      <c r="H157" s="245"/>
      <c r="I157" s="245"/>
      <c r="J157" s="245"/>
      <c r="K157" s="245"/>
      <c r="L157" s="245"/>
      <c r="M157" s="245"/>
      <c r="N157" s="245"/>
      <c r="O157" s="245"/>
      <c r="P157" s="245"/>
      <c r="Q157" s="280"/>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row>
    <row r="158" customHeight="1" spans="1:51">
      <c r="A158" s="245"/>
      <c r="B158" s="245"/>
      <c r="C158" s="270"/>
      <c r="D158" s="270"/>
      <c r="E158" s="245"/>
      <c r="F158" s="270"/>
      <c r="G158" s="270"/>
      <c r="H158" s="245"/>
      <c r="I158" s="245"/>
      <c r="J158" s="245"/>
      <c r="K158" s="245"/>
      <c r="L158" s="245"/>
      <c r="M158" s="245"/>
      <c r="N158" s="245"/>
      <c r="O158" s="245"/>
      <c r="P158" s="245"/>
      <c r="Q158" s="280"/>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row>
    <row r="159" customHeight="1" spans="1:51">
      <c r="A159" s="245"/>
      <c r="B159" s="245"/>
      <c r="C159" s="270"/>
      <c r="D159" s="270"/>
      <c r="E159" s="245"/>
      <c r="F159" s="270"/>
      <c r="G159" s="270"/>
      <c r="H159" s="245"/>
      <c r="I159" s="245"/>
      <c r="J159" s="245"/>
      <c r="K159" s="245"/>
      <c r="L159" s="245"/>
      <c r="M159" s="245"/>
      <c r="N159" s="245"/>
      <c r="O159" s="245"/>
      <c r="P159" s="245"/>
      <c r="Q159" s="280"/>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row>
    <row r="160" customHeight="1" spans="1:51">
      <c r="A160" s="245"/>
      <c r="B160" s="245"/>
      <c r="C160" s="270"/>
      <c r="D160" s="270"/>
      <c r="E160" s="245"/>
      <c r="F160" s="270"/>
      <c r="G160" s="270"/>
      <c r="H160" s="245"/>
      <c r="I160" s="245"/>
      <c r="J160" s="245"/>
      <c r="K160" s="245"/>
      <c r="L160" s="245"/>
      <c r="M160" s="245"/>
      <c r="N160" s="245"/>
      <c r="O160" s="245"/>
      <c r="P160" s="245"/>
      <c r="Q160" s="280"/>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row>
    <row r="161" customHeight="1" spans="1:51">
      <c r="A161" s="245"/>
      <c r="B161" s="245"/>
      <c r="C161" s="270"/>
      <c r="D161" s="270"/>
      <c r="E161" s="245"/>
      <c r="F161" s="270"/>
      <c r="G161" s="270"/>
      <c r="H161" s="245"/>
      <c r="I161" s="245"/>
      <c r="J161" s="245"/>
      <c r="K161" s="245"/>
      <c r="L161" s="245"/>
      <c r="M161" s="245"/>
      <c r="N161" s="245"/>
      <c r="O161" s="245"/>
      <c r="P161" s="245"/>
      <c r="Q161" s="280"/>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row>
    <row r="162" customHeight="1" spans="1:51">
      <c r="A162" s="245"/>
      <c r="B162" s="245"/>
      <c r="C162" s="270"/>
      <c r="D162" s="270"/>
      <c r="E162" s="245"/>
      <c r="F162" s="270"/>
      <c r="G162" s="270"/>
      <c r="H162" s="245"/>
      <c r="I162" s="245"/>
      <c r="J162" s="245"/>
      <c r="K162" s="245"/>
      <c r="L162" s="245"/>
      <c r="M162" s="245"/>
      <c r="N162" s="245"/>
      <c r="O162" s="245"/>
      <c r="P162" s="245"/>
      <c r="Q162" s="280"/>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row>
    <row r="163" customHeight="1" spans="1:51">
      <c r="A163" s="245"/>
      <c r="B163" s="245"/>
      <c r="C163" s="270"/>
      <c r="D163" s="270"/>
      <c r="E163" s="245"/>
      <c r="F163" s="270"/>
      <c r="G163" s="270"/>
      <c r="H163" s="245"/>
      <c r="I163" s="245"/>
      <c r="J163" s="245"/>
      <c r="K163" s="245"/>
      <c r="L163" s="245"/>
      <c r="M163" s="245"/>
      <c r="N163" s="245"/>
      <c r="O163" s="245"/>
      <c r="P163" s="245"/>
      <c r="Q163" s="280"/>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row>
    <row r="164" customHeight="1" spans="1:51">
      <c r="A164" s="245"/>
      <c r="B164" s="245"/>
      <c r="C164" s="270"/>
      <c r="D164" s="270"/>
      <c r="E164" s="245"/>
      <c r="F164" s="270"/>
      <c r="G164" s="270"/>
      <c r="H164" s="245"/>
      <c r="I164" s="245"/>
      <c r="J164" s="245"/>
      <c r="K164" s="245"/>
      <c r="L164" s="245"/>
      <c r="M164" s="245"/>
      <c r="N164" s="245"/>
      <c r="O164" s="245"/>
      <c r="P164" s="245"/>
      <c r="Q164" s="280"/>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row>
    <row r="165" customHeight="1" spans="1:51">
      <c r="A165" s="245"/>
      <c r="B165" s="245"/>
      <c r="C165" s="270"/>
      <c r="D165" s="270"/>
      <c r="E165" s="245"/>
      <c r="F165" s="270"/>
      <c r="G165" s="270"/>
      <c r="H165" s="245"/>
      <c r="I165" s="245"/>
      <c r="J165" s="245"/>
      <c r="K165" s="245"/>
      <c r="L165" s="245"/>
      <c r="M165" s="245"/>
      <c r="N165" s="245"/>
      <c r="O165" s="245"/>
      <c r="P165" s="245"/>
      <c r="Q165" s="280"/>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row>
    <row r="166" customHeight="1" spans="1:51">
      <c r="A166" s="245"/>
      <c r="B166" s="245"/>
      <c r="C166" s="270"/>
      <c r="D166" s="270"/>
      <c r="E166" s="245"/>
      <c r="F166" s="270"/>
      <c r="G166" s="270"/>
      <c r="H166" s="245"/>
      <c r="I166" s="245"/>
      <c r="J166" s="245"/>
      <c r="K166" s="245"/>
      <c r="L166" s="245"/>
      <c r="M166" s="245"/>
      <c r="N166" s="245"/>
      <c r="O166" s="245"/>
      <c r="P166" s="245"/>
      <c r="Q166" s="280"/>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row>
    <row r="167" customHeight="1" spans="1:51">
      <c r="A167" s="245"/>
      <c r="B167" s="245"/>
      <c r="C167" s="270"/>
      <c r="D167" s="270"/>
      <c r="E167" s="245"/>
      <c r="F167" s="270"/>
      <c r="G167" s="270"/>
      <c r="H167" s="245"/>
      <c r="I167" s="245"/>
      <c r="J167" s="245"/>
      <c r="K167" s="245"/>
      <c r="L167" s="245"/>
      <c r="M167" s="245"/>
      <c r="N167" s="245"/>
      <c r="O167" s="245"/>
      <c r="P167" s="245"/>
      <c r="Q167" s="280"/>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row>
    <row r="168" customHeight="1" spans="1:51">
      <c r="A168" s="245"/>
      <c r="B168" s="245"/>
      <c r="C168" s="270"/>
      <c r="D168" s="270"/>
      <c r="E168" s="245"/>
      <c r="F168" s="270"/>
      <c r="G168" s="270"/>
      <c r="H168" s="245"/>
      <c r="I168" s="245"/>
      <c r="J168" s="245"/>
      <c r="K168" s="245"/>
      <c r="L168" s="245"/>
      <c r="M168" s="245"/>
      <c r="N168" s="245"/>
      <c r="O168" s="245"/>
      <c r="P168" s="245"/>
      <c r="Q168" s="280"/>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row>
    <row r="169" customHeight="1" spans="1:51">
      <c r="A169" s="245"/>
      <c r="B169" s="245"/>
      <c r="C169" s="270"/>
      <c r="D169" s="270"/>
      <c r="E169" s="245"/>
      <c r="F169" s="270"/>
      <c r="G169" s="270"/>
      <c r="H169" s="245"/>
      <c r="I169" s="245"/>
      <c r="J169" s="245"/>
      <c r="K169" s="245"/>
      <c r="L169" s="245"/>
      <c r="M169" s="245"/>
      <c r="N169" s="245"/>
      <c r="O169" s="245"/>
      <c r="P169" s="245"/>
      <c r="Q169" s="280"/>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row>
    <row r="170" customHeight="1" spans="1:51">
      <c r="A170" s="245"/>
      <c r="B170" s="245"/>
      <c r="C170" s="270"/>
      <c r="D170" s="270"/>
      <c r="E170" s="245"/>
      <c r="F170" s="270"/>
      <c r="G170" s="270"/>
      <c r="H170" s="245"/>
      <c r="I170" s="245"/>
      <c r="J170" s="245"/>
      <c r="K170" s="245"/>
      <c r="L170" s="245"/>
      <c r="M170" s="245"/>
      <c r="N170" s="245"/>
      <c r="O170" s="245"/>
      <c r="P170" s="245"/>
      <c r="Q170" s="280"/>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row>
    <row r="171" customHeight="1" spans="1:51">
      <c r="A171" s="245"/>
      <c r="B171" s="245"/>
      <c r="C171" s="270"/>
      <c r="D171" s="270"/>
      <c r="E171" s="245"/>
      <c r="F171" s="270"/>
      <c r="G171" s="270"/>
      <c r="H171" s="245"/>
      <c r="I171" s="245"/>
      <c r="J171" s="245"/>
      <c r="K171" s="245"/>
      <c r="L171" s="245"/>
      <c r="M171" s="245"/>
      <c r="N171" s="245"/>
      <c r="O171" s="245"/>
      <c r="P171" s="245"/>
      <c r="Q171" s="280"/>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row>
    <row r="172" customHeight="1" spans="1:51">
      <c r="A172" s="245"/>
      <c r="B172" s="245"/>
      <c r="C172" s="270"/>
      <c r="D172" s="270"/>
      <c r="E172" s="245"/>
      <c r="F172" s="270"/>
      <c r="G172" s="270"/>
      <c r="H172" s="245"/>
      <c r="I172" s="245"/>
      <c r="J172" s="245"/>
      <c r="K172" s="245"/>
      <c r="L172" s="245"/>
      <c r="M172" s="245"/>
      <c r="N172" s="245"/>
      <c r="O172" s="245"/>
      <c r="P172" s="245"/>
      <c r="Q172" s="280"/>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row>
    <row r="173" customHeight="1" spans="1:51">
      <c r="A173" s="245"/>
      <c r="B173" s="245"/>
      <c r="C173" s="270"/>
      <c r="D173" s="270"/>
      <c r="E173" s="245"/>
      <c r="F173" s="270"/>
      <c r="G173" s="270"/>
      <c r="H173" s="245"/>
      <c r="I173" s="245"/>
      <c r="J173" s="245"/>
      <c r="K173" s="245"/>
      <c r="L173" s="245"/>
      <c r="M173" s="245"/>
      <c r="N173" s="245"/>
      <c r="O173" s="245"/>
      <c r="P173" s="245"/>
      <c r="Q173" s="280"/>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row>
    <row r="174" customHeight="1" spans="1:51">
      <c r="A174" s="245"/>
      <c r="B174" s="245"/>
      <c r="C174" s="270"/>
      <c r="D174" s="270"/>
      <c r="E174" s="245"/>
      <c r="F174" s="270"/>
      <c r="G174" s="270"/>
      <c r="H174" s="245"/>
      <c r="I174" s="245"/>
      <c r="J174" s="245"/>
      <c r="K174" s="245"/>
      <c r="L174" s="245"/>
      <c r="M174" s="245"/>
      <c r="N174" s="245"/>
      <c r="O174" s="245"/>
      <c r="P174" s="245"/>
      <c r="Q174" s="280"/>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row>
    <row r="175" customHeight="1" spans="1:51">
      <c r="A175" s="245"/>
      <c r="B175" s="245"/>
      <c r="C175" s="270"/>
      <c r="D175" s="270"/>
      <c r="E175" s="245"/>
      <c r="F175" s="270"/>
      <c r="G175" s="270"/>
      <c r="H175" s="245"/>
      <c r="I175" s="245"/>
      <c r="J175" s="245"/>
      <c r="K175" s="245"/>
      <c r="L175" s="245"/>
      <c r="M175" s="245"/>
      <c r="N175" s="245"/>
      <c r="O175" s="245"/>
      <c r="P175" s="245"/>
      <c r="Q175" s="280"/>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row>
    <row r="176" customHeight="1" spans="1:51">
      <c r="A176" s="245"/>
      <c r="B176" s="245"/>
      <c r="C176" s="270"/>
      <c r="D176" s="270"/>
      <c r="E176" s="245"/>
      <c r="F176" s="270"/>
      <c r="G176" s="270"/>
      <c r="H176" s="245"/>
      <c r="I176" s="245"/>
      <c r="J176" s="245"/>
      <c r="K176" s="245"/>
      <c r="L176" s="245"/>
      <c r="M176" s="245"/>
      <c r="N176" s="245"/>
      <c r="O176" s="245"/>
      <c r="P176" s="245"/>
      <c r="Q176" s="280"/>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row>
    <row r="177" customHeight="1" spans="1:51">
      <c r="A177" s="245"/>
      <c r="B177" s="245"/>
      <c r="C177" s="270"/>
      <c r="D177" s="270"/>
      <c r="E177" s="245"/>
      <c r="F177" s="270"/>
      <c r="G177" s="270"/>
      <c r="H177" s="245"/>
      <c r="I177" s="245"/>
      <c r="J177" s="245"/>
      <c r="K177" s="245"/>
      <c r="L177" s="245"/>
      <c r="M177" s="245"/>
      <c r="N177" s="245"/>
      <c r="O177" s="245"/>
      <c r="P177" s="245"/>
      <c r="Q177" s="280"/>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row>
    <row r="178" customHeight="1" spans="1:51">
      <c r="A178" s="245"/>
      <c r="B178" s="245"/>
      <c r="C178" s="270"/>
      <c r="D178" s="270"/>
      <c r="E178" s="245"/>
      <c r="F178" s="270"/>
      <c r="G178" s="270"/>
      <c r="H178" s="245"/>
      <c r="I178" s="245"/>
      <c r="J178" s="245"/>
      <c r="K178" s="245"/>
      <c r="L178" s="245"/>
      <c r="M178" s="245"/>
      <c r="N178" s="245"/>
      <c r="O178" s="245"/>
      <c r="P178" s="245"/>
      <c r="Q178" s="280"/>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row>
    <row r="179" customHeight="1" spans="1:51">
      <c r="A179" s="245"/>
      <c r="B179" s="245"/>
      <c r="C179" s="270"/>
      <c r="D179" s="270"/>
      <c r="E179" s="245"/>
      <c r="F179" s="270"/>
      <c r="G179" s="270"/>
      <c r="H179" s="245"/>
      <c r="I179" s="245"/>
      <c r="J179" s="245"/>
      <c r="K179" s="245"/>
      <c r="L179" s="245"/>
      <c r="M179" s="245"/>
      <c r="N179" s="245"/>
      <c r="O179" s="245"/>
      <c r="P179" s="245"/>
      <c r="Q179" s="280"/>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row>
    <row r="180" customHeight="1" spans="1:51">
      <c r="A180" s="245"/>
      <c r="B180" s="245"/>
      <c r="C180" s="270"/>
      <c r="D180" s="270"/>
      <c r="E180" s="245"/>
      <c r="F180" s="270"/>
      <c r="G180" s="270"/>
      <c r="H180" s="245"/>
      <c r="I180" s="245"/>
      <c r="J180" s="245"/>
      <c r="K180" s="245"/>
      <c r="L180" s="245"/>
      <c r="M180" s="245"/>
      <c r="N180" s="245"/>
      <c r="O180" s="245"/>
      <c r="P180" s="245"/>
      <c r="Q180" s="280"/>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row>
    <row r="181" customHeight="1" spans="1:51">
      <c r="A181" s="245"/>
      <c r="B181" s="245"/>
      <c r="C181" s="270"/>
      <c r="D181" s="270"/>
      <c r="E181" s="245"/>
      <c r="F181" s="270"/>
      <c r="G181" s="270"/>
      <c r="H181" s="245"/>
      <c r="I181" s="245"/>
      <c r="J181" s="245"/>
      <c r="K181" s="245"/>
      <c r="L181" s="245"/>
      <c r="M181" s="245"/>
      <c r="N181" s="245"/>
      <c r="O181" s="245"/>
      <c r="P181" s="245"/>
      <c r="Q181" s="280"/>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row>
    <row r="182" customHeight="1" spans="1:51">
      <c r="A182" s="245"/>
      <c r="B182" s="245"/>
      <c r="C182" s="270"/>
      <c r="D182" s="270"/>
      <c r="E182" s="245"/>
      <c r="F182" s="270"/>
      <c r="G182" s="270"/>
      <c r="H182" s="245"/>
      <c r="I182" s="245"/>
      <c r="J182" s="245"/>
      <c r="K182" s="245"/>
      <c r="L182" s="245"/>
      <c r="M182" s="245"/>
      <c r="N182" s="245"/>
      <c r="O182" s="245"/>
      <c r="P182" s="245"/>
      <c r="Q182" s="280"/>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row>
    <row r="183" customHeight="1" spans="1:51">
      <c r="A183" s="245"/>
      <c r="B183" s="245"/>
      <c r="C183" s="270"/>
      <c r="D183" s="270"/>
      <c r="E183" s="245"/>
      <c r="F183" s="270"/>
      <c r="G183" s="270"/>
      <c r="H183" s="245"/>
      <c r="I183" s="245"/>
      <c r="J183" s="245"/>
      <c r="K183" s="245"/>
      <c r="L183" s="245"/>
      <c r="M183" s="245"/>
      <c r="N183" s="245"/>
      <c r="O183" s="245"/>
      <c r="P183" s="245"/>
      <c r="Q183" s="280"/>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row>
    <row r="184" customHeight="1" spans="1:51">
      <c r="A184" s="245"/>
      <c r="B184" s="245"/>
      <c r="C184" s="270"/>
      <c r="D184" s="270"/>
      <c r="E184" s="245"/>
      <c r="F184" s="270"/>
      <c r="G184" s="270"/>
      <c r="H184" s="245"/>
      <c r="I184" s="245"/>
      <c r="J184" s="245"/>
      <c r="K184" s="245"/>
      <c r="L184" s="245"/>
      <c r="M184" s="245"/>
      <c r="N184" s="245"/>
      <c r="O184" s="245"/>
      <c r="P184" s="245"/>
      <c r="Q184" s="280"/>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row>
    <row r="185" customHeight="1" spans="1:51">
      <c r="A185" s="245"/>
      <c r="B185" s="245"/>
      <c r="C185" s="270"/>
      <c r="D185" s="270"/>
      <c r="E185" s="245"/>
      <c r="F185" s="270"/>
      <c r="G185" s="270"/>
      <c r="H185" s="245"/>
      <c r="I185" s="245"/>
      <c r="J185" s="245"/>
      <c r="K185" s="245"/>
      <c r="L185" s="245"/>
      <c r="M185" s="245"/>
      <c r="N185" s="245"/>
      <c r="O185" s="245"/>
      <c r="P185" s="245"/>
      <c r="Q185" s="280"/>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row>
    <row r="186" customHeight="1" spans="1:51">
      <c r="A186" s="245"/>
      <c r="B186" s="245"/>
      <c r="C186" s="270"/>
      <c r="D186" s="270"/>
      <c r="E186" s="245"/>
      <c r="F186" s="270"/>
      <c r="G186" s="270"/>
      <c r="H186" s="245"/>
      <c r="I186" s="245"/>
      <c r="J186" s="245"/>
      <c r="K186" s="245"/>
      <c r="L186" s="245"/>
      <c r="M186" s="245"/>
      <c r="N186" s="245"/>
      <c r="O186" s="245"/>
      <c r="P186" s="245"/>
      <c r="Q186" s="280"/>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row>
    <row r="187" customHeight="1" spans="1:51">
      <c r="A187" s="245"/>
      <c r="B187" s="245"/>
      <c r="C187" s="270"/>
      <c r="D187" s="270"/>
      <c r="E187" s="245"/>
      <c r="F187" s="270"/>
      <c r="G187" s="270"/>
      <c r="H187" s="245"/>
      <c r="I187" s="245"/>
      <c r="J187" s="245"/>
      <c r="K187" s="245"/>
      <c r="L187" s="245"/>
      <c r="M187" s="245"/>
      <c r="N187" s="245"/>
      <c r="O187" s="245"/>
      <c r="P187" s="245"/>
      <c r="Q187" s="280"/>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row>
    <row r="188" customHeight="1" spans="1:51">
      <c r="A188" s="245"/>
      <c r="B188" s="245"/>
      <c r="C188" s="270"/>
      <c r="D188" s="270"/>
      <c r="E188" s="245"/>
      <c r="F188" s="270"/>
      <c r="G188" s="270"/>
      <c r="H188" s="245"/>
      <c r="I188" s="245"/>
      <c r="J188" s="245"/>
      <c r="K188" s="245"/>
      <c r="L188" s="245"/>
      <c r="M188" s="245"/>
      <c r="N188" s="245"/>
      <c r="O188" s="245"/>
      <c r="P188" s="245"/>
      <c r="Q188" s="280"/>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row>
    <row r="189" customHeight="1" spans="1:51">
      <c r="A189" s="245"/>
      <c r="B189" s="245"/>
      <c r="C189" s="270"/>
      <c r="D189" s="270"/>
      <c r="E189" s="245"/>
      <c r="F189" s="270"/>
      <c r="G189" s="270"/>
      <c r="H189" s="245"/>
      <c r="I189" s="245"/>
      <c r="J189" s="245"/>
      <c r="K189" s="245"/>
      <c r="L189" s="245"/>
      <c r="M189" s="245"/>
      <c r="N189" s="245"/>
      <c r="O189" s="245"/>
      <c r="P189" s="245"/>
      <c r="Q189" s="280"/>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row>
    <row r="190" customHeight="1" spans="1:51">
      <c r="A190" s="245"/>
      <c r="B190" s="245"/>
      <c r="C190" s="270"/>
      <c r="D190" s="270"/>
      <c r="E190" s="245"/>
      <c r="F190" s="270"/>
      <c r="G190" s="270"/>
      <c r="H190" s="245"/>
      <c r="I190" s="245"/>
      <c r="J190" s="245"/>
      <c r="K190" s="245"/>
      <c r="L190" s="245"/>
      <c r="M190" s="245"/>
      <c r="N190" s="245"/>
      <c r="O190" s="245"/>
      <c r="P190" s="245"/>
      <c r="Q190" s="280"/>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row>
    <row r="191" customHeight="1" spans="1:51">
      <c r="A191" s="245"/>
      <c r="B191" s="245"/>
      <c r="C191" s="270"/>
      <c r="D191" s="270"/>
      <c r="E191" s="245"/>
      <c r="F191" s="270"/>
      <c r="G191" s="270"/>
      <c r="H191" s="245"/>
      <c r="I191" s="245"/>
      <c r="J191" s="245"/>
      <c r="K191" s="245"/>
      <c r="L191" s="245"/>
      <c r="M191" s="245"/>
      <c r="N191" s="245"/>
      <c r="O191" s="245"/>
      <c r="P191" s="245"/>
      <c r="Q191" s="280"/>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row>
    <row r="192" customHeight="1" spans="1:51">
      <c r="A192" s="245"/>
      <c r="B192" s="245"/>
      <c r="C192" s="270"/>
      <c r="D192" s="270"/>
      <c r="E192" s="245"/>
      <c r="F192" s="270"/>
      <c r="G192" s="270"/>
      <c r="H192" s="245"/>
      <c r="I192" s="245"/>
      <c r="J192" s="245"/>
      <c r="K192" s="245"/>
      <c r="L192" s="245"/>
      <c r="M192" s="245"/>
      <c r="N192" s="245"/>
      <c r="O192" s="245"/>
      <c r="P192" s="245"/>
      <c r="Q192" s="280"/>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row>
    <row r="193" customHeight="1" spans="1:51">
      <c r="A193" s="245"/>
      <c r="B193" s="245"/>
      <c r="C193" s="270"/>
      <c r="D193" s="270"/>
      <c r="E193" s="245"/>
      <c r="F193" s="270"/>
      <c r="G193" s="270"/>
      <c r="H193" s="245"/>
      <c r="I193" s="245"/>
      <c r="J193" s="245"/>
      <c r="K193" s="245"/>
      <c r="L193" s="245"/>
      <c r="M193" s="245"/>
      <c r="N193" s="245"/>
      <c r="O193" s="245"/>
      <c r="P193" s="245"/>
      <c r="Q193" s="280"/>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row>
    <row r="194" customHeight="1" spans="1:51">
      <c r="A194" s="245"/>
      <c r="B194" s="245"/>
      <c r="C194" s="270"/>
      <c r="D194" s="270"/>
      <c r="E194" s="245"/>
      <c r="F194" s="270"/>
      <c r="G194" s="270"/>
      <c r="H194" s="245"/>
      <c r="I194" s="245"/>
      <c r="J194" s="245"/>
      <c r="K194" s="245"/>
      <c r="L194" s="245"/>
      <c r="M194" s="245"/>
      <c r="N194" s="245"/>
      <c r="O194" s="245"/>
      <c r="P194" s="245"/>
      <c r="Q194" s="280"/>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row>
    <row r="195" customHeight="1" spans="1:51">
      <c r="A195" s="245"/>
      <c r="B195" s="245"/>
      <c r="C195" s="270"/>
      <c r="D195" s="270"/>
      <c r="E195" s="245"/>
      <c r="F195" s="270"/>
      <c r="G195" s="270"/>
      <c r="H195" s="245"/>
      <c r="I195" s="245"/>
      <c r="J195" s="245"/>
      <c r="K195" s="245"/>
      <c r="L195" s="245"/>
      <c r="M195" s="245"/>
      <c r="N195" s="245"/>
      <c r="O195" s="245"/>
      <c r="P195" s="245"/>
      <c r="Q195" s="280"/>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row>
    <row r="196" customHeight="1" spans="1:51">
      <c r="A196" s="245"/>
      <c r="B196" s="245"/>
      <c r="C196" s="270"/>
      <c r="D196" s="270"/>
      <c r="E196" s="245"/>
      <c r="F196" s="270"/>
      <c r="G196" s="270"/>
      <c r="H196" s="245"/>
      <c r="I196" s="245"/>
      <c r="J196" s="245"/>
      <c r="K196" s="245"/>
      <c r="L196" s="245"/>
      <c r="M196" s="245"/>
      <c r="N196" s="245"/>
      <c r="O196" s="245"/>
      <c r="P196" s="245"/>
      <c r="Q196" s="280"/>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row>
    <row r="197" customHeight="1" spans="1:51">
      <c r="A197" s="245"/>
      <c r="B197" s="245"/>
      <c r="C197" s="270"/>
      <c r="D197" s="270"/>
      <c r="E197" s="245"/>
      <c r="F197" s="270"/>
      <c r="G197" s="270"/>
      <c r="H197" s="245"/>
      <c r="I197" s="245"/>
      <c r="J197" s="245"/>
      <c r="K197" s="245"/>
      <c r="L197" s="245"/>
      <c r="M197" s="245"/>
      <c r="N197" s="245"/>
      <c r="O197" s="245"/>
      <c r="P197" s="245"/>
      <c r="Q197" s="280"/>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row>
    <row r="198" customHeight="1" spans="1:51">
      <c r="A198" s="245"/>
      <c r="B198" s="245"/>
      <c r="C198" s="270"/>
      <c r="D198" s="270"/>
      <c r="E198" s="245"/>
      <c r="F198" s="270"/>
      <c r="G198" s="270"/>
      <c r="H198" s="245"/>
      <c r="I198" s="245"/>
      <c r="J198" s="245"/>
      <c r="K198" s="245"/>
      <c r="L198" s="245"/>
      <c r="M198" s="245"/>
      <c r="N198" s="245"/>
      <c r="O198" s="245"/>
      <c r="P198" s="245"/>
      <c r="Q198" s="280"/>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row>
    <row r="199" customHeight="1" spans="1:51">
      <c r="A199" s="245"/>
      <c r="B199" s="245"/>
      <c r="C199" s="270"/>
      <c r="D199" s="270"/>
      <c r="E199" s="245"/>
      <c r="F199" s="270"/>
      <c r="G199" s="270"/>
      <c r="H199" s="245"/>
      <c r="I199" s="245"/>
      <c r="J199" s="245"/>
      <c r="K199" s="245"/>
      <c r="L199" s="245"/>
      <c r="M199" s="245"/>
      <c r="N199" s="245"/>
      <c r="O199" s="245"/>
      <c r="P199" s="245"/>
      <c r="Q199" s="280"/>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row>
    <row r="200" customHeight="1" spans="1:51">
      <c r="A200" s="245"/>
      <c r="B200" s="245"/>
      <c r="C200" s="270"/>
      <c r="D200" s="270"/>
      <c r="E200" s="245"/>
      <c r="F200" s="270"/>
      <c r="G200" s="270"/>
      <c r="H200" s="245"/>
      <c r="I200" s="245"/>
      <c r="J200" s="245"/>
      <c r="K200" s="245"/>
      <c r="L200" s="245"/>
      <c r="M200" s="245"/>
      <c r="N200" s="245"/>
      <c r="O200" s="245"/>
      <c r="P200" s="245"/>
      <c r="Q200" s="280"/>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row>
    <row r="201" customHeight="1" spans="1:51">
      <c r="A201" s="245"/>
      <c r="B201" s="245"/>
      <c r="C201" s="270"/>
      <c r="D201" s="270"/>
      <c r="E201" s="245"/>
      <c r="F201" s="270"/>
      <c r="G201" s="270"/>
      <c r="H201" s="245"/>
      <c r="I201" s="245"/>
      <c r="J201" s="245"/>
      <c r="K201" s="245"/>
      <c r="L201" s="245"/>
      <c r="M201" s="245"/>
      <c r="N201" s="245"/>
      <c r="O201" s="245"/>
      <c r="P201" s="245"/>
      <c r="Q201" s="280"/>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row>
    <row r="202" customHeight="1" spans="1:51">
      <c r="A202" s="245"/>
      <c r="B202" s="245"/>
      <c r="C202" s="270"/>
      <c r="D202" s="270"/>
      <c r="E202" s="245"/>
      <c r="F202" s="270"/>
      <c r="G202" s="270"/>
      <c r="H202" s="245"/>
      <c r="I202" s="245"/>
      <c r="J202" s="245"/>
      <c r="K202" s="245"/>
      <c r="L202" s="245"/>
      <c r="M202" s="245"/>
      <c r="N202" s="245"/>
      <c r="O202" s="245"/>
      <c r="P202" s="245"/>
      <c r="Q202" s="280"/>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row>
    <row r="203" customHeight="1" spans="1:51">
      <c r="A203" s="245"/>
      <c r="B203" s="245"/>
      <c r="C203" s="270"/>
      <c r="D203" s="270"/>
      <c r="E203" s="245"/>
      <c r="F203" s="270"/>
      <c r="G203" s="270"/>
      <c r="H203" s="245"/>
      <c r="I203" s="245"/>
      <c r="J203" s="245"/>
      <c r="K203" s="245"/>
      <c r="L203" s="245"/>
      <c r="M203" s="245"/>
      <c r="N203" s="245"/>
      <c r="O203" s="245"/>
      <c r="P203" s="245"/>
      <c r="Q203" s="280"/>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row>
    <row r="204" customHeight="1" spans="1:51">
      <c r="A204" s="245"/>
      <c r="B204" s="245"/>
      <c r="C204" s="270"/>
      <c r="D204" s="270"/>
      <c r="E204" s="245"/>
      <c r="F204" s="270"/>
      <c r="G204" s="270"/>
      <c r="H204" s="245"/>
      <c r="I204" s="245"/>
      <c r="J204" s="245"/>
      <c r="K204" s="245"/>
      <c r="L204" s="245"/>
      <c r="M204" s="245"/>
      <c r="N204" s="245"/>
      <c r="O204" s="245"/>
      <c r="P204" s="245"/>
      <c r="Q204" s="280"/>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row>
    <row r="205" customHeight="1" spans="1:51">
      <c r="A205" s="245"/>
      <c r="B205" s="245"/>
      <c r="C205" s="270"/>
      <c r="D205" s="270"/>
      <c r="E205" s="245"/>
      <c r="F205" s="270"/>
      <c r="G205" s="270"/>
      <c r="H205" s="245"/>
      <c r="I205" s="245"/>
      <c r="J205" s="245"/>
      <c r="K205" s="245"/>
      <c r="L205" s="245"/>
      <c r="M205" s="245"/>
      <c r="N205" s="245"/>
      <c r="O205" s="245"/>
      <c r="P205" s="245"/>
      <c r="Q205" s="280"/>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row>
    <row r="206" customHeight="1" spans="1:51">
      <c r="A206" s="245"/>
      <c r="B206" s="245"/>
      <c r="C206" s="270"/>
      <c r="D206" s="270"/>
      <c r="E206" s="245"/>
      <c r="F206" s="270"/>
      <c r="G206" s="270"/>
      <c r="H206" s="245"/>
      <c r="I206" s="245"/>
      <c r="J206" s="245"/>
      <c r="K206" s="245"/>
      <c r="L206" s="245"/>
      <c r="M206" s="245"/>
      <c r="N206" s="245"/>
      <c r="O206" s="245"/>
      <c r="P206" s="245"/>
      <c r="Q206" s="280"/>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row>
    <row r="207" customHeight="1" spans="1:51">
      <c r="A207" s="245"/>
      <c r="B207" s="245"/>
      <c r="C207" s="270"/>
      <c r="D207" s="270"/>
      <c r="E207" s="245"/>
      <c r="F207" s="270"/>
      <c r="G207" s="270"/>
      <c r="H207" s="245"/>
      <c r="I207" s="245"/>
      <c r="J207" s="245"/>
      <c r="K207" s="245"/>
      <c r="L207" s="245"/>
      <c r="M207" s="245"/>
      <c r="N207" s="245"/>
      <c r="O207" s="245"/>
      <c r="P207" s="245"/>
      <c r="Q207" s="280"/>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row>
    <row r="208" customHeight="1" spans="1:51">
      <c r="A208" s="245"/>
      <c r="B208" s="245"/>
      <c r="C208" s="270"/>
      <c r="D208" s="270"/>
      <c r="E208" s="245"/>
      <c r="F208" s="270"/>
      <c r="G208" s="270"/>
      <c r="H208" s="245"/>
      <c r="I208" s="245"/>
      <c r="J208" s="245"/>
      <c r="K208" s="245"/>
      <c r="L208" s="245"/>
      <c r="M208" s="245"/>
      <c r="N208" s="245"/>
      <c r="O208" s="245"/>
      <c r="P208" s="245"/>
      <c r="Q208" s="280"/>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row>
    <row r="209" customHeight="1" spans="1:51">
      <c r="A209" s="245"/>
      <c r="B209" s="245"/>
      <c r="C209" s="270"/>
      <c r="D209" s="270"/>
      <c r="E209" s="245"/>
      <c r="F209" s="270"/>
      <c r="G209" s="270"/>
      <c r="H209" s="245"/>
      <c r="I209" s="245"/>
      <c r="J209" s="245"/>
      <c r="K209" s="245"/>
      <c r="L209" s="245"/>
      <c r="M209" s="245"/>
      <c r="N209" s="245"/>
      <c r="O209" s="245"/>
      <c r="P209" s="245"/>
      <c r="Q209" s="280"/>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row>
    <row r="210" customHeight="1" spans="1:51">
      <c r="A210" s="245"/>
      <c r="B210" s="245"/>
      <c r="C210" s="270"/>
      <c r="D210" s="270"/>
      <c r="E210" s="245"/>
      <c r="F210" s="270"/>
      <c r="G210" s="270"/>
      <c r="H210" s="245"/>
      <c r="I210" s="245"/>
      <c r="J210" s="245"/>
      <c r="K210" s="245"/>
      <c r="L210" s="245"/>
      <c r="M210" s="245"/>
      <c r="N210" s="245"/>
      <c r="O210" s="245"/>
      <c r="P210" s="245"/>
      <c r="Q210" s="280"/>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row>
    <row r="211" customHeight="1" spans="1:51">
      <c r="A211" s="245"/>
      <c r="B211" s="245"/>
      <c r="C211" s="270"/>
      <c r="D211" s="270"/>
      <c r="E211" s="245"/>
      <c r="F211" s="270"/>
      <c r="G211" s="270"/>
      <c r="H211" s="245"/>
      <c r="I211" s="245"/>
      <c r="J211" s="245"/>
      <c r="K211" s="245"/>
      <c r="L211" s="245"/>
      <c r="M211" s="245"/>
      <c r="N211" s="245"/>
      <c r="O211" s="245"/>
      <c r="P211" s="245"/>
      <c r="Q211" s="280"/>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row>
    <row r="212" customHeight="1" spans="1:51">
      <c r="A212" s="245"/>
      <c r="B212" s="245"/>
      <c r="C212" s="270"/>
      <c r="D212" s="270"/>
      <c r="E212" s="245"/>
      <c r="F212" s="270"/>
      <c r="G212" s="270"/>
      <c r="H212" s="245"/>
      <c r="I212" s="245"/>
      <c r="J212" s="245"/>
      <c r="K212" s="245"/>
      <c r="L212" s="245"/>
      <c r="M212" s="245"/>
      <c r="N212" s="245"/>
      <c r="O212" s="245"/>
      <c r="P212" s="245"/>
      <c r="Q212" s="280"/>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row>
    <row r="213" customHeight="1" spans="1:51">
      <c r="A213" s="245"/>
      <c r="B213" s="245"/>
      <c r="C213" s="270"/>
      <c r="D213" s="270"/>
      <c r="E213" s="245"/>
      <c r="F213" s="270"/>
      <c r="G213" s="270"/>
      <c r="H213" s="245"/>
      <c r="I213" s="245"/>
      <c r="J213" s="245"/>
      <c r="K213" s="245"/>
      <c r="L213" s="245"/>
      <c r="M213" s="245"/>
      <c r="N213" s="245"/>
      <c r="O213" s="245"/>
      <c r="P213" s="245"/>
      <c r="Q213" s="280"/>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row>
    <row r="214" customHeight="1" spans="1:51">
      <c r="A214" s="245"/>
      <c r="B214" s="245"/>
      <c r="C214" s="270"/>
      <c r="D214" s="270"/>
      <c r="E214" s="245"/>
      <c r="F214" s="270"/>
      <c r="G214" s="270"/>
      <c r="H214" s="245"/>
      <c r="I214" s="245"/>
      <c r="J214" s="245"/>
      <c r="K214" s="245"/>
      <c r="L214" s="245"/>
      <c r="M214" s="245"/>
      <c r="N214" s="245"/>
      <c r="O214" s="245"/>
      <c r="P214" s="245"/>
      <c r="Q214" s="280"/>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row>
    <row r="215" customHeight="1" spans="1:51">
      <c r="A215" s="245"/>
      <c r="B215" s="245"/>
      <c r="C215" s="270"/>
      <c r="D215" s="270"/>
      <c r="E215" s="245"/>
      <c r="F215" s="270"/>
      <c r="G215" s="270"/>
      <c r="H215" s="245"/>
      <c r="I215" s="245"/>
      <c r="J215" s="245"/>
      <c r="K215" s="245"/>
      <c r="L215" s="245"/>
      <c r="M215" s="245"/>
      <c r="N215" s="245"/>
      <c r="O215" s="245"/>
      <c r="P215" s="245"/>
      <c r="Q215" s="280"/>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row>
    <row r="216" customHeight="1" spans="1:51">
      <c r="A216" s="245"/>
      <c r="B216" s="245"/>
      <c r="C216" s="270"/>
      <c r="D216" s="270"/>
      <c r="E216" s="245"/>
      <c r="F216" s="270"/>
      <c r="G216" s="270"/>
      <c r="H216" s="245"/>
      <c r="I216" s="245"/>
      <c r="J216" s="245"/>
      <c r="K216" s="245"/>
      <c r="L216" s="245"/>
      <c r="M216" s="245"/>
      <c r="N216" s="245"/>
      <c r="O216" s="245"/>
      <c r="P216" s="245"/>
      <c r="Q216" s="280"/>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row>
    <row r="217" customHeight="1" spans="1:51">
      <c r="A217" s="245"/>
      <c r="B217" s="245"/>
      <c r="C217" s="270"/>
      <c r="D217" s="270"/>
      <c r="E217" s="245"/>
      <c r="F217" s="270"/>
      <c r="G217" s="270"/>
      <c r="H217" s="245"/>
      <c r="I217" s="245"/>
      <c r="J217" s="245"/>
      <c r="K217" s="245"/>
      <c r="L217" s="245"/>
      <c r="M217" s="245"/>
      <c r="N217" s="245"/>
      <c r="O217" s="245"/>
      <c r="P217" s="245"/>
      <c r="Q217" s="280"/>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row>
    <row r="218" customHeight="1" spans="1:51">
      <c r="A218" s="245"/>
      <c r="B218" s="245"/>
      <c r="C218" s="270"/>
      <c r="D218" s="270"/>
      <c r="E218" s="245"/>
      <c r="F218" s="270"/>
      <c r="G218" s="270"/>
      <c r="H218" s="245"/>
      <c r="I218" s="245"/>
      <c r="J218" s="245"/>
      <c r="K218" s="245"/>
      <c r="L218" s="245"/>
      <c r="M218" s="245"/>
      <c r="N218" s="245"/>
      <c r="O218" s="245"/>
      <c r="P218" s="245"/>
      <c r="Q218" s="280"/>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row>
    <row r="219" customHeight="1" spans="1:51">
      <c r="A219" s="245"/>
      <c r="B219" s="245"/>
      <c r="C219" s="270"/>
      <c r="D219" s="270"/>
      <c r="E219" s="245"/>
      <c r="F219" s="270"/>
      <c r="G219" s="270"/>
      <c r="H219" s="245"/>
      <c r="I219" s="245"/>
      <c r="J219" s="245"/>
      <c r="K219" s="245"/>
      <c r="L219" s="245"/>
      <c r="M219" s="245"/>
      <c r="N219" s="245"/>
      <c r="O219" s="245"/>
      <c r="P219" s="245"/>
      <c r="Q219" s="280"/>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row>
    <row r="220" customHeight="1" spans="1:51">
      <c r="A220" s="245"/>
      <c r="B220" s="245"/>
      <c r="C220" s="270"/>
      <c r="D220" s="270"/>
      <c r="E220" s="245"/>
      <c r="F220" s="270"/>
      <c r="G220" s="270"/>
      <c r="H220" s="245"/>
      <c r="I220" s="245"/>
      <c r="J220" s="245"/>
      <c r="K220" s="245"/>
      <c r="L220" s="245"/>
      <c r="M220" s="245"/>
      <c r="N220" s="245"/>
      <c r="O220" s="245"/>
      <c r="P220" s="245"/>
      <c r="Q220" s="280"/>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row>
    <row r="221" customHeight="1" spans="1:51">
      <c r="A221" s="245"/>
      <c r="B221" s="245"/>
      <c r="C221" s="270"/>
      <c r="D221" s="270"/>
      <c r="E221" s="245"/>
      <c r="F221" s="270"/>
      <c r="G221" s="270"/>
      <c r="H221" s="245"/>
      <c r="I221" s="245"/>
      <c r="J221" s="245"/>
      <c r="K221" s="245"/>
      <c r="L221" s="245"/>
      <c r="M221" s="245"/>
      <c r="N221" s="245"/>
      <c r="O221" s="245"/>
      <c r="P221" s="245"/>
      <c r="Q221" s="280"/>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row>
    <row r="222" customHeight="1" spans="1:51">
      <c r="A222" s="245"/>
      <c r="B222" s="245"/>
      <c r="C222" s="270"/>
      <c r="D222" s="270"/>
      <c r="E222" s="245"/>
      <c r="F222" s="270"/>
      <c r="G222" s="270"/>
      <c r="H222" s="245"/>
      <c r="I222" s="245"/>
      <c r="J222" s="245"/>
      <c r="K222" s="245"/>
      <c r="L222" s="245"/>
      <c r="M222" s="245"/>
      <c r="N222" s="245"/>
      <c r="O222" s="245"/>
      <c r="P222" s="245"/>
      <c r="Q222" s="280"/>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row>
    <row r="223" customHeight="1" spans="1:51">
      <c r="A223" s="245"/>
      <c r="B223" s="245"/>
      <c r="C223" s="270"/>
      <c r="D223" s="270"/>
      <c r="E223" s="245"/>
      <c r="F223" s="270"/>
      <c r="G223" s="270"/>
      <c r="H223" s="245"/>
      <c r="I223" s="245"/>
      <c r="J223" s="245"/>
      <c r="K223" s="245"/>
      <c r="L223" s="245"/>
      <c r="M223" s="245"/>
      <c r="N223" s="245"/>
      <c r="O223" s="245"/>
      <c r="P223" s="245"/>
      <c r="Q223" s="280"/>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row>
    <row r="224" customHeight="1" spans="1:51">
      <c r="A224" s="245"/>
      <c r="B224" s="245"/>
      <c r="C224" s="270"/>
      <c r="D224" s="270"/>
      <c r="E224" s="245"/>
      <c r="F224" s="270"/>
      <c r="G224" s="270"/>
      <c r="H224" s="245"/>
      <c r="I224" s="245"/>
      <c r="J224" s="245"/>
      <c r="K224" s="245"/>
      <c r="L224" s="245"/>
      <c r="M224" s="245"/>
      <c r="N224" s="245"/>
      <c r="O224" s="245"/>
      <c r="P224" s="245"/>
      <c r="Q224" s="280"/>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row>
    <row r="225" customHeight="1" spans="1:51">
      <c r="A225" s="245"/>
      <c r="B225" s="245"/>
      <c r="C225" s="270"/>
      <c r="D225" s="270"/>
      <c r="E225" s="245"/>
      <c r="F225" s="270"/>
      <c r="G225" s="270"/>
      <c r="H225" s="245"/>
      <c r="I225" s="245"/>
      <c r="J225" s="245"/>
      <c r="K225" s="245"/>
      <c r="L225" s="245"/>
      <c r="M225" s="245"/>
      <c r="N225" s="245"/>
      <c r="O225" s="245"/>
      <c r="P225" s="245"/>
      <c r="Q225" s="280"/>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row>
    <row r="226" customHeight="1" spans="1:51">
      <c r="A226" s="245"/>
      <c r="B226" s="245"/>
      <c r="C226" s="270"/>
      <c r="D226" s="270"/>
      <c r="E226" s="245"/>
      <c r="F226" s="270"/>
      <c r="G226" s="270"/>
      <c r="H226" s="245"/>
      <c r="I226" s="245"/>
      <c r="J226" s="245"/>
      <c r="K226" s="245"/>
      <c r="L226" s="245"/>
      <c r="M226" s="245"/>
      <c r="N226" s="245"/>
      <c r="O226" s="245"/>
      <c r="P226" s="245"/>
      <c r="Q226" s="280"/>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row>
    <row r="227" customHeight="1" spans="1:51">
      <c r="A227" s="245"/>
      <c r="B227" s="245"/>
      <c r="C227" s="270"/>
      <c r="D227" s="270"/>
      <c r="E227" s="245"/>
      <c r="F227" s="270"/>
      <c r="G227" s="270"/>
      <c r="H227" s="245"/>
      <c r="I227" s="245"/>
      <c r="J227" s="245"/>
      <c r="K227" s="245"/>
      <c r="L227" s="245"/>
      <c r="M227" s="245"/>
      <c r="N227" s="245"/>
      <c r="O227" s="245"/>
      <c r="P227" s="245"/>
      <c r="Q227" s="280"/>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row>
    <row r="228" customHeight="1" spans="1:51">
      <c r="A228" s="245"/>
      <c r="B228" s="245"/>
      <c r="C228" s="270"/>
      <c r="D228" s="270"/>
      <c r="E228" s="245"/>
      <c r="F228" s="270"/>
      <c r="G228" s="270"/>
      <c r="H228" s="245"/>
      <c r="I228" s="245"/>
      <c r="J228" s="245"/>
      <c r="K228" s="245"/>
      <c r="L228" s="245"/>
      <c r="M228" s="245"/>
      <c r="N228" s="245"/>
      <c r="O228" s="245"/>
      <c r="P228" s="245"/>
      <c r="Q228" s="280"/>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row>
    <row r="229" customHeight="1" spans="1:51">
      <c r="A229" s="245"/>
      <c r="B229" s="245"/>
      <c r="C229" s="270"/>
      <c r="D229" s="270"/>
      <c r="E229" s="245"/>
      <c r="F229" s="270"/>
      <c r="G229" s="270"/>
      <c r="H229" s="245"/>
      <c r="I229" s="245"/>
      <c r="J229" s="245"/>
      <c r="K229" s="245"/>
      <c r="L229" s="245"/>
      <c r="M229" s="245"/>
      <c r="N229" s="245"/>
      <c r="O229" s="245"/>
      <c r="P229" s="245"/>
      <c r="Q229" s="280"/>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row>
    <row r="230" customHeight="1" spans="1:51">
      <c r="A230" s="245"/>
      <c r="B230" s="245"/>
      <c r="C230" s="270"/>
      <c r="D230" s="270"/>
      <c r="E230" s="245"/>
      <c r="F230" s="270"/>
      <c r="G230" s="270"/>
      <c r="H230" s="245"/>
      <c r="I230" s="245"/>
      <c r="J230" s="245"/>
      <c r="K230" s="245"/>
      <c r="L230" s="245"/>
      <c r="M230" s="245"/>
      <c r="N230" s="245"/>
      <c r="O230" s="245"/>
      <c r="P230" s="245"/>
      <c r="Q230" s="280"/>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row>
    <row r="231" customHeight="1" spans="1:51">
      <c r="A231" s="245"/>
      <c r="B231" s="245"/>
      <c r="C231" s="270"/>
      <c r="D231" s="270"/>
      <c r="E231" s="245"/>
      <c r="F231" s="270"/>
      <c r="G231" s="270"/>
      <c r="H231" s="245"/>
      <c r="I231" s="245"/>
      <c r="J231" s="245"/>
      <c r="K231" s="245"/>
      <c r="L231" s="245"/>
      <c r="M231" s="245"/>
      <c r="N231" s="245"/>
      <c r="O231" s="245"/>
      <c r="P231" s="245"/>
      <c r="Q231" s="280"/>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row>
    <row r="232" customHeight="1" spans="1:51">
      <c r="A232" s="245"/>
      <c r="B232" s="245"/>
      <c r="C232" s="270"/>
      <c r="D232" s="270"/>
      <c r="E232" s="245"/>
      <c r="F232" s="270"/>
      <c r="G232" s="270"/>
      <c r="H232" s="245"/>
      <c r="I232" s="245"/>
      <c r="J232" s="245"/>
      <c r="K232" s="245"/>
      <c r="L232" s="245"/>
      <c r="M232" s="245"/>
      <c r="N232" s="245"/>
      <c r="O232" s="245"/>
      <c r="P232" s="245"/>
      <c r="Q232" s="280"/>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row>
    <row r="233" customHeight="1" spans="1:51">
      <c r="A233" s="245"/>
      <c r="B233" s="245"/>
      <c r="C233" s="270"/>
      <c r="D233" s="270"/>
      <c r="E233" s="245"/>
      <c r="F233" s="270"/>
      <c r="G233" s="270"/>
      <c r="H233" s="245"/>
      <c r="I233" s="245"/>
      <c r="J233" s="245"/>
      <c r="K233" s="245"/>
      <c r="L233" s="245"/>
      <c r="M233" s="245"/>
      <c r="N233" s="245"/>
      <c r="O233" s="245"/>
      <c r="P233" s="245"/>
      <c r="Q233" s="280"/>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row>
    <row r="234" customHeight="1" spans="1:51">
      <c r="A234" s="245"/>
      <c r="B234" s="245"/>
      <c r="C234" s="270"/>
      <c r="D234" s="270"/>
      <c r="E234" s="245"/>
      <c r="F234" s="270"/>
      <c r="G234" s="270"/>
      <c r="H234" s="245"/>
      <c r="I234" s="245"/>
      <c r="J234" s="245"/>
      <c r="K234" s="245"/>
      <c r="L234" s="245"/>
      <c r="M234" s="245"/>
      <c r="N234" s="245"/>
      <c r="O234" s="245"/>
      <c r="P234" s="245"/>
      <c r="Q234" s="280"/>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row>
    <row r="235" customHeight="1" spans="1:51">
      <c r="A235" s="245"/>
      <c r="B235" s="245"/>
      <c r="C235" s="270"/>
      <c r="D235" s="270"/>
      <c r="E235" s="245"/>
      <c r="F235" s="270"/>
      <c r="G235" s="270"/>
      <c r="H235" s="245"/>
      <c r="I235" s="245"/>
      <c r="J235" s="245"/>
      <c r="K235" s="245"/>
      <c r="L235" s="245"/>
      <c r="M235" s="245"/>
      <c r="N235" s="245"/>
      <c r="O235" s="245"/>
      <c r="P235" s="245"/>
      <c r="Q235" s="280"/>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row>
    <row r="236" customHeight="1" spans="1:51">
      <c r="A236" s="245"/>
      <c r="B236" s="245"/>
      <c r="C236" s="270"/>
      <c r="D236" s="270"/>
      <c r="E236" s="245"/>
      <c r="F236" s="270"/>
      <c r="G236" s="270"/>
      <c r="H236" s="245"/>
      <c r="I236" s="245"/>
      <c r="J236" s="245"/>
      <c r="K236" s="245"/>
      <c r="L236" s="245"/>
      <c r="M236" s="245"/>
      <c r="N236" s="245"/>
      <c r="O236" s="245"/>
      <c r="P236" s="245"/>
      <c r="Q236" s="280"/>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row>
    <row r="237" customHeight="1" spans="1:51">
      <c r="A237" s="245"/>
      <c r="B237" s="245"/>
      <c r="C237" s="270"/>
      <c r="D237" s="270"/>
      <c r="E237" s="245"/>
      <c r="F237" s="270"/>
      <c r="G237" s="270"/>
      <c r="H237" s="245"/>
      <c r="I237" s="245"/>
      <c r="J237" s="245"/>
      <c r="K237" s="245"/>
      <c r="L237" s="245"/>
      <c r="M237" s="245"/>
      <c r="N237" s="245"/>
      <c r="O237" s="245"/>
      <c r="P237" s="245"/>
      <c r="Q237" s="280"/>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row>
    <row r="238" customHeight="1" spans="1:51">
      <c r="A238" s="245"/>
      <c r="B238" s="245"/>
      <c r="C238" s="270"/>
      <c r="D238" s="270"/>
      <c r="E238" s="245"/>
      <c r="F238" s="270"/>
      <c r="G238" s="270"/>
      <c r="H238" s="245"/>
      <c r="I238" s="245"/>
      <c r="J238" s="245"/>
      <c r="K238" s="245"/>
      <c r="L238" s="245"/>
      <c r="M238" s="245"/>
      <c r="N238" s="245"/>
      <c r="O238" s="245"/>
      <c r="P238" s="245"/>
      <c r="Q238" s="280"/>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row>
    <row r="239" customHeight="1" spans="1:51">
      <c r="A239" s="245"/>
      <c r="B239" s="245"/>
      <c r="C239" s="270"/>
      <c r="D239" s="270"/>
      <c r="E239" s="245"/>
      <c r="F239" s="270"/>
      <c r="G239" s="270"/>
      <c r="H239" s="245"/>
      <c r="I239" s="245"/>
      <c r="J239" s="245"/>
      <c r="K239" s="245"/>
      <c r="L239" s="245"/>
      <c r="M239" s="245"/>
      <c r="N239" s="245"/>
      <c r="O239" s="245"/>
      <c r="P239" s="245"/>
      <c r="Q239" s="280"/>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row>
    <row r="240" customHeight="1" spans="1:51">
      <c r="A240" s="245"/>
      <c r="B240" s="245"/>
      <c r="C240" s="270"/>
      <c r="D240" s="270"/>
      <c r="E240" s="245"/>
      <c r="F240" s="270"/>
      <c r="G240" s="270"/>
      <c r="H240" s="245"/>
      <c r="I240" s="245"/>
      <c r="J240" s="245"/>
      <c r="K240" s="245"/>
      <c r="L240" s="245"/>
      <c r="M240" s="245"/>
      <c r="N240" s="245"/>
      <c r="O240" s="245"/>
      <c r="P240" s="245"/>
      <c r="Q240" s="280"/>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row>
    <row r="241" customHeight="1" spans="1:51">
      <c r="A241" s="245"/>
      <c r="B241" s="245"/>
      <c r="C241" s="270"/>
      <c r="D241" s="270"/>
      <c r="E241" s="245"/>
      <c r="F241" s="270"/>
      <c r="G241" s="270"/>
      <c r="H241" s="245"/>
      <c r="I241" s="245"/>
      <c r="J241" s="245"/>
      <c r="K241" s="245"/>
      <c r="L241" s="245"/>
      <c r="M241" s="245"/>
      <c r="N241" s="245"/>
      <c r="O241" s="245"/>
      <c r="P241" s="245"/>
      <c r="Q241" s="280"/>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row>
    <row r="242" customHeight="1" spans="1:51">
      <c r="A242" s="245"/>
      <c r="B242" s="245"/>
      <c r="C242" s="270"/>
      <c r="D242" s="270"/>
      <c r="E242" s="245"/>
      <c r="F242" s="270"/>
      <c r="G242" s="270"/>
      <c r="H242" s="245"/>
      <c r="I242" s="245"/>
      <c r="J242" s="245"/>
      <c r="K242" s="245"/>
      <c r="L242" s="245"/>
      <c r="M242" s="245"/>
      <c r="N242" s="245"/>
      <c r="O242" s="245"/>
      <c r="P242" s="245"/>
      <c r="Q242" s="280"/>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row>
    <row r="243" customHeight="1" spans="1:51">
      <c r="A243" s="245"/>
      <c r="B243" s="245"/>
      <c r="C243" s="270"/>
      <c r="D243" s="270"/>
      <c r="E243" s="245"/>
      <c r="F243" s="270"/>
      <c r="G243" s="270"/>
      <c r="H243" s="245"/>
      <c r="I243" s="245"/>
      <c r="J243" s="245"/>
      <c r="K243" s="245"/>
      <c r="L243" s="245"/>
      <c r="M243" s="245"/>
      <c r="N243" s="245"/>
      <c r="O243" s="245"/>
      <c r="P243" s="245"/>
      <c r="Q243" s="280"/>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row>
    <row r="244" customHeight="1" spans="1:51">
      <c r="A244" s="245"/>
      <c r="B244" s="245"/>
      <c r="C244" s="270"/>
      <c r="D244" s="270"/>
      <c r="E244" s="245"/>
      <c r="F244" s="270"/>
      <c r="G244" s="270"/>
      <c r="H244" s="245"/>
      <c r="I244" s="245"/>
      <c r="J244" s="245"/>
      <c r="K244" s="245"/>
      <c r="L244" s="245"/>
      <c r="M244" s="245"/>
      <c r="N244" s="245"/>
      <c r="O244" s="245"/>
      <c r="P244" s="245"/>
      <c r="Q244" s="280"/>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row>
    <row r="245" customHeight="1" spans="1:51">
      <c r="A245" s="245"/>
      <c r="B245" s="245"/>
      <c r="C245" s="270"/>
      <c r="D245" s="270"/>
      <c r="E245" s="245"/>
      <c r="F245" s="270"/>
      <c r="G245" s="270"/>
      <c r="H245" s="245"/>
      <c r="I245" s="245"/>
      <c r="J245" s="245"/>
      <c r="K245" s="245"/>
      <c r="L245" s="245"/>
      <c r="M245" s="245"/>
      <c r="N245" s="245"/>
      <c r="O245" s="245"/>
      <c r="P245" s="245"/>
      <c r="Q245" s="280"/>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row>
    <row r="246" customHeight="1" spans="1:51">
      <c r="A246" s="245"/>
      <c r="B246" s="245"/>
      <c r="C246" s="270"/>
      <c r="D246" s="270"/>
      <c r="E246" s="245"/>
      <c r="F246" s="270"/>
      <c r="G246" s="270"/>
      <c r="H246" s="245"/>
      <c r="I246" s="245"/>
      <c r="J246" s="245"/>
      <c r="K246" s="245"/>
      <c r="L246" s="245"/>
      <c r="M246" s="245"/>
      <c r="N246" s="245"/>
      <c r="O246" s="245"/>
      <c r="P246" s="245"/>
      <c r="Q246" s="280"/>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row>
    <row r="247" customHeight="1" spans="1:51">
      <c r="A247" s="245"/>
      <c r="B247" s="245"/>
      <c r="C247" s="270"/>
      <c r="D247" s="270"/>
      <c r="E247" s="245"/>
      <c r="F247" s="270"/>
      <c r="G247" s="270"/>
      <c r="H247" s="245"/>
      <c r="I247" s="245"/>
      <c r="J247" s="245"/>
      <c r="K247" s="245"/>
      <c r="L247" s="245"/>
      <c r="M247" s="245"/>
      <c r="N247" s="245"/>
      <c r="O247" s="245"/>
      <c r="P247" s="245"/>
      <c r="Q247" s="280"/>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row>
    <row r="248" customHeight="1" spans="1:51">
      <c r="A248" s="245"/>
      <c r="B248" s="245"/>
      <c r="C248" s="270"/>
      <c r="D248" s="270"/>
      <c r="E248" s="245"/>
      <c r="F248" s="270"/>
      <c r="G248" s="270"/>
      <c r="H248" s="245"/>
      <c r="I248" s="245"/>
      <c r="J248" s="245"/>
      <c r="K248" s="245"/>
      <c r="L248" s="245"/>
      <c r="M248" s="245"/>
      <c r="N248" s="245"/>
      <c r="O248" s="245"/>
      <c r="P248" s="245"/>
      <c r="Q248" s="280"/>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row>
    <row r="249" customHeight="1" spans="1:51">
      <c r="A249" s="245"/>
      <c r="B249" s="245"/>
      <c r="C249" s="270"/>
      <c r="D249" s="270"/>
      <c r="E249" s="245"/>
      <c r="F249" s="270"/>
      <c r="G249" s="270"/>
      <c r="H249" s="245"/>
      <c r="I249" s="245"/>
      <c r="J249" s="245"/>
      <c r="K249" s="245"/>
      <c r="L249" s="245"/>
      <c r="M249" s="245"/>
      <c r="N249" s="245"/>
      <c r="O249" s="245"/>
      <c r="P249" s="245"/>
      <c r="Q249" s="280"/>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row>
    <row r="250" customHeight="1" spans="1:51">
      <c r="A250" s="245"/>
      <c r="B250" s="245"/>
      <c r="C250" s="270"/>
      <c r="D250" s="270"/>
      <c r="E250" s="245"/>
      <c r="F250" s="270"/>
      <c r="G250" s="270"/>
      <c r="H250" s="245"/>
      <c r="I250" s="245"/>
      <c r="J250" s="245"/>
      <c r="K250" s="245"/>
      <c r="L250" s="245"/>
      <c r="M250" s="245"/>
      <c r="N250" s="245"/>
      <c r="O250" s="245"/>
      <c r="P250" s="245"/>
      <c r="Q250" s="280"/>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row>
    <row r="251" customHeight="1" spans="1:51">
      <c r="A251" s="245"/>
      <c r="B251" s="245"/>
      <c r="C251" s="270"/>
      <c r="D251" s="270"/>
      <c r="E251" s="245"/>
      <c r="F251" s="270"/>
      <c r="G251" s="270"/>
      <c r="H251" s="245"/>
      <c r="I251" s="245"/>
      <c r="J251" s="245"/>
      <c r="K251" s="245"/>
      <c r="L251" s="245"/>
      <c r="M251" s="245"/>
      <c r="N251" s="245"/>
      <c r="O251" s="245"/>
      <c r="P251" s="245"/>
      <c r="Q251" s="280"/>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row>
    <row r="252" customHeight="1" spans="1:51">
      <c r="A252" s="245"/>
      <c r="B252" s="245"/>
      <c r="C252" s="270"/>
      <c r="D252" s="270"/>
      <c r="E252" s="245"/>
      <c r="F252" s="270"/>
      <c r="G252" s="270"/>
      <c r="H252" s="245"/>
      <c r="I252" s="245"/>
      <c r="J252" s="245"/>
      <c r="K252" s="245"/>
      <c r="L252" s="245"/>
      <c r="M252" s="245"/>
      <c r="N252" s="245"/>
      <c r="O252" s="245"/>
      <c r="P252" s="245"/>
      <c r="Q252" s="280"/>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row>
    <row r="253" customHeight="1" spans="1:51">
      <c r="A253" s="245"/>
      <c r="B253" s="245"/>
      <c r="C253" s="270"/>
      <c r="D253" s="270"/>
      <c r="E253" s="245"/>
      <c r="F253" s="270"/>
      <c r="G253" s="270"/>
      <c r="H253" s="245"/>
      <c r="I253" s="245"/>
      <c r="J253" s="245"/>
      <c r="K253" s="245"/>
      <c r="L253" s="245"/>
      <c r="M253" s="245"/>
      <c r="N253" s="245"/>
      <c r="O253" s="245"/>
      <c r="P253" s="245"/>
      <c r="Q253" s="280"/>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row>
    <row r="254" customHeight="1" spans="1:51">
      <c r="A254" s="245"/>
      <c r="B254" s="245"/>
      <c r="C254" s="270"/>
      <c r="D254" s="270"/>
      <c r="E254" s="245"/>
      <c r="F254" s="270"/>
      <c r="G254" s="270"/>
      <c r="H254" s="245"/>
      <c r="I254" s="245"/>
      <c r="J254" s="245"/>
      <c r="K254" s="245"/>
      <c r="L254" s="245"/>
      <c r="M254" s="245"/>
      <c r="N254" s="245"/>
      <c r="O254" s="245"/>
      <c r="P254" s="245"/>
      <c r="Q254" s="280"/>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row>
    <row r="255" customHeight="1" spans="1:51">
      <c r="A255" s="245"/>
      <c r="B255" s="245"/>
      <c r="C255" s="270"/>
      <c r="D255" s="270"/>
      <c r="E255" s="245"/>
      <c r="F255" s="270"/>
      <c r="G255" s="270"/>
      <c r="H255" s="245"/>
      <c r="I255" s="245"/>
      <c r="J255" s="245"/>
      <c r="K255" s="245"/>
      <c r="L255" s="245"/>
      <c r="M255" s="245"/>
      <c r="N255" s="245"/>
      <c r="O255" s="245"/>
      <c r="P255" s="245"/>
      <c r="Q255" s="280"/>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row>
    <row r="256" customHeight="1" spans="1:51">
      <c r="A256" s="245"/>
      <c r="B256" s="245"/>
      <c r="C256" s="270"/>
      <c r="D256" s="270"/>
      <c r="E256" s="245"/>
      <c r="F256" s="270"/>
      <c r="G256" s="270"/>
      <c r="H256" s="245"/>
      <c r="I256" s="245"/>
      <c r="J256" s="245"/>
      <c r="K256" s="245"/>
      <c r="L256" s="245"/>
      <c r="M256" s="245"/>
      <c r="N256" s="245"/>
      <c r="O256" s="245"/>
      <c r="P256" s="245"/>
      <c r="Q256" s="280"/>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row>
    <row r="257" customHeight="1" spans="1:51">
      <c r="A257" s="245"/>
      <c r="B257" s="245"/>
      <c r="C257" s="270"/>
      <c r="D257" s="270"/>
      <c r="E257" s="245"/>
      <c r="F257" s="270"/>
      <c r="G257" s="270"/>
      <c r="H257" s="245"/>
      <c r="I257" s="245"/>
      <c r="J257" s="245"/>
      <c r="K257" s="245"/>
      <c r="L257" s="245"/>
      <c r="M257" s="245"/>
      <c r="N257" s="245"/>
      <c r="O257" s="245"/>
      <c r="P257" s="245"/>
      <c r="Q257" s="280"/>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row>
    <row r="258" customHeight="1" spans="1:51">
      <c r="A258" s="245"/>
      <c r="B258" s="245"/>
      <c r="C258" s="270"/>
      <c r="D258" s="270"/>
      <c r="E258" s="245"/>
      <c r="F258" s="270"/>
      <c r="G258" s="270"/>
      <c r="H258" s="245"/>
      <c r="I258" s="245"/>
      <c r="J258" s="245"/>
      <c r="K258" s="245"/>
      <c r="L258" s="245"/>
      <c r="M258" s="245"/>
      <c r="N258" s="245"/>
      <c r="O258" s="245"/>
      <c r="P258" s="245"/>
      <c r="Q258" s="280"/>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row>
    <row r="259" customHeight="1" spans="1:51">
      <c r="A259" s="245"/>
      <c r="B259" s="245"/>
      <c r="C259" s="270"/>
      <c r="D259" s="270"/>
      <c r="E259" s="245"/>
      <c r="F259" s="270"/>
      <c r="G259" s="270"/>
      <c r="H259" s="245"/>
      <c r="I259" s="245"/>
      <c r="J259" s="245"/>
      <c r="K259" s="245"/>
      <c r="L259" s="245"/>
      <c r="M259" s="245"/>
      <c r="N259" s="245"/>
      <c r="O259" s="245"/>
      <c r="P259" s="245"/>
      <c r="Q259" s="280"/>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row>
    <row r="260" customHeight="1" spans="1:51">
      <c r="A260" s="245"/>
      <c r="B260" s="245"/>
      <c r="C260" s="270"/>
      <c r="D260" s="270"/>
      <c r="E260" s="245"/>
      <c r="F260" s="270"/>
      <c r="G260" s="270"/>
      <c r="H260" s="245"/>
      <c r="I260" s="245"/>
      <c r="J260" s="245"/>
      <c r="K260" s="245"/>
      <c r="L260" s="245"/>
      <c r="M260" s="245"/>
      <c r="N260" s="245"/>
      <c r="O260" s="245"/>
      <c r="P260" s="245"/>
      <c r="Q260" s="280"/>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row>
    <row r="261" customHeight="1" spans="1:51">
      <c r="A261" s="245"/>
      <c r="B261" s="245"/>
      <c r="C261" s="270"/>
      <c r="D261" s="270"/>
      <c r="E261" s="245"/>
      <c r="F261" s="270"/>
      <c r="G261" s="270"/>
      <c r="H261" s="245"/>
      <c r="I261" s="245"/>
      <c r="J261" s="245"/>
      <c r="K261" s="245"/>
      <c r="L261" s="245"/>
      <c r="M261" s="245"/>
      <c r="N261" s="245"/>
      <c r="O261" s="245"/>
      <c r="P261" s="245"/>
      <c r="Q261" s="280"/>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row>
    <row r="262" customHeight="1" spans="1:51">
      <c r="A262" s="245"/>
      <c r="B262" s="245"/>
      <c r="C262" s="270"/>
      <c r="D262" s="270"/>
      <c r="E262" s="245"/>
      <c r="F262" s="270"/>
      <c r="G262" s="270"/>
      <c r="H262" s="245"/>
      <c r="I262" s="245"/>
      <c r="J262" s="245"/>
      <c r="K262" s="245"/>
      <c r="L262" s="245"/>
      <c r="M262" s="245"/>
      <c r="N262" s="245"/>
      <c r="O262" s="245"/>
      <c r="P262" s="245"/>
      <c r="Q262" s="280"/>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row>
    <row r="263" customHeight="1" spans="1:51">
      <c r="A263" s="245"/>
      <c r="B263" s="245"/>
      <c r="C263" s="270"/>
      <c r="D263" s="270"/>
      <c r="E263" s="245"/>
      <c r="F263" s="270"/>
      <c r="G263" s="270"/>
      <c r="H263" s="245"/>
      <c r="I263" s="245"/>
      <c r="J263" s="245"/>
      <c r="K263" s="245"/>
      <c r="L263" s="245"/>
      <c r="M263" s="245"/>
      <c r="N263" s="245"/>
      <c r="O263" s="245"/>
      <c r="P263" s="245"/>
      <c r="Q263" s="280"/>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row>
    <row r="264" customHeight="1" spans="1:51">
      <c r="A264" s="245"/>
      <c r="B264" s="245"/>
      <c r="C264" s="270"/>
      <c r="D264" s="270"/>
      <c r="E264" s="245"/>
      <c r="F264" s="270"/>
      <c r="G264" s="270"/>
      <c r="H264" s="245"/>
      <c r="I264" s="245"/>
      <c r="J264" s="245"/>
      <c r="K264" s="245"/>
      <c r="L264" s="245"/>
      <c r="M264" s="245"/>
      <c r="N264" s="245"/>
      <c r="O264" s="245"/>
      <c r="P264" s="245"/>
      <c r="Q264" s="280"/>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row>
    <row r="265" customHeight="1" spans="1:51">
      <c r="A265" s="245"/>
      <c r="B265" s="245"/>
      <c r="C265" s="270"/>
      <c r="D265" s="270"/>
      <c r="E265" s="245"/>
      <c r="F265" s="270"/>
      <c r="G265" s="270"/>
      <c r="H265" s="245"/>
      <c r="I265" s="245"/>
      <c r="J265" s="245"/>
      <c r="K265" s="245"/>
      <c r="L265" s="245"/>
      <c r="M265" s="245"/>
      <c r="N265" s="245"/>
      <c r="O265" s="245"/>
      <c r="P265" s="245"/>
      <c r="Q265" s="280"/>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row>
    <row r="266" customHeight="1" spans="1:51">
      <c r="A266" s="245"/>
      <c r="B266" s="245"/>
      <c r="C266" s="270"/>
      <c r="D266" s="270"/>
      <c r="E266" s="245"/>
      <c r="F266" s="270"/>
      <c r="G266" s="270"/>
      <c r="H266" s="245"/>
      <c r="I266" s="245"/>
      <c r="J266" s="245"/>
      <c r="K266" s="245"/>
      <c r="L266" s="245"/>
      <c r="M266" s="245"/>
      <c r="N266" s="245"/>
      <c r="O266" s="245"/>
      <c r="P266" s="245"/>
      <c r="Q266" s="280"/>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row>
    <row r="267" customHeight="1" spans="1:51">
      <c r="A267" s="245"/>
      <c r="B267" s="245"/>
      <c r="C267" s="270"/>
      <c r="D267" s="270"/>
      <c r="E267" s="245"/>
      <c r="F267" s="270"/>
      <c r="G267" s="270"/>
      <c r="H267" s="245"/>
      <c r="I267" s="245"/>
      <c r="J267" s="245"/>
      <c r="K267" s="245"/>
      <c r="L267" s="245"/>
      <c r="M267" s="245"/>
      <c r="N267" s="245"/>
      <c r="O267" s="245"/>
      <c r="P267" s="245"/>
      <c r="Q267" s="280"/>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row>
    <row r="268" customHeight="1" spans="1:51">
      <c r="A268" s="245"/>
      <c r="B268" s="245"/>
      <c r="C268" s="270"/>
      <c r="D268" s="270"/>
      <c r="E268" s="245"/>
      <c r="F268" s="270"/>
      <c r="G268" s="270"/>
      <c r="H268" s="245"/>
      <c r="I268" s="245"/>
      <c r="J268" s="245"/>
      <c r="K268" s="245"/>
      <c r="L268" s="245"/>
      <c r="M268" s="245"/>
      <c r="N268" s="245"/>
      <c r="O268" s="245"/>
      <c r="P268" s="245"/>
      <c r="Q268" s="280"/>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row>
    <row r="269" customHeight="1" spans="1:51">
      <c r="A269" s="245"/>
      <c r="B269" s="245"/>
      <c r="C269" s="270"/>
      <c r="D269" s="270"/>
      <c r="E269" s="245"/>
      <c r="F269" s="270"/>
      <c r="G269" s="270"/>
      <c r="H269" s="245"/>
      <c r="I269" s="245"/>
      <c r="J269" s="245"/>
      <c r="K269" s="245"/>
      <c r="L269" s="245"/>
      <c r="M269" s="245"/>
      <c r="N269" s="245"/>
      <c r="O269" s="245"/>
      <c r="P269" s="245"/>
      <c r="Q269" s="280"/>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row>
    <row r="270" customHeight="1" spans="1:51">
      <c r="A270" s="245"/>
      <c r="B270" s="245"/>
      <c r="C270" s="270"/>
      <c r="D270" s="270"/>
      <c r="E270" s="245"/>
      <c r="F270" s="270"/>
      <c r="G270" s="270"/>
      <c r="H270" s="245"/>
      <c r="I270" s="245"/>
      <c r="J270" s="245"/>
      <c r="K270" s="245"/>
      <c r="L270" s="245"/>
      <c r="M270" s="245"/>
      <c r="N270" s="245"/>
      <c r="O270" s="245"/>
      <c r="P270" s="245"/>
      <c r="Q270" s="280"/>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row>
    <row r="271" customHeight="1" spans="1:51">
      <c r="A271" s="245"/>
      <c r="B271" s="245"/>
      <c r="C271" s="270"/>
      <c r="D271" s="270"/>
      <c r="E271" s="245"/>
      <c r="F271" s="270"/>
      <c r="G271" s="270"/>
      <c r="H271" s="245"/>
      <c r="I271" s="245"/>
      <c r="J271" s="245"/>
      <c r="K271" s="245"/>
      <c r="L271" s="245"/>
      <c r="M271" s="245"/>
      <c r="N271" s="245"/>
      <c r="O271" s="245"/>
      <c r="P271" s="245"/>
      <c r="Q271" s="280"/>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row>
    <row r="272" customHeight="1" spans="1:51">
      <c r="A272" s="245"/>
      <c r="B272" s="245"/>
      <c r="C272" s="270"/>
      <c r="D272" s="270"/>
      <c r="E272" s="245"/>
      <c r="F272" s="270"/>
      <c r="G272" s="270"/>
      <c r="H272" s="245"/>
      <c r="I272" s="245"/>
      <c r="J272" s="245"/>
      <c r="K272" s="245"/>
      <c r="L272" s="245"/>
      <c r="M272" s="245"/>
      <c r="N272" s="245"/>
      <c r="O272" s="245"/>
      <c r="P272" s="245"/>
      <c r="Q272" s="280"/>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row>
    <row r="273" customHeight="1" spans="1:51">
      <c r="A273" s="245"/>
      <c r="B273" s="245"/>
      <c r="C273" s="270"/>
      <c r="D273" s="270"/>
      <c r="E273" s="245"/>
      <c r="F273" s="270"/>
      <c r="G273" s="270"/>
      <c r="H273" s="245"/>
      <c r="I273" s="245"/>
      <c r="J273" s="245"/>
      <c r="K273" s="245"/>
      <c r="L273" s="245"/>
      <c r="M273" s="245"/>
      <c r="N273" s="245"/>
      <c r="O273" s="245"/>
      <c r="P273" s="245"/>
      <c r="Q273" s="280"/>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row>
    <row r="274" customHeight="1" spans="1:51">
      <c r="A274" s="245"/>
      <c r="B274" s="245"/>
      <c r="C274" s="270"/>
      <c r="D274" s="270"/>
      <c r="E274" s="245"/>
      <c r="F274" s="270"/>
      <c r="G274" s="270"/>
      <c r="H274" s="245"/>
      <c r="I274" s="245"/>
      <c r="J274" s="245"/>
      <c r="K274" s="245"/>
      <c r="L274" s="245"/>
      <c r="M274" s="245"/>
      <c r="N274" s="245"/>
      <c r="O274" s="245"/>
      <c r="P274" s="245"/>
      <c r="Q274" s="280"/>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row>
    <row r="275" customHeight="1" spans="1:51">
      <c r="A275" s="245"/>
      <c r="B275" s="245"/>
      <c r="C275" s="270"/>
      <c r="D275" s="270"/>
      <c r="E275" s="245"/>
      <c r="F275" s="270"/>
      <c r="G275" s="270"/>
      <c r="H275" s="245"/>
      <c r="I275" s="245"/>
      <c r="J275" s="245"/>
      <c r="K275" s="245"/>
      <c r="L275" s="245"/>
      <c r="M275" s="245"/>
      <c r="N275" s="245"/>
      <c r="O275" s="245"/>
      <c r="P275" s="245"/>
      <c r="Q275" s="280"/>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row>
    <row r="276" customHeight="1" spans="1:51">
      <c r="A276" s="245"/>
      <c r="B276" s="245"/>
      <c r="C276" s="270"/>
      <c r="D276" s="270"/>
      <c r="E276" s="245"/>
      <c r="F276" s="270"/>
      <c r="G276" s="270"/>
      <c r="H276" s="245"/>
      <c r="I276" s="245"/>
      <c r="J276" s="245"/>
      <c r="K276" s="245"/>
      <c r="L276" s="245"/>
      <c r="M276" s="245"/>
      <c r="N276" s="245"/>
      <c r="O276" s="245"/>
      <c r="P276" s="245"/>
      <c r="Q276" s="280"/>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row>
    <row r="277" customHeight="1" spans="1:51">
      <c r="A277" s="245"/>
      <c r="B277" s="245"/>
      <c r="C277" s="270"/>
      <c r="D277" s="270"/>
      <c r="E277" s="245"/>
      <c r="F277" s="270"/>
      <c r="G277" s="270"/>
      <c r="H277" s="245"/>
      <c r="I277" s="245"/>
      <c r="J277" s="245"/>
      <c r="K277" s="245"/>
      <c r="L277" s="245"/>
      <c r="M277" s="245"/>
      <c r="N277" s="245"/>
      <c r="O277" s="245"/>
      <c r="P277" s="245"/>
      <c r="Q277" s="280"/>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row>
    <row r="278" customHeight="1" spans="1:51">
      <c r="A278" s="245"/>
      <c r="B278" s="245"/>
      <c r="C278" s="270"/>
      <c r="D278" s="270"/>
      <c r="E278" s="245"/>
      <c r="F278" s="270"/>
      <c r="G278" s="270"/>
      <c r="H278" s="245"/>
      <c r="I278" s="245"/>
      <c r="J278" s="245"/>
      <c r="K278" s="245"/>
      <c r="L278" s="245"/>
      <c r="M278" s="245"/>
      <c r="N278" s="245"/>
      <c r="O278" s="245"/>
      <c r="P278" s="245"/>
      <c r="Q278" s="280"/>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row>
    <row r="279" customHeight="1" spans="1:51">
      <c r="A279" s="245"/>
      <c r="B279" s="245"/>
      <c r="C279" s="270"/>
      <c r="D279" s="270"/>
      <c r="E279" s="245"/>
      <c r="F279" s="270"/>
      <c r="G279" s="270"/>
      <c r="H279" s="245"/>
      <c r="I279" s="245"/>
      <c r="J279" s="245"/>
      <c r="K279" s="245"/>
      <c r="L279" s="245"/>
      <c r="M279" s="245"/>
      <c r="N279" s="245"/>
      <c r="O279" s="245"/>
      <c r="P279" s="245"/>
      <c r="Q279" s="280"/>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row>
    <row r="280" customHeight="1" spans="1:51">
      <c r="A280" s="245"/>
      <c r="B280" s="245"/>
      <c r="C280" s="270"/>
      <c r="D280" s="270"/>
      <c r="E280" s="245"/>
      <c r="F280" s="270"/>
      <c r="G280" s="270"/>
      <c r="H280" s="245"/>
      <c r="I280" s="245"/>
      <c r="J280" s="245"/>
      <c r="K280" s="245"/>
      <c r="L280" s="245"/>
      <c r="M280" s="245"/>
      <c r="N280" s="245"/>
      <c r="O280" s="245"/>
      <c r="P280" s="245"/>
      <c r="Q280" s="280"/>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row>
    <row r="281" customHeight="1" spans="1:51">
      <c r="A281" s="245"/>
      <c r="B281" s="245"/>
      <c r="C281" s="270"/>
      <c r="D281" s="270"/>
      <c r="E281" s="245"/>
      <c r="F281" s="270"/>
      <c r="G281" s="270"/>
      <c r="H281" s="245"/>
      <c r="I281" s="245"/>
      <c r="J281" s="245"/>
      <c r="K281" s="245"/>
      <c r="L281" s="245"/>
      <c r="M281" s="245"/>
      <c r="N281" s="245"/>
      <c r="O281" s="245"/>
      <c r="P281" s="245"/>
      <c r="Q281" s="280"/>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row>
    <row r="282" customHeight="1" spans="1:51">
      <c r="A282" s="245"/>
      <c r="B282" s="245"/>
      <c r="C282" s="270"/>
      <c r="D282" s="270"/>
      <c r="E282" s="245"/>
      <c r="F282" s="270"/>
      <c r="G282" s="270"/>
      <c r="H282" s="245"/>
      <c r="I282" s="245"/>
      <c r="J282" s="245"/>
      <c r="K282" s="245"/>
      <c r="L282" s="245"/>
      <c r="M282" s="245"/>
      <c r="N282" s="245"/>
      <c r="O282" s="245"/>
      <c r="P282" s="245"/>
      <c r="Q282" s="280"/>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row>
    <row r="283" customHeight="1" spans="1:51">
      <c r="A283" s="245"/>
      <c r="B283" s="245"/>
      <c r="C283" s="270"/>
      <c r="D283" s="270"/>
      <c r="E283" s="245"/>
      <c r="F283" s="270"/>
      <c r="G283" s="270"/>
      <c r="H283" s="245"/>
      <c r="I283" s="245"/>
      <c r="J283" s="245"/>
      <c r="K283" s="245"/>
      <c r="L283" s="245"/>
      <c r="M283" s="245"/>
      <c r="N283" s="245"/>
      <c r="O283" s="245"/>
      <c r="P283" s="245"/>
      <c r="Q283" s="280"/>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row>
    <row r="284" customHeight="1" spans="1:51">
      <c r="A284" s="245"/>
      <c r="B284" s="245"/>
      <c r="C284" s="270"/>
      <c r="D284" s="270"/>
      <c r="E284" s="245"/>
      <c r="F284" s="270"/>
      <c r="G284" s="270"/>
      <c r="H284" s="245"/>
      <c r="I284" s="245"/>
      <c r="J284" s="245"/>
      <c r="K284" s="245"/>
      <c r="L284" s="245"/>
      <c r="M284" s="245"/>
      <c r="N284" s="245"/>
      <c r="O284" s="245"/>
      <c r="P284" s="245"/>
      <c r="Q284" s="280"/>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row>
    <row r="285" customHeight="1" spans="1:51">
      <c r="A285" s="245"/>
      <c r="B285" s="245"/>
      <c r="C285" s="270"/>
      <c r="D285" s="270"/>
      <c r="E285" s="245"/>
      <c r="F285" s="270"/>
      <c r="G285" s="270"/>
      <c r="H285" s="245"/>
      <c r="I285" s="245"/>
      <c r="J285" s="245"/>
      <c r="K285" s="245"/>
      <c r="L285" s="245"/>
      <c r="M285" s="245"/>
      <c r="N285" s="245"/>
      <c r="O285" s="245"/>
      <c r="P285" s="245"/>
      <c r="Q285" s="280"/>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row>
    <row r="286" customHeight="1" spans="1:51">
      <c r="A286" s="245"/>
      <c r="B286" s="245"/>
      <c r="C286" s="270"/>
      <c r="D286" s="270"/>
      <c r="E286" s="245"/>
      <c r="F286" s="270"/>
      <c r="G286" s="270"/>
      <c r="H286" s="245"/>
      <c r="I286" s="245"/>
      <c r="J286" s="245"/>
      <c r="K286" s="245"/>
      <c r="L286" s="245"/>
      <c r="M286" s="245"/>
      <c r="N286" s="245"/>
      <c r="O286" s="245"/>
      <c r="P286" s="245"/>
      <c r="Q286" s="280"/>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row>
    <row r="287" customHeight="1" spans="1:51">
      <c r="A287" s="245"/>
      <c r="B287" s="245"/>
      <c r="C287" s="270"/>
      <c r="D287" s="270"/>
      <c r="E287" s="245"/>
      <c r="F287" s="270"/>
      <c r="G287" s="270"/>
      <c r="H287" s="245"/>
      <c r="I287" s="245"/>
      <c r="J287" s="245"/>
      <c r="K287" s="245"/>
      <c r="L287" s="245"/>
      <c r="M287" s="245"/>
      <c r="N287" s="245"/>
      <c r="O287" s="245"/>
      <c r="P287" s="245"/>
      <c r="Q287" s="280"/>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row>
    <row r="288" customHeight="1" spans="1:51">
      <c r="A288" s="245"/>
      <c r="B288" s="245"/>
      <c r="C288" s="270"/>
      <c r="D288" s="270"/>
      <c r="E288" s="245"/>
      <c r="F288" s="270"/>
      <c r="G288" s="270"/>
      <c r="H288" s="245"/>
      <c r="I288" s="245"/>
      <c r="J288" s="245"/>
      <c r="K288" s="245"/>
      <c r="L288" s="245"/>
      <c r="M288" s="245"/>
      <c r="N288" s="245"/>
      <c r="O288" s="245"/>
      <c r="P288" s="245"/>
      <c r="Q288" s="280"/>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row>
    <row r="289" customHeight="1" spans="1:51">
      <c r="A289" s="245"/>
      <c r="B289" s="245"/>
      <c r="C289" s="270"/>
      <c r="D289" s="270"/>
      <c r="E289" s="245"/>
      <c r="F289" s="270"/>
      <c r="G289" s="270"/>
      <c r="H289" s="245"/>
      <c r="I289" s="245"/>
      <c r="J289" s="245"/>
      <c r="K289" s="245"/>
      <c r="L289" s="245"/>
      <c r="M289" s="245"/>
      <c r="N289" s="245"/>
      <c r="O289" s="245"/>
      <c r="P289" s="245"/>
      <c r="Q289" s="280"/>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row>
    <row r="290" customHeight="1" spans="1:51">
      <c r="A290" s="245"/>
      <c r="B290" s="245"/>
      <c r="C290" s="270"/>
      <c r="D290" s="270"/>
      <c r="E290" s="245"/>
      <c r="F290" s="270"/>
      <c r="G290" s="270"/>
      <c r="H290" s="245"/>
      <c r="I290" s="245"/>
      <c r="J290" s="245"/>
      <c r="K290" s="245"/>
      <c r="L290" s="245"/>
      <c r="M290" s="245"/>
      <c r="N290" s="245"/>
      <c r="O290" s="245"/>
      <c r="P290" s="245"/>
      <c r="Q290" s="280"/>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row>
    <row r="291" customHeight="1" spans="1:51">
      <c r="A291" s="245"/>
      <c r="B291" s="245"/>
      <c r="C291" s="270"/>
      <c r="D291" s="270"/>
      <c r="E291" s="245"/>
      <c r="F291" s="270"/>
      <c r="G291" s="270"/>
      <c r="H291" s="245"/>
      <c r="I291" s="245"/>
      <c r="J291" s="245"/>
      <c r="K291" s="245"/>
      <c r="L291" s="245"/>
      <c r="M291" s="245"/>
      <c r="N291" s="245"/>
      <c r="O291" s="245"/>
      <c r="P291" s="245"/>
      <c r="Q291" s="280"/>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row>
    <row r="292" customHeight="1" spans="1:51">
      <c r="A292" s="245"/>
      <c r="B292" s="245"/>
      <c r="C292" s="270"/>
      <c r="D292" s="270"/>
      <c r="E292" s="245"/>
      <c r="F292" s="270"/>
      <c r="G292" s="270"/>
      <c r="H292" s="245"/>
      <c r="I292" s="245"/>
      <c r="J292" s="245"/>
      <c r="K292" s="245"/>
      <c r="L292" s="245"/>
      <c r="M292" s="245"/>
      <c r="N292" s="245"/>
      <c r="O292" s="245"/>
      <c r="P292" s="245"/>
      <c r="Q292" s="280"/>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row>
    <row r="293" customHeight="1" spans="1:51">
      <c r="A293" s="245"/>
      <c r="B293" s="245"/>
      <c r="C293" s="270"/>
      <c r="D293" s="270"/>
      <c r="E293" s="245"/>
      <c r="F293" s="270"/>
      <c r="G293" s="270"/>
      <c r="H293" s="245"/>
      <c r="I293" s="245"/>
      <c r="J293" s="245"/>
      <c r="K293" s="245"/>
      <c r="L293" s="245"/>
      <c r="M293" s="245"/>
      <c r="N293" s="245"/>
      <c r="O293" s="245"/>
      <c r="P293" s="245"/>
      <c r="Q293" s="280"/>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row>
    <row r="294" customHeight="1" spans="1:51">
      <c r="A294" s="245"/>
      <c r="B294" s="245"/>
      <c r="C294" s="270"/>
      <c r="D294" s="270"/>
      <c r="E294" s="245"/>
      <c r="F294" s="270"/>
      <c r="G294" s="270"/>
      <c r="H294" s="245"/>
      <c r="I294" s="245"/>
      <c r="J294" s="245"/>
      <c r="K294" s="245"/>
      <c r="L294" s="245"/>
      <c r="M294" s="245"/>
      <c r="N294" s="245"/>
      <c r="O294" s="245"/>
      <c r="P294" s="245"/>
      <c r="Q294" s="280"/>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row>
    <row r="295" customHeight="1" spans="1:51">
      <c r="A295" s="245"/>
      <c r="B295" s="245"/>
      <c r="C295" s="270"/>
      <c r="D295" s="270"/>
      <c r="E295" s="245"/>
      <c r="F295" s="270"/>
      <c r="G295" s="270"/>
      <c r="H295" s="245"/>
      <c r="I295" s="245"/>
      <c r="J295" s="245"/>
      <c r="K295" s="245"/>
      <c r="L295" s="245"/>
      <c r="M295" s="245"/>
      <c r="N295" s="245"/>
      <c r="O295" s="245"/>
      <c r="P295" s="245"/>
      <c r="Q295" s="280"/>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row>
    <row r="296" customHeight="1" spans="1:51">
      <c r="A296" s="245"/>
      <c r="B296" s="245"/>
      <c r="C296" s="270"/>
      <c r="D296" s="270"/>
      <c r="E296" s="245"/>
      <c r="F296" s="270"/>
      <c r="G296" s="270"/>
      <c r="H296" s="245"/>
      <c r="I296" s="245"/>
      <c r="J296" s="245"/>
      <c r="K296" s="245"/>
      <c r="L296" s="245"/>
      <c r="M296" s="245"/>
      <c r="N296" s="245"/>
      <c r="O296" s="245"/>
      <c r="P296" s="245"/>
      <c r="Q296" s="280"/>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row>
    <row r="297" customHeight="1" spans="1:51">
      <c r="A297" s="245"/>
      <c r="B297" s="245"/>
      <c r="C297" s="270"/>
      <c r="D297" s="270"/>
      <c r="E297" s="245"/>
      <c r="F297" s="270"/>
      <c r="G297" s="270"/>
      <c r="H297" s="245"/>
      <c r="I297" s="245"/>
      <c r="J297" s="245"/>
      <c r="K297" s="245"/>
      <c r="L297" s="245"/>
      <c r="M297" s="245"/>
      <c r="N297" s="245"/>
      <c r="O297" s="245"/>
      <c r="P297" s="245"/>
      <c r="Q297" s="280"/>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row>
    <row r="298" customHeight="1" spans="1:51">
      <c r="A298" s="245"/>
      <c r="B298" s="245"/>
      <c r="C298" s="270"/>
      <c r="D298" s="270"/>
      <c r="E298" s="245"/>
      <c r="F298" s="270"/>
      <c r="G298" s="270"/>
      <c r="H298" s="245"/>
      <c r="I298" s="245"/>
      <c r="J298" s="245"/>
      <c r="K298" s="245"/>
      <c r="L298" s="245"/>
      <c r="M298" s="245"/>
      <c r="N298" s="245"/>
      <c r="O298" s="245"/>
      <c r="P298" s="245"/>
      <c r="Q298" s="280"/>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row>
    <row r="299" customHeight="1" spans="1:51">
      <c r="A299" s="245"/>
      <c r="B299" s="245"/>
      <c r="C299" s="270"/>
      <c r="D299" s="270"/>
      <c r="E299" s="245"/>
      <c r="F299" s="270"/>
      <c r="G299" s="270"/>
      <c r="H299" s="245"/>
      <c r="I299" s="245"/>
      <c r="J299" s="245"/>
      <c r="K299" s="245"/>
      <c r="L299" s="245"/>
      <c r="M299" s="245"/>
      <c r="N299" s="245"/>
      <c r="O299" s="245"/>
      <c r="P299" s="245"/>
      <c r="Q299" s="280"/>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row>
    <row r="300" customHeight="1" spans="1:51">
      <c r="A300" s="245"/>
      <c r="B300" s="245"/>
      <c r="C300" s="270"/>
      <c r="D300" s="270"/>
      <c r="E300" s="245"/>
      <c r="F300" s="270"/>
      <c r="G300" s="270"/>
      <c r="H300" s="245"/>
      <c r="I300" s="245"/>
      <c r="J300" s="245"/>
      <c r="K300" s="245"/>
      <c r="L300" s="245"/>
      <c r="M300" s="245"/>
      <c r="N300" s="245"/>
      <c r="O300" s="245"/>
      <c r="P300" s="245"/>
      <c r="Q300" s="280"/>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row>
    <row r="301" customHeight="1" spans="1:51">
      <c r="A301" s="245"/>
      <c r="B301" s="245"/>
      <c r="C301" s="270"/>
      <c r="D301" s="270"/>
      <c r="E301" s="245"/>
      <c r="F301" s="270"/>
      <c r="G301" s="270"/>
      <c r="H301" s="245"/>
      <c r="I301" s="245"/>
      <c r="J301" s="245"/>
      <c r="K301" s="245"/>
      <c r="L301" s="245"/>
      <c r="M301" s="245"/>
      <c r="N301" s="245"/>
      <c r="O301" s="245"/>
      <c r="P301" s="245"/>
      <c r="Q301" s="280"/>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row>
    <row r="302" customHeight="1" spans="1:51">
      <c r="A302" s="245"/>
      <c r="B302" s="245"/>
      <c r="C302" s="270"/>
      <c r="D302" s="270"/>
      <c r="E302" s="245"/>
      <c r="F302" s="270"/>
      <c r="G302" s="270"/>
      <c r="H302" s="245"/>
      <c r="I302" s="245"/>
      <c r="J302" s="245"/>
      <c r="K302" s="245"/>
      <c r="L302" s="245"/>
      <c r="M302" s="245"/>
      <c r="N302" s="245"/>
      <c r="O302" s="245"/>
      <c r="P302" s="245"/>
      <c r="Q302" s="280"/>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row>
    <row r="303" customHeight="1" spans="1:51">
      <c r="A303" s="245"/>
      <c r="B303" s="245"/>
      <c r="C303" s="270"/>
      <c r="D303" s="270"/>
      <c r="E303" s="245"/>
      <c r="F303" s="270"/>
      <c r="G303" s="270"/>
      <c r="H303" s="245"/>
      <c r="I303" s="245"/>
      <c r="J303" s="245"/>
      <c r="K303" s="245"/>
      <c r="L303" s="245"/>
      <c r="M303" s="245"/>
      <c r="N303" s="245"/>
      <c r="O303" s="245"/>
      <c r="P303" s="245"/>
      <c r="Q303" s="280"/>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row>
    <row r="304" customHeight="1" spans="1:51">
      <c r="A304" s="245"/>
      <c r="B304" s="245"/>
      <c r="C304" s="270"/>
      <c r="D304" s="270"/>
      <c r="E304" s="245"/>
      <c r="F304" s="270"/>
      <c r="G304" s="270"/>
      <c r="H304" s="245"/>
      <c r="I304" s="245"/>
      <c r="J304" s="245"/>
      <c r="K304" s="245"/>
      <c r="L304" s="245"/>
      <c r="M304" s="245"/>
      <c r="N304" s="245"/>
      <c r="O304" s="245"/>
      <c r="P304" s="245"/>
      <c r="Q304" s="280"/>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row>
    <row r="305" customHeight="1" spans="1:51">
      <c r="A305" s="245"/>
      <c r="B305" s="245"/>
      <c r="C305" s="270"/>
      <c r="D305" s="270"/>
      <c r="E305" s="245"/>
      <c r="F305" s="270"/>
      <c r="G305" s="270"/>
      <c r="H305" s="245"/>
      <c r="I305" s="245"/>
      <c r="J305" s="245"/>
      <c r="K305" s="245"/>
      <c r="L305" s="245"/>
      <c r="M305" s="245"/>
      <c r="N305" s="245"/>
      <c r="O305" s="245"/>
      <c r="P305" s="245"/>
      <c r="Q305" s="280"/>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row>
    <row r="306" customHeight="1" spans="1:51">
      <c r="A306" s="245"/>
      <c r="B306" s="245"/>
      <c r="C306" s="270"/>
      <c r="D306" s="270"/>
      <c r="E306" s="245"/>
      <c r="F306" s="270"/>
      <c r="G306" s="270"/>
      <c r="H306" s="245"/>
      <c r="I306" s="245"/>
      <c r="J306" s="245"/>
      <c r="K306" s="245"/>
      <c r="L306" s="245"/>
      <c r="M306" s="245"/>
      <c r="N306" s="245"/>
      <c r="O306" s="245"/>
      <c r="P306" s="245"/>
      <c r="Q306" s="280"/>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row>
    <row r="307" customHeight="1" spans="1:51">
      <c r="A307" s="245"/>
      <c r="B307" s="245"/>
      <c r="C307" s="270"/>
      <c r="D307" s="270"/>
      <c r="E307" s="245"/>
      <c r="F307" s="270"/>
      <c r="G307" s="270"/>
      <c r="H307" s="245"/>
      <c r="I307" s="245"/>
      <c r="J307" s="245"/>
      <c r="K307" s="245"/>
      <c r="L307" s="245"/>
      <c r="M307" s="245"/>
      <c r="N307" s="245"/>
      <c r="O307" s="245"/>
      <c r="P307" s="245"/>
      <c r="Q307" s="280"/>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row>
    <row r="308" customHeight="1" spans="1:51">
      <c r="A308" s="245"/>
      <c r="B308" s="245"/>
      <c r="C308" s="270"/>
      <c r="D308" s="270"/>
      <c r="E308" s="245"/>
      <c r="F308" s="270"/>
      <c r="G308" s="270"/>
      <c r="H308" s="245"/>
      <c r="I308" s="245"/>
      <c r="J308" s="245"/>
      <c r="K308" s="245"/>
      <c r="L308" s="245"/>
      <c r="M308" s="245"/>
      <c r="N308" s="245"/>
      <c r="O308" s="245"/>
      <c r="P308" s="245"/>
      <c r="Q308" s="280"/>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row>
    <row r="309" customHeight="1" spans="1:51">
      <c r="A309" s="245"/>
      <c r="B309" s="245"/>
      <c r="C309" s="270"/>
      <c r="D309" s="270"/>
      <c r="E309" s="245"/>
      <c r="F309" s="270"/>
      <c r="G309" s="270"/>
      <c r="H309" s="245"/>
      <c r="I309" s="245"/>
      <c r="J309" s="245"/>
      <c r="K309" s="245"/>
      <c r="L309" s="245"/>
      <c r="M309" s="245"/>
      <c r="N309" s="245"/>
      <c r="O309" s="245"/>
      <c r="P309" s="245"/>
      <c r="Q309" s="280"/>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row>
    <row r="310" customHeight="1" spans="1:51">
      <c r="A310" s="245"/>
      <c r="B310" s="245"/>
      <c r="C310" s="270"/>
      <c r="D310" s="270"/>
      <c r="E310" s="245"/>
      <c r="F310" s="270"/>
      <c r="G310" s="270"/>
      <c r="H310" s="245"/>
      <c r="I310" s="245"/>
      <c r="J310" s="245"/>
      <c r="K310" s="245"/>
      <c r="L310" s="245"/>
      <c r="M310" s="245"/>
      <c r="N310" s="245"/>
      <c r="O310" s="245"/>
      <c r="P310" s="245"/>
      <c r="Q310" s="280"/>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row>
    <row r="311" customHeight="1" spans="1:51">
      <c r="A311" s="245"/>
      <c r="B311" s="245"/>
      <c r="C311" s="270"/>
      <c r="D311" s="270"/>
      <c r="E311" s="245"/>
      <c r="F311" s="270"/>
      <c r="G311" s="270"/>
      <c r="H311" s="245"/>
      <c r="I311" s="245"/>
      <c r="J311" s="245"/>
      <c r="K311" s="245"/>
      <c r="L311" s="245"/>
      <c r="M311" s="245"/>
      <c r="N311" s="245"/>
      <c r="O311" s="245"/>
      <c r="P311" s="245"/>
      <c r="Q311" s="280"/>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row>
    <row r="312" customHeight="1" spans="1:51">
      <c r="A312" s="245"/>
      <c r="B312" s="245"/>
      <c r="C312" s="270"/>
      <c r="D312" s="270"/>
      <c r="E312" s="245"/>
      <c r="F312" s="270"/>
      <c r="G312" s="270"/>
      <c r="H312" s="245"/>
      <c r="I312" s="245"/>
      <c r="J312" s="245"/>
      <c r="K312" s="245"/>
      <c r="L312" s="245"/>
      <c r="M312" s="245"/>
      <c r="N312" s="245"/>
      <c r="O312" s="245"/>
      <c r="P312" s="245"/>
      <c r="Q312" s="280"/>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row>
    <row r="313" customHeight="1" spans="1:51">
      <c r="A313" s="245"/>
      <c r="B313" s="245"/>
      <c r="C313" s="270"/>
      <c r="D313" s="270"/>
      <c r="E313" s="245"/>
      <c r="F313" s="270"/>
      <c r="G313" s="270"/>
      <c r="H313" s="245"/>
      <c r="I313" s="245"/>
      <c r="J313" s="245"/>
      <c r="K313" s="245"/>
      <c r="L313" s="245"/>
      <c r="M313" s="245"/>
      <c r="N313" s="245"/>
      <c r="O313" s="245"/>
      <c r="P313" s="245"/>
      <c r="Q313" s="280"/>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row>
    <row r="314" customHeight="1" spans="1:51">
      <c r="A314" s="245"/>
      <c r="B314" s="245"/>
      <c r="C314" s="270"/>
      <c r="D314" s="270"/>
      <c r="E314" s="245"/>
      <c r="F314" s="270"/>
      <c r="G314" s="270"/>
      <c r="H314" s="245"/>
      <c r="I314" s="245"/>
      <c r="J314" s="245"/>
      <c r="K314" s="245"/>
      <c r="L314" s="245"/>
      <c r="M314" s="245"/>
      <c r="N314" s="245"/>
      <c r="O314" s="245"/>
      <c r="P314" s="245"/>
      <c r="Q314" s="280"/>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row>
    <row r="315" customHeight="1" spans="1:51">
      <c r="A315" s="245"/>
      <c r="B315" s="245"/>
      <c r="C315" s="270"/>
      <c r="D315" s="270"/>
      <c r="E315" s="245"/>
      <c r="F315" s="270"/>
      <c r="G315" s="270"/>
      <c r="H315" s="245"/>
      <c r="I315" s="245"/>
      <c r="J315" s="245"/>
      <c r="K315" s="245"/>
      <c r="L315" s="245"/>
      <c r="M315" s="245"/>
      <c r="N315" s="245"/>
      <c r="O315" s="245"/>
      <c r="P315" s="245"/>
      <c r="Q315" s="280"/>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row>
    <row r="316" customHeight="1" spans="1:51">
      <c r="A316" s="245"/>
      <c r="B316" s="245"/>
      <c r="C316" s="270"/>
      <c r="D316" s="270"/>
      <c r="E316" s="245"/>
      <c r="F316" s="270"/>
      <c r="G316" s="270"/>
      <c r="H316" s="245"/>
      <c r="I316" s="245"/>
      <c r="J316" s="245"/>
      <c r="K316" s="245"/>
      <c r="L316" s="245"/>
      <c r="M316" s="245"/>
      <c r="N316" s="245"/>
      <c r="O316" s="245"/>
      <c r="P316" s="245"/>
      <c r="Q316" s="280"/>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row>
    <row r="317" customHeight="1" spans="1:51">
      <c r="A317" s="245"/>
      <c r="B317" s="245"/>
      <c r="C317" s="270"/>
      <c r="D317" s="270"/>
      <c r="E317" s="245"/>
      <c r="F317" s="270"/>
      <c r="G317" s="270"/>
      <c r="H317" s="245"/>
      <c r="I317" s="245"/>
      <c r="J317" s="245"/>
      <c r="K317" s="245"/>
      <c r="L317" s="245"/>
      <c r="M317" s="245"/>
      <c r="N317" s="245"/>
      <c r="O317" s="245"/>
      <c r="P317" s="245"/>
      <c r="Q317" s="280"/>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row>
    <row r="318" customHeight="1" spans="1:51">
      <c r="A318" s="245"/>
      <c r="B318" s="245"/>
      <c r="C318" s="270"/>
      <c r="D318" s="270"/>
      <c r="E318" s="245"/>
      <c r="F318" s="270"/>
      <c r="G318" s="270"/>
      <c r="H318" s="245"/>
      <c r="I318" s="245"/>
      <c r="J318" s="245"/>
      <c r="K318" s="245"/>
      <c r="L318" s="245"/>
      <c r="M318" s="245"/>
      <c r="N318" s="245"/>
      <c r="O318" s="245"/>
      <c r="P318" s="245"/>
      <c r="Q318" s="280"/>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row>
    <row r="319" customHeight="1" spans="1:51">
      <c r="A319" s="245"/>
      <c r="B319" s="245"/>
      <c r="C319" s="270"/>
      <c r="D319" s="270"/>
      <c r="E319" s="245"/>
      <c r="F319" s="270"/>
      <c r="G319" s="270"/>
      <c r="H319" s="245"/>
      <c r="I319" s="245"/>
      <c r="J319" s="245"/>
      <c r="K319" s="245"/>
      <c r="L319" s="245"/>
      <c r="M319" s="245"/>
      <c r="N319" s="245"/>
      <c r="O319" s="245"/>
      <c r="P319" s="245"/>
      <c r="Q319" s="280"/>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row>
    <row r="320" customHeight="1" spans="1:51">
      <c r="A320" s="245"/>
      <c r="B320" s="245"/>
      <c r="C320" s="270"/>
      <c r="D320" s="270"/>
      <c r="E320" s="245"/>
      <c r="F320" s="270"/>
      <c r="G320" s="270"/>
      <c r="H320" s="245"/>
      <c r="I320" s="245"/>
      <c r="J320" s="245"/>
      <c r="K320" s="245"/>
      <c r="L320" s="245"/>
      <c r="M320" s="245"/>
      <c r="N320" s="245"/>
      <c r="O320" s="245"/>
      <c r="P320" s="245"/>
      <c r="Q320" s="280"/>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row>
    <row r="321" customHeight="1" spans="1:51">
      <c r="A321" s="245"/>
      <c r="B321" s="245"/>
      <c r="C321" s="270"/>
      <c r="D321" s="270"/>
      <c r="E321" s="245"/>
      <c r="F321" s="270"/>
      <c r="G321" s="270"/>
      <c r="H321" s="245"/>
      <c r="I321" s="245"/>
      <c r="J321" s="245"/>
      <c r="K321" s="245"/>
      <c r="L321" s="245"/>
      <c r="M321" s="245"/>
      <c r="N321" s="245"/>
      <c r="O321" s="245"/>
      <c r="P321" s="245"/>
      <c r="Q321" s="280"/>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row>
    <row r="322" customHeight="1" spans="1:51">
      <c r="A322" s="245"/>
      <c r="B322" s="245"/>
      <c r="C322" s="270"/>
      <c r="D322" s="270"/>
      <c r="E322" s="245"/>
      <c r="F322" s="270"/>
      <c r="G322" s="270"/>
      <c r="H322" s="245"/>
      <c r="I322" s="245"/>
      <c r="J322" s="245"/>
      <c r="K322" s="245"/>
      <c r="L322" s="245"/>
      <c r="M322" s="245"/>
      <c r="N322" s="245"/>
      <c r="O322" s="245"/>
      <c r="P322" s="245"/>
      <c r="Q322" s="280"/>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row>
    <row r="323" customHeight="1" spans="1:51">
      <c r="A323" s="245"/>
      <c r="B323" s="245"/>
      <c r="C323" s="270"/>
      <c r="D323" s="270"/>
      <c r="E323" s="245"/>
      <c r="F323" s="270"/>
      <c r="G323" s="270"/>
      <c r="H323" s="245"/>
      <c r="I323" s="245"/>
      <c r="J323" s="245"/>
      <c r="K323" s="245"/>
      <c r="L323" s="245"/>
      <c r="M323" s="245"/>
      <c r="N323" s="245"/>
      <c r="O323" s="245"/>
      <c r="P323" s="245"/>
      <c r="Q323" s="280"/>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row>
    <row r="324" customHeight="1" spans="1:51">
      <c r="A324" s="245"/>
      <c r="B324" s="245"/>
      <c r="C324" s="270"/>
      <c r="D324" s="270"/>
      <c r="E324" s="245"/>
      <c r="F324" s="270"/>
      <c r="G324" s="270"/>
      <c r="H324" s="245"/>
      <c r="I324" s="245"/>
      <c r="J324" s="245"/>
      <c r="K324" s="245"/>
      <c r="L324" s="245"/>
      <c r="M324" s="245"/>
      <c r="N324" s="245"/>
      <c r="O324" s="245"/>
      <c r="P324" s="245"/>
      <c r="Q324" s="280"/>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row>
    <row r="325" customHeight="1" spans="1:51">
      <c r="A325" s="245"/>
      <c r="B325" s="245"/>
      <c r="C325" s="270"/>
      <c r="D325" s="270"/>
      <c r="E325" s="245"/>
      <c r="F325" s="270"/>
      <c r="G325" s="270"/>
      <c r="H325" s="245"/>
      <c r="I325" s="245"/>
      <c r="J325" s="245"/>
      <c r="K325" s="245"/>
      <c r="L325" s="245"/>
      <c r="M325" s="245"/>
      <c r="N325" s="245"/>
      <c r="O325" s="245"/>
      <c r="P325" s="245"/>
      <c r="Q325" s="280"/>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row>
    <row r="326" customHeight="1" spans="1:51">
      <c r="A326" s="245"/>
      <c r="B326" s="245"/>
      <c r="C326" s="270"/>
      <c r="D326" s="270"/>
      <c r="E326" s="245"/>
      <c r="F326" s="270"/>
      <c r="G326" s="270"/>
      <c r="H326" s="245"/>
      <c r="I326" s="245"/>
      <c r="J326" s="245"/>
      <c r="K326" s="245"/>
      <c r="L326" s="245"/>
      <c r="M326" s="245"/>
      <c r="N326" s="245"/>
      <c r="O326" s="245"/>
      <c r="P326" s="245"/>
      <c r="Q326" s="280"/>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row>
    <row r="327" customHeight="1" spans="1:51">
      <c r="A327" s="245"/>
      <c r="B327" s="245"/>
      <c r="C327" s="270"/>
      <c r="D327" s="270"/>
      <c r="E327" s="245"/>
      <c r="F327" s="270"/>
      <c r="G327" s="270"/>
      <c r="H327" s="245"/>
      <c r="I327" s="245"/>
      <c r="J327" s="245"/>
      <c r="K327" s="245"/>
      <c r="L327" s="245"/>
      <c r="M327" s="245"/>
      <c r="N327" s="245"/>
      <c r="O327" s="245"/>
      <c r="P327" s="245"/>
      <c r="Q327" s="280"/>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row>
    <row r="328" customHeight="1" spans="1:51">
      <c r="A328" s="245"/>
      <c r="B328" s="245"/>
      <c r="C328" s="270"/>
      <c r="D328" s="270"/>
      <c r="E328" s="245"/>
      <c r="F328" s="270"/>
      <c r="G328" s="270"/>
      <c r="H328" s="245"/>
      <c r="I328" s="245"/>
      <c r="J328" s="245"/>
      <c r="K328" s="245"/>
      <c r="L328" s="245"/>
      <c r="M328" s="245"/>
      <c r="N328" s="245"/>
      <c r="O328" s="245"/>
      <c r="P328" s="245"/>
      <c r="Q328" s="280"/>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row>
    <row r="329" customHeight="1" spans="1:51">
      <c r="A329" s="245"/>
      <c r="B329" s="245"/>
      <c r="C329" s="270"/>
      <c r="D329" s="270"/>
      <c r="E329" s="245"/>
      <c r="F329" s="270"/>
      <c r="G329" s="270"/>
      <c r="H329" s="245"/>
      <c r="I329" s="245"/>
      <c r="J329" s="245"/>
      <c r="K329" s="245"/>
      <c r="L329" s="245"/>
      <c r="M329" s="245"/>
      <c r="N329" s="245"/>
      <c r="O329" s="245"/>
      <c r="P329" s="245"/>
      <c r="Q329" s="280"/>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row>
    <row r="330" customHeight="1" spans="1:51">
      <c r="A330" s="245"/>
      <c r="B330" s="245"/>
      <c r="C330" s="270"/>
      <c r="D330" s="270"/>
      <c r="E330" s="245"/>
      <c r="F330" s="270"/>
      <c r="G330" s="270"/>
      <c r="H330" s="245"/>
      <c r="I330" s="245"/>
      <c r="J330" s="245"/>
      <c r="K330" s="245"/>
      <c r="L330" s="245"/>
      <c r="M330" s="245"/>
      <c r="N330" s="245"/>
      <c r="O330" s="245"/>
      <c r="P330" s="245"/>
      <c r="Q330" s="280"/>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row>
    <row r="331" customHeight="1" spans="1:51">
      <c r="A331" s="245"/>
      <c r="B331" s="245"/>
      <c r="C331" s="270"/>
      <c r="D331" s="270"/>
      <c r="E331" s="245"/>
      <c r="F331" s="270"/>
      <c r="G331" s="270"/>
      <c r="H331" s="245"/>
      <c r="I331" s="245"/>
      <c r="J331" s="245"/>
      <c r="K331" s="245"/>
      <c r="L331" s="245"/>
      <c r="M331" s="245"/>
      <c r="N331" s="245"/>
      <c r="O331" s="245"/>
      <c r="P331" s="245"/>
      <c r="Q331" s="280"/>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row>
    <row r="332" customHeight="1" spans="1:51">
      <c r="A332" s="245"/>
      <c r="B332" s="245"/>
      <c r="C332" s="270"/>
      <c r="D332" s="270"/>
      <c r="E332" s="245"/>
      <c r="F332" s="270"/>
      <c r="G332" s="270"/>
      <c r="H332" s="245"/>
      <c r="I332" s="245"/>
      <c r="J332" s="245"/>
      <c r="K332" s="245"/>
      <c r="L332" s="245"/>
      <c r="M332" s="245"/>
      <c r="N332" s="245"/>
      <c r="O332" s="245"/>
      <c r="P332" s="245"/>
      <c r="Q332" s="280"/>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row>
    <row r="333" customHeight="1" spans="1:51">
      <c r="A333" s="245"/>
      <c r="B333" s="245"/>
      <c r="C333" s="270"/>
      <c r="D333" s="270"/>
      <c r="E333" s="245"/>
      <c r="F333" s="270"/>
      <c r="G333" s="270"/>
      <c r="H333" s="245"/>
      <c r="I333" s="245"/>
      <c r="J333" s="245"/>
      <c r="K333" s="245"/>
      <c r="L333" s="245"/>
      <c r="M333" s="245"/>
      <c r="N333" s="245"/>
      <c r="O333" s="245"/>
      <c r="P333" s="245"/>
      <c r="Q333" s="280"/>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row>
    <row r="334" customHeight="1" spans="1:51">
      <c r="A334" s="245"/>
      <c r="B334" s="245"/>
      <c r="C334" s="270"/>
      <c r="D334" s="270"/>
      <c r="E334" s="245"/>
      <c r="F334" s="270"/>
      <c r="G334" s="270"/>
      <c r="H334" s="245"/>
      <c r="I334" s="245"/>
      <c r="J334" s="245"/>
      <c r="K334" s="245"/>
      <c r="L334" s="245"/>
      <c r="M334" s="245"/>
      <c r="N334" s="245"/>
      <c r="O334" s="245"/>
      <c r="P334" s="245"/>
      <c r="Q334" s="280"/>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row>
    <row r="335" customHeight="1" spans="1:51">
      <c r="A335" s="245"/>
      <c r="B335" s="245"/>
      <c r="C335" s="270"/>
      <c r="D335" s="270"/>
      <c r="E335" s="245"/>
      <c r="F335" s="270"/>
      <c r="G335" s="270"/>
      <c r="H335" s="245"/>
      <c r="I335" s="245"/>
      <c r="J335" s="245"/>
      <c r="K335" s="245"/>
      <c r="L335" s="245"/>
      <c r="M335" s="245"/>
      <c r="N335" s="245"/>
      <c r="O335" s="245"/>
      <c r="P335" s="245"/>
      <c r="Q335" s="280"/>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row>
    <row r="336" customHeight="1" spans="1:51">
      <c r="A336" s="245"/>
      <c r="B336" s="245"/>
      <c r="C336" s="270"/>
      <c r="D336" s="270"/>
      <c r="E336" s="245"/>
      <c r="F336" s="270"/>
      <c r="G336" s="270"/>
      <c r="H336" s="245"/>
      <c r="I336" s="245"/>
      <c r="J336" s="245"/>
      <c r="K336" s="245"/>
      <c r="L336" s="245"/>
      <c r="M336" s="245"/>
      <c r="N336" s="245"/>
      <c r="O336" s="245"/>
      <c r="P336" s="245"/>
      <c r="Q336" s="280"/>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row>
    <row r="337" customHeight="1" spans="1:51">
      <c r="A337" s="245"/>
      <c r="B337" s="245"/>
      <c r="C337" s="270"/>
      <c r="D337" s="270"/>
      <c r="E337" s="245"/>
      <c r="F337" s="270"/>
      <c r="G337" s="270"/>
      <c r="H337" s="245"/>
      <c r="I337" s="245"/>
      <c r="J337" s="245"/>
      <c r="K337" s="245"/>
      <c r="L337" s="245"/>
      <c r="M337" s="245"/>
      <c r="N337" s="245"/>
      <c r="O337" s="245"/>
      <c r="P337" s="245"/>
      <c r="Q337" s="280"/>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row>
    <row r="338" customHeight="1" spans="1:51">
      <c r="A338" s="245"/>
      <c r="B338" s="245"/>
      <c r="C338" s="270"/>
      <c r="D338" s="270"/>
      <c r="E338" s="245"/>
      <c r="F338" s="270"/>
      <c r="G338" s="270"/>
      <c r="H338" s="245"/>
      <c r="I338" s="245"/>
      <c r="J338" s="245"/>
      <c r="K338" s="245"/>
      <c r="L338" s="245"/>
      <c r="M338" s="245"/>
      <c r="N338" s="245"/>
      <c r="O338" s="245"/>
      <c r="P338" s="245"/>
      <c r="Q338" s="280"/>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row>
    <row r="339" customHeight="1" spans="1:51">
      <c r="A339" s="245"/>
      <c r="B339" s="245"/>
      <c r="C339" s="270"/>
      <c r="D339" s="270"/>
      <c r="E339" s="245"/>
      <c r="F339" s="270"/>
      <c r="G339" s="270"/>
      <c r="H339" s="245"/>
      <c r="I339" s="245"/>
      <c r="J339" s="245"/>
      <c r="K339" s="245"/>
      <c r="L339" s="245"/>
      <c r="M339" s="245"/>
      <c r="N339" s="245"/>
      <c r="O339" s="245"/>
      <c r="P339" s="245"/>
      <c r="Q339" s="280"/>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row>
    <row r="340" customHeight="1" spans="1:51">
      <c r="A340" s="245"/>
      <c r="B340" s="245"/>
      <c r="C340" s="270"/>
      <c r="D340" s="270"/>
      <c r="E340" s="245"/>
      <c r="F340" s="270"/>
      <c r="G340" s="270"/>
      <c r="H340" s="245"/>
      <c r="I340" s="245"/>
      <c r="J340" s="245"/>
      <c r="K340" s="245"/>
      <c r="L340" s="245"/>
      <c r="M340" s="245"/>
      <c r="N340" s="245"/>
      <c r="O340" s="245"/>
      <c r="P340" s="245"/>
      <c r="Q340" s="280"/>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row>
    <row r="341" customHeight="1" spans="1:51">
      <c r="A341" s="245"/>
      <c r="B341" s="245"/>
      <c r="C341" s="270"/>
      <c r="D341" s="270"/>
      <c r="E341" s="245"/>
      <c r="F341" s="270"/>
      <c r="G341" s="270"/>
      <c r="H341" s="245"/>
      <c r="I341" s="245"/>
      <c r="J341" s="245"/>
      <c r="K341" s="245"/>
      <c r="L341" s="245"/>
      <c r="M341" s="245"/>
      <c r="N341" s="245"/>
      <c r="O341" s="245"/>
      <c r="P341" s="245"/>
      <c r="Q341" s="280"/>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row>
    <row r="342" customHeight="1" spans="1:51">
      <c r="A342" s="245"/>
      <c r="B342" s="245"/>
      <c r="C342" s="270"/>
      <c r="D342" s="270"/>
      <c r="E342" s="245"/>
      <c r="F342" s="270"/>
      <c r="G342" s="270"/>
      <c r="H342" s="245"/>
      <c r="I342" s="245"/>
      <c r="J342" s="245"/>
      <c r="K342" s="245"/>
      <c r="L342" s="245"/>
      <c r="M342" s="245"/>
      <c r="N342" s="245"/>
      <c r="O342" s="245"/>
      <c r="P342" s="245"/>
      <c r="Q342" s="280"/>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row>
    <row r="343" customHeight="1" spans="1:51">
      <c r="A343" s="245"/>
      <c r="B343" s="245"/>
      <c r="C343" s="270"/>
      <c r="D343" s="270"/>
      <c r="E343" s="245"/>
      <c r="F343" s="270"/>
      <c r="G343" s="270"/>
      <c r="H343" s="245"/>
      <c r="I343" s="245"/>
      <c r="J343" s="245"/>
      <c r="K343" s="245"/>
      <c r="L343" s="245"/>
      <c r="M343" s="245"/>
      <c r="N343" s="245"/>
      <c r="O343" s="245"/>
      <c r="P343" s="245"/>
      <c r="Q343" s="280"/>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row>
    <row r="344" customHeight="1" spans="1:51">
      <c r="A344" s="245"/>
      <c r="B344" s="245"/>
      <c r="C344" s="270"/>
      <c r="D344" s="270"/>
      <c r="E344" s="245"/>
      <c r="F344" s="270"/>
      <c r="G344" s="270"/>
      <c r="H344" s="245"/>
      <c r="I344" s="245"/>
      <c r="J344" s="245"/>
      <c r="K344" s="245"/>
      <c r="L344" s="245"/>
      <c r="M344" s="245"/>
      <c r="N344" s="245"/>
      <c r="O344" s="245"/>
      <c r="P344" s="245"/>
      <c r="Q344" s="280"/>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row>
    <row r="345" customHeight="1" spans="1:51">
      <c r="A345" s="245"/>
      <c r="B345" s="245"/>
      <c r="C345" s="270"/>
      <c r="D345" s="270"/>
      <c r="E345" s="245"/>
      <c r="F345" s="270"/>
      <c r="G345" s="270"/>
      <c r="H345" s="245"/>
      <c r="I345" s="245"/>
      <c r="J345" s="245"/>
      <c r="K345" s="245"/>
      <c r="L345" s="245"/>
      <c r="M345" s="245"/>
      <c r="N345" s="245"/>
      <c r="O345" s="245"/>
      <c r="P345" s="245"/>
      <c r="Q345" s="280"/>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row>
    <row r="346" customHeight="1" spans="1:51">
      <c r="A346" s="245"/>
      <c r="B346" s="245"/>
      <c r="C346" s="270"/>
      <c r="D346" s="270"/>
      <c r="E346" s="245"/>
      <c r="F346" s="270"/>
      <c r="G346" s="270"/>
      <c r="H346" s="245"/>
      <c r="I346" s="245"/>
      <c r="J346" s="245"/>
      <c r="K346" s="245"/>
      <c r="L346" s="245"/>
      <c r="M346" s="245"/>
      <c r="N346" s="245"/>
      <c r="O346" s="245"/>
      <c r="P346" s="245"/>
      <c r="Q346" s="280"/>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row>
    <row r="347" customHeight="1" spans="1:51">
      <c r="A347" s="245"/>
      <c r="B347" s="245"/>
      <c r="C347" s="270"/>
      <c r="D347" s="270"/>
      <c r="E347" s="245"/>
      <c r="F347" s="270"/>
      <c r="G347" s="270"/>
      <c r="H347" s="245"/>
      <c r="I347" s="245"/>
      <c r="J347" s="245"/>
      <c r="K347" s="245"/>
      <c r="L347" s="245"/>
      <c r="M347" s="245"/>
      <c r="N347" s="245"/>
      <c r="O347" s="245"/>
      <c r="P347" s="245"/>
      <c r="Q347" s="280"/>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row>
    <row r="348" customHeight="1" spans="1:51">
      <c r="A348" s="245"/>
      <c r="B348" s="245"/>
      <c r="C348" s="270"/>
      <c r="D348" s="270"/>
      <c r="E348" s="245"/>
      <c r="F348" s="270"/>
      <c r="G348" s="270"/>
      <c r="H348" s="245"/>
      <c r="I348" s="245"/>
      <c r="J348" s="245"/>
      <c r="K348" s="245"/>
      <c r="L348" s="245"/>
      <c r="M348" s="245"/>
      <c r="N348" s="245"/>
      <c r="O348" s="245"/>
      <c r="P348" s="245"/>
      <c r="Q348" s="280"/>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row>
    <row r="349" customHeight="1" spans="1:51">
      <c r="A349" s="245"/>
      <c r="B349" s="245"/>
      <c r="C349" s="270"/>
      <c r="D349" s="270"/>
      <c r="E349" s="245"/>
      <c r="F349" s="270"/>
      <c r="G349" s="270"/>
      <c r="H349" s="245"/>
      <c r="I349" s="245"/>
      <c r="J349" s="245"/>
      <c r="K349" s="245"/>
      <c r="L349" s="245"/>
      <c r="M349" s="245"/>
      <c r="N349" s="245"/>
      <c r="O349" s="245"/>
      <c r="P349" s="245"/>
      <c r="Q349" s="280"/>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row>
    <row r="350" customHeight="1" spans="1:51">
      <c r="A350" s="245"/>
      <c r="B350" s="245"/>
      <c r="C350" s="270"/>
      <c r="D350" s="270"/>
      <c r="E350" s="245"/>
      <c r="F350" s="270"/>
      <c r="G350" s="270"/>
      <c r="H350" s="245"/>
      <c r="I350" s="245"/>
      <c r="J350" s="245"/>
      <c r="K350" s="245"/>
      <c r="L350" s="245"/>
      <c r="M350" s="245"/>
      <c r="N350" s="245"/>
      <c r="O350" s="245"/>
      <c r="P350" s="245"/>
      <c r="Q350" s="280"/>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row>
    <row r="351" customHeight="1" spans="1:51">
      <c r="A351" s="245"/>
      <c r="B351" s="245"/>
      <c r="C351" s="270"/>
      <c r="D351" s="270"/>
      <c r="E351" s="245"/>
      <c r="F351" s="270"/>
      <c r="G351" s="270"/>
      <c r="H351" s="245"/>
      <c r="I351" s="245"/>
      <c r="J351" s="245"/>
      <c r="K351" s="245"/>
      <c r="L351" s="245"/>
      <c r="M351" s="245"/>
      <c r="N351" s="245"/>
      <c r="O351" s="245"/>
      <c r="P351" s="245"/>
      <c r="Q351" s="280"/>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row>
    <row r="352" customHeight="1" spans="1:51">
      <c r="A352" s="245"/>
      <c r="B352" s="245"/>
      <c r="C352" s="270"/>
      <c r="D352" s="270"/>
      <c r="E352" s="245"/>
      <c r="F352" s="270"/>
      <c r="G352" s="270"/>
      <c r="H352" s="245"/>
      <c r="I352" s="245"/>
      <c r="J352" s="245"/>
      <c r="K352" s="245"/>
      <c r="L352" s="245"/>
      <c r="M352" s="245"/>
      <c r="N352" s="245"/>
      <c r="O352" s="245"/>
      <c r="P352" s="245"/>
      <c r="Q352" s="280"/>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row>
    <row r="353" customHeight="1" spans="1:51">
      <c r="A353" s="245"/>
      <c r="B353" s="245"/>
      <c r="C353" s="270"/>
      <c r="D353" s="270"/>
      <c r="E353" s="245"/>
      <c r="F353" s="270"/>
      <c r="G353" s="270"/>
      <c r="H353" s="245"/>
      <c r="I353" s="245"/>
      <c r="J353" s="245"/>
      <c r="K353" s="245"/>
      <c r="L353" s="245"/>
      <c r="M353" s="245"/>
      <c r="N353" s="245"/>
      <c r="O353" s="245"/>
      <c r="P353" s="245"/>
      <c r="Q353" s="280"/>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row>
    <row r="354" customHeight="1" spans="1:51">
      <c r="A354" s="245"/>
      <c r="B354" s="245"/>
      <c r="C354" s="270"/>
      <c r="D354" s="270"/>
      <c r="E354" s="245"/>
      <c r="F354" s="270"/>
      <c r="G354" s="270"/>
      <c r="H354" s="245"/>
      <c r="I354" s="245"/>
      <c r="J354" s="245"/>
      <c r="K354" s="245"/>
      <c r="L354" s="245"/>
      <c r="M354" s="245"/>
      <c r="N354" s="245"/>
      <c r="O354" s="245"/>
      <c r="P354" s="245"/>
      <c r="Q354" s="280"/>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row>
    <row r="355" customHeight="1" spans="1:51">
      <c r="A355" s="245"/>
      <c r="B355" s="245"/>
      <c r="C355" s="270"/>
      <c r="D355" s="270"/>
      <c r="E355" s="245"/>
      <c r="F355" s="270"/>
      <c r="G355" s="270"/>
      <c r="H355" s="245"/>
      <c r="I355" s="245"/>
      <c r="J355" s="245"/>
      <c r="K355" s="245"/>
      <c r="L355" s="245"/>
      <c r="M355" s="245"/>
      <c r="N355" s="245"/>
      <c r="O355" s="245"/>
      <c r="P355" s="245"/>
      <c r="Q355" s="280"/>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row>
    <row r="356" customHeight="1" spans="1:51">
      <c r="A356" s="281"/>
      <c r="B356" s="281"/>
      <c r="C356" s="282"/>
      <c r="D356" s="282"/>
      <c r="E356" s="281"/>
      <c r="F356" s="282"/>
      <c r="G356" s="283"/>
      <c r="H356" s="245"/>
      <c r="I356" s="245"/>
      <c r="J356" s="245"/>
      <c r="K356" s="245"/>
      <c r="L356" s="245"/>
      <c r="M356" s="245"/>
      <c r="N356" s="245"/>
      <c r="O356" s="245"/>
      <c r="P356" s="245"/>
      <c r="Q356" s="280"/>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row>
    <row r="357" customHeight="1" spans="1:51">
      <c r="A357" s="3"/>
      <c r="B357" s="3"/>
      <c r="C357" s="18"/>
      <c r="D357" s="18"/>
      <c r="E357" s="3"/>
      <c r="F357" s="18"/>
      <c r="G357" s="284"/>
      <c r="H357" s="245"/>
      <c r="I357" s="245"/>
      <c r="J357" s="245"/>
      <c r="K357" s="245"/>
      <c r="L357" s="245"/>
      <c r="M357" s="245"/>
      <c r="N357" s="245"/>
      <c r="O357" s="245"/>
      <c r="P357" s="245"/>
      <c r="Q357" s="280"/>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row>
    <row r="358" customHeight="1" spans="1:51">
      <c r="A358" s="3"/>
      <c r="B358" s="3"/>
      <c r="C358" s="18"/>
      <c r="D358" s="18"/>
      <c r="E358" s="3"/>
      <c r="F358" s="18"/>
      <c r="G358" s="284"/>
      <c r="H358" s="245"/>
      <c r="I358" s="245"/>
      <c r="J358" s="245"/>
      <c r="K358" s="245"/>
      <c r="L358" s="245"/>
      <c r="M358" s="245"/>
      <c r="N358" s="245"/>
      <c r="O358" s="245"/>
      <c r="P358" s="245"/>
      <c r="Q358" s="280"/>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row>
    <row r="359" customHeight="1" spans="1:51">
      <c r="A359" s="3"/>
      <c r="B359" s="3"/>
      <c r="C359" s="18"/>
      <c r="D359" s="18"/>
      <c r="E359" s="3"/>
      <c r="F359" s="18"/>
      <c r="G359" s="284"/>
      <c r="H359" s="245"/>
      <c r="I359" s="245"/>
      <c r="J359" s="245"/>
      <c r="K359" s="245"/>
      <c r="L359" s="245"/>
      <c r="M359" s="245"/>
      <c r="N359" s="245"/>
      <c r="O359" s="245"/>
      <c r="P359" s="245"/>
      <c r="Q359" s="280"/>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row>
    <row r="360" customHeight="1" spans="1:51">
      <c r="A360" s="3"/>
      <c r="B360" s="3"/>
      <c r="C360" s="18"/>
      <c r="D360" s="18"/>
      <c r="E360" s="3"/>
      <c r="F360" s="18"/>
      <c r="G360" s="284"/>
      <c r="H360" s="245"/>
      <c r="I360" s="245"/>
      <c r="J360" s="245"/>
      <c r="K360" s="245"/>
      <c r="L360" s="245"/>
      <c r="M360" s="245"/>
      <c r="N360" s="245"/>
      <c r="O360" s="245"/>
      <c r="P360" s="245"/>
      <c r="Q360" s="280"/>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row>
    <row r="361" customHeight="1" spans="1:51">
      <c r="A361" s="3"/>
      <c r="B361" s="3"/>
      <c r="C361" s="18"/>
      <c r="D361" s="18"/>
      <c r="E361" s="3"/>
      <c r="F361" s="18"/>
      <c r="G361" s="284"/>
      <c r="H361" s="245"/>
      <c r="I361" s="245"/>
      <c r="J361" s="245"/>
      <c r="K361" s="245"/>
      <c r="L361" s="245"/>
      <c r="M361" s="245"/>
      <c r="N361" s="245"/>
      <c r="O361" s="245"/>
      <c r="P361" s="245"/>
      <c r="Q361" s="280"/>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row>
    <row r="362" customHeight="1" spans="1:51">
      <c r="A362" s="3"/>
      <c r="B362" s="3"/>
      <c r="C362" s="18"/>
      <c r="D362" s="18"/>
      <c r="E362" s="3"/>
      <c r="F362" s="18"/>
      <c r="G362" s="284"/>
      <c r="H362" s="245"/>
      <c r="I362" s="245"/>
      <c r="J362" s="245"/>
      <c r="K362" s="245"/>
      <c r="L362" s="245"/>
      <c r="M362" s="245"/>
      <c r="N362" s="245"/>
      <c r="O362" s="245"/>
      <c r="P362" s="245"/>
      <c r="Q362" s="280"/>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row>
    <row r="363" customHeight="1" spans="1:51">
      <c r="A363" s="3"/>
      <c r="B363" s="3"/>
      <c r="C363" s="18"/>
      <c r="D363" s="18"/>
      <c r="E363" s="3"/>
      <c r="F363" s="18"/>
      <c r="G363" s="284"/>
      <c r="H363" s="245"/>
      <c r="I363" s="245"/>
      <c r="J363" s="245"/>
      <c r="K363" s="245"/>
      <c r="L363" s="245"/>
      <c r="M363" s="245"/>
      <c r="N363" s="245"/>
      <c r="O363" s="245"/>
      <c r="P363" s="245"/>
      <c r="Q363" s="280"/>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row>
    <row r="364" customHeight="1" spans="1:51">
      <c r="A364" s="3"/>
      <c r="B364" s="3"/>
      <c r="C364" s="18"/>
      <c r="D364" s="18"/>
      <c r="E364" s="3"/>
      <c r="F364" s="18"/>
      <c r="G364" s="284"/>
      <c r="H364" s="245"/>
      <c r="I364" s="245"/>
      <c r="J364" s="245"/>
      <c r="K364" s="245"/>
      <c r="L364" s="245"/>
      <c r="M364" s="245"/>
      <c r="N364" s="245"/>
      <c r="O364" s="245"/>
      <c r="P364" s="245"/>
      <c r="Q364" s="280"/>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row>
    <row r="365" customHeight="1" spans="1:51">
      <c r="A365" s="3"/>
      <c r="B365" s="3"/>
      <c r="C365" s="18"/>
      <c r="D365" s="18"/>
      <c r="E365" s="3"/>
      <c r="F365" s="18"/>
      <c r="G365" s="284"/>
      <c r="H365" s="245"/>
      <c r="I365" s="245"/>
      <c r="J365" s="245"/>
      <c r="K365" s="245"/>
      <c r="L365" s="245"/>
      <c r="M365" s="245"/>
      <c r="N365" s="245"/>
      <c r="O365" s="245"/>
      <c r="P365" s="245"/>
      <c r="Q365" s="280"/>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row>
    <row r="366" customHeight="1" spans="1:51">
      <c r="A366" s="3"/>
      <c r="B366" s="3"/>
      <c r="C366" s="18"/>
      <c r="D366" s="18"/>
      <c r="E366" s="3"/>
      <c r="F366" s="18"/>
      <c r="G366" s="284"/>
      <c r="H366" s="245"/>
      <c r="I366" s="245"/>
      <c r="J366" s="245"/>
      <c r="K366" s="245"/>
      <c r="L366" s="245"/>
      <c r="M366" s="245"/>
      <c r="N366" s="245"/>
      <c r="O366" s="245"/>
      <c r="P366" s="245"/>
      <c r="Q366" s="280"/>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row>
    <row r="367" customHeight="1" spans="1:51">
      <c r="A367" s="3"/>
      <c r="B367" s="3"/>
      <c r="C367" s="18"/>
      <c r="D367" s="18"/>
      <c r="E367" s="3"/>
      <c r="F367" s="18"/>
      <c r="G367" s="284"/>
      <c r="H367" s="245"/>
      <c r="I367" s="245"/>
      <c r="J367" s="245"/>
      <c r="K367" s="245"/>
      <c r="L367" s="245"/>
      <c r="M367" s="245"/>
      <c r="N367" s="245"/>
      <c r="O367" s="245"/>
      <c r="P367" s="245"/>
      <c r="Q367" s="280"/>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row>
    <row r="368" customHeight="1" spans="1:51">
      <c r="A368" s="3"/>
      <c r="B368" s="3"/>
      <c r="C368" s="18"/>
      <c r="D368" s="18"/>
      <c r="E368" s="3"/>
      <c r="F368" s="18"/>
      <c r="G368" s="284"/>
      <c r="H368" s="245"/>
      <c r="I368" s="245"/>
      <c r="J368" s="245"/>
      <c r="K368" s="245"/>
      <c r="L368" s="245"/>
      <c r="M368" s="245"/>
      <c r="N368" s="245"/>
      <c r="O368" s="245"/>
      <c r="P368" s="245"/>
      <c r="Q368" s="280"/>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row>
    <row r="369" customHeight="1" spans="1:51">
      <c r="A369" s="3"/>
      <c r="B369" s="3"/>
      <c r="C369" s="18"/>
      <c r="D369" s="18"/>
      <c r="E369" s="3"/>
      <c r="F369" s="18"/>
      <c r="G369" s="284"/>
      <c r="H369" s="245"/>
      <c r="I369" s="245"/>
      <c r="J369" s="245"/>
      <c r="K369" s="245"/>
      <c r="L369" s="245"/>
      <c r="M369" s="245"/>
      <c r="N369" s="245"/>
      <c r="O369" s="245"/>
      <c r="P369" s="245"/>
      <c r="Q369" s="280"/>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row>
    <row r="370" customHeight="1" spans="1:51">
      <c r="A370" s="3"/>
      <c r="B370" s="3"/>
      <c r="C370" s="18"/>
      <c r="D370" s="18"/>
      <c r="E370" s="3"/>
      <c r="F370" s="18"/>
      <c r="G370" s="284"/>
      <c r="H370" s="245"/>
      <c r="I370" s="245"/>
      <c r="J370" s="245"/>
      <c r="K370" s="245"/>
      <c r="L370" s="245"/>
      <c r="M370" s="245"/>
      <c r="N370" s="245"/>
      <c r="O370" s="245"/>
      <c r="P370" s="245"/>
      <c r="Q370" s="280"/>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row>
    <row r="371" customHeight="1" spans="1:51">
      <c r="A371" s="3"/>
      <c r="B371" s="3"/>
      <c r="C371" s="18"/>
      <c r="D371" s="18"/>
      <c r="E371" s="3"/>
      <c r="F371" s="18"/>
      <c r="G371" s="284"/>
      <c r="H371" s="245"/>
      <c r="I371" s="245"/>
      <c r="J371" s="245"/>
      <c r="K371" s="245"/>
      <c r="L371" s="245"/>
      <c r="M371" s="245"/>
      <c r="N371" s="245"/>
      <c r="O371" s="245"/>
      <c r="P371" s="245"/>
      <c r="Q371" s="280"/>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row>
    <row r="372" customHeight="1" spans="1:51">
      <c r="A372" s="3"/>
      <c r="B372" s="3"/>
      <c r="C372" s="18"/>
      <c r="D372" s="18"/>
      <c r="E372" s="3"/>
      <c r="F372" s="18"/>
      <c r="G372" s="284"/>
      <c r="H372" s="245"/>
      <c r="I372" s="245"/>
      <c r="J372" s="245"/>
      <c r="K372" s="245"/>
      <c r="L372" s="245"/>
      <c r="M372" s="245"/>
      <c r="N372" s="245"/>
      <c r="O372" s="245"/>
      <c r="P372" s="245"/>
      <c r="Q372" s="280"/>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row>
    <row r="373" customHeight="1" spans="1:51">
      <c r="A373" s="3"/>
      <c r="B373" s="3"/>
      <c r="C373" s="18"/>
      <c r="D373" s="18"/>
      <c r="E373" s="3"/>
      <c r="F373" s="18"/>
      <c r="G373" s="284"/>
      <c r="H373" s="245"/>
      <c r="I373" s="245"/>
      <c r="J373" s="245"/>
      <c r="K373" s="245"/>
      <c r="L373" s="245"/>
      <c r="M373" s="245"/>
      <c r="N373" s="245"/>
      <c r="O373" s="245"/>
      <c r="P373" s="245"/>
      <c r="Q373" s="280"/>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row>
    <row r="374" customHeight="1" spans="1:51">
      <c r="A374" s="3"/>
      <c r="B374" s="3"/>
      <c r="C374" s="18"/>
      <c r="D374" s="18"/>
      <c r="E374" s="3"/>
      <c r="F374" s="18"/>
      <c r="G374" s="284"/>
      <c r="H374" s="245"/>
      <c r="I374" s="245"/>
      <c r="J374" s="245"/>
      <c r="K374" s="245"/>
      <c r="L374" s="245"/>
      <c r="M374" s="245"/>
      <c r="N374" s="245"/>
      <c r="O374" s="245"/>
      <c r="P374" s="245"/>
      <c r="Q374" s="280"/>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row>
    <row r="375" customHeight="1" spans="1:51">
      <c r="A375" s="3"/>
      <c r="B375" s="3"/>
      <c r="C375" s="18"/>
      <c r="D375" s="18"/>
      <c r="E375" s="3"/>
      <c r="F375" s="18"/>
      <c r="G375" s="284"/>
      <c r="H375" s="245"/>
      <c r="I375" s="245"/>
      <c r="J375" s="245"/>
      <c r="K375" s="245"/>
      <c r="L375" s="245"/>
      <c r="M375" s="245"/>
      <c r="N375" s="245"/>
      <c r="O375" s="245"/>
      <c r="P375" s="245"/>
      <c r="Q375" s="280"/>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row>
    <row r="376" customHeight="1" spans="1:51">
      <c r="A376" s="3"/>
      <c r="B376" s="3"/>
      <c r="C376" s="18"/>
      <c r="D376" s="18"/>
      <c r="E376" s="3"/>
      <c r="F376" s="18"/>
      <c r="G376" s="284"/>
      <c r="H376" s="245"/>
      <c r="I376" s="245"/>
      <c r="J376" s="245"/>
      <c r="K376" s="245"/>
      <c r="L376" s="245"/>
      <c r="M376" s="245"/>
      <c r="N376" s="245"/>
      <c r="O376" s="245"/>
      <c r="P376" s="245"/>
      <c r="Q376" s="280"/>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row>
    <row r="377" customHeight="1" spans="1:51">
      <c r="A377" s="3"/>
      <c r="B377" s="3"/>
      <c r="C377" s="18"/>
      <c r="D377" s="18"/>
      <c r="E377" s="3"/>
      <c r="F377" s="18"/>
      <c r="G377" s="284"/>
      <c r="H377" s="245"/>
      <c r="I377" s="245"/>
      <c r="J377" s="245"/>
      <c r="K377" s="245"/>
      <c r="L377" s="245"/>
      <c r="M377" s="245"/>
      <c r="N377" s="245"/>
      <c r="O377" s="245"/>
      <c r="P377" s="245"/>
      <c r="Q377" s="280"/>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row>
    <row r="378" customHeight="1" spans="1:51">
      <c r="A378" s="3"/>
      <c r="B378" s="3"/>
      <c r="C378" s="18"/>
      <c r="D378" s="18"/>
      <c r="E378" s="3"/>
      <c r="F378" s="18"/>
      <c r="G378" s="284"/>
      <c r="H378" s="245"/>
      <c r="I378" s="245"/>
      <c r="J378" s="245"/>
      <c r="K378" s="245"/>
      <c r="L378" s="245"/>
      <c r="M378" s="245"/>
      <c r="N378" s="245"/>
      <c r="O378" s="245"/>
      <c r="P378" s="245"/>
      <c r="Q378" s="280"/>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row>
    <row r="379" customHeight="1" spans="1:51">
      <c r="A379" s="3"/>
      <c r="B379" s="3"/>
      <c r="C379" s="18"/>
      <c r="D379" s="18"/>
      <c r="E379" s="3"/>
      <c r="F379" s="18"/>
      <c r="G379" s="284"/>
      <c r="H379" s="245"/>
      <c r="I379" s="245"/>
      <c r="J379" s="245"/>
      <c r="K379" s="245"/>
      <c r="L379" s="245"/>
      <c r="M379" s="245"/>
      <c r="N379" s="245"/>
      <c r="O379" s="245"/>
      <c r="P379" s="245"/>
      <c r="Q379" s="280"/>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row>
    <row r="380" customHeight="1" spans="1:51">
      <c r="A380" s="3"/>
      <c r="B380" s="3"/>
      <c r="C380" s="18"/>
      <c r="D380" s="18"/>
      <c r="E380" s="3"/>
      <c r="F380" s="18"/>
      <c r="G380" s="284"/>
      <c r="H380" s="245"/>
      <c r="I380" s="245"/>
      <c r="J380" s="245"/>
      <c r="K380" s="245"/>
      <c r="L380" s="245"/>
      <c r="M380" s="245"/>
      <c r="N380" s="245"/>
      <c r="O380" s="245"/>
      <c r="P380" s="245"/>
      <c r="Q380" s="280"/>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row>
    <row r="381" customHeight="1" spans="1:51">
      <c r="A381" s="3"/>
      <c r="B381" s="3"/>
      <c r="C381" s="18"/>
      <c r="D381" s="18"/>
      <c r="E381" s="3"/>
      <c r="F381" s="18"/>
      <c r="G381" s="284"/>
      <c r="H381" s="245"/>
      <c r="I381" s="245"/>
      <c r="J381" s="245"/>
      <c r="K381" s="245"/>
      <c r="L381" s="245"/>
      <c r="M381" s="245"/>
      <c r="N381" s="245"/>
      <c r="O381" s="245"/>
      <c r="P381" s="245"/>
      <c r="Q381" s="280"/>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row>
    <row r="382" customHeight="1" spans="1:51">
      <c r="A382" s="3"/>
      <c r="B382" s="3"/>
      <c r="C382" s="18"/>
      <c r="D382" s="18"/>
      <c r="E382" s="3"/>
      <c r="F382" s="18"/>
      <c r="G382" s="284"/>
      <c r="H382" s="245"/>
      <c r="I382" s="245"/>
      <c r="J382" s="245"/>
      <c r="K382" s="245"/>
      <c r="L382" s="245"/>
      <c r="M382" s="245"/>
      <c r="N382" s="245"/>
      <c r="O382" s="245"/>
      <c r="P382" s="245"/>
      <c r="Q382" s="280"/>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row>
    <row r="383" customHeight="1" spans="1:51">
      <c r="A383" s="3"/>
      <c r="B383" s="3"/>
      <c r="C383" s="18"/>
      <c r="D383" s="18"/>
      <c r="E383" s="3"/>
      <c r="F383" s="18"/>
      <c r="G383" s="284"/>
      <c r="H383" s="245"/>
      <c r="I383" s="245"/>
      <c r="J383" s="245"/>
      <c r="K383" s="245"/>
      <c r="L383" s="245"/>
      <c r="M383" s="245"/>
      <c r="N383" s="245"/>
      <c r="O383" s="245"/>
      <c r="P383" s="245"/>
      <c r="Q383" s="280"/>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row>
    <row r="384" customHeight="1" spans="1:51">
      <c r="A384" s="3"/>
      <c r="B384" s="3"/>
      <c r="C384" s="18"/>
      <c r="D384" s="18"/>
      <c r="E384" s="3"/>
      <c r="F384" s="18"/>
      <c r="G384" s="284"/>
      <c r="H384" s="245"/>
      <c r="I384" s="245"/>
      <c r="J384" s="245"/>
      <c r="K384" s="245"/>
      <c r="L384" s="245"/>
      <c r="M384" s="245"/>
      <c r="N384" s="245"/>
      <c r="O384" s="245"/>
      <c r="P384" s="245"/>
      <c r="Q384" s="280"/>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row>
    <row r="385" customHeight="1" spans="1:51">
      <c r="A385" s="3"/>
      <c r="B385" s="3"/>
      <c r="C385" s="18"/>
      <c r="D385" s="18"/>
      <c r="E385" s="3"/>
      <c r="F385" s="18"/>
      <c r="G385" s="284"/>
      <c r="H385" s="245"/>
      <c r="I385" s="245"/>
      <c r="J385" s="245"/>
      <c r="K385" s="245"/>
      <c r="L385" s="245"/>
      <c r="M385" s="245"/>
      <c r="N385" s="245"/>
      <c r="O385" s="245"/>
      <c r="P385" s="245"/>
      <c r="Q385" s="280"/>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row>
    <row r="386" customHeight="1" spans="1:51">
      <c r="A386" s="3"/>
      <c r="B386" s="3"/>
      <c r="C386" s="18"/>
      <c r="D386" s="18"/>
      <c r="E386" s="3"/>
      <c r="F386" s="18"/>
      <c r="G386" s="284"/>
      <c r="H386" s="245"/>
      <c r="I386" s="245"/>
      <c r="J386" s="245"/>
      <c r="K386" s="245"/>
      <c r="L386" s="245"/>
      <c r="M386" s="245"/>
      <c r="N386" s="245"/>
      <c r="O386" s="245"/>
      <c r="P386" s="245"/>
      <c r="Q386" s="280"/>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row>
    <row r="387" customHeight="1" spans="1:51">
      <c r="A387" s="3"/>
      <c r="B387" s="3"/>
      <c r="C387" s="18"/>
      <c r="D387" s="18"/>
      <c r="E387" s="3"/>
      <c r="F387" s="18"/>
      <c r="G387" s="284"/>
      <c r="H387" s="245"/>
      <c r="I387" s="245"/>
      <c r="J387" s="245"/>
      <c r="K387" s="245"/>
      <c r="L387" s="245"/>
      <c r="M387" s="245"/>
      <c r="N387" s="245"/>
      <c r="O387" s="245"/>
      <c r="P387" s="245"/>
      <c r="Q387" s="280"/>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row>
    <row r="388" customHeight="1" spans="1:51">
      <c r="A388" s="3"/>
      <c r="B388" s="3"/>
      <c r="C388" s="18"/>
      <c r="D388" s="18"/>
      <c r="E388" s="3"/>
      <c r="F388" s="18"/>
      <c r="G388" s="284"/>
      <c r="H388" s="245"/>
      <c r="I388" s="245"/>
      <c r="J388" s="245"/>
      <c r="K388" s="245"/>
      <c r="L388" s="245"/>
      <c r="M388" s="245"/>
      <c r="N388" s="245"/>
      <c r="O388" s="245"/>
      <c r="P388" s="245"/>
      <c r="Q388" s="280"/>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row>
    <row r="389" customHeight="1" spans="1:51">
      <c r="A389" s="3"/>
      <c r="B389" s="3"/>
      <c r="C389" s="18"/>
      <c r="D389" s="18"/>
      <c r="E389" s="3"/>
      <c r="F389" s="18"/>
      <c r="G389" s="284"/>
      <c r="H389" s="245"/>
      <c r="I389" s="245"/>
      <c r="J389" s="245"/>
      <c r="K389" s="245"/>
      <c r="L389" s="245"/>
      <c r="M389" s="245"/>
      <c r="N389" s="245"/>
      <c r="O389" s="245"/>
      <c r="P389" s="245"/>
      <c r="Q389" s="280"/>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row>
    <row r="390" customHeight="1" spans="1:51">
      <c r="A390" s="3"/>
      <c r="B390" s="3"/>
      <c r="C390" s="18"/>
      <c r="D390" s="18"/>
      <c r="E390" s="3"/>
      <c r="F390" s="18"/>
      <c r="G390" s="284"/>
      <c r="H390" s="245"/>
      <c r="I390" s="245"/>
      <c r="J390" s="245"/>
      <c r="K390" s="245"/>
      <c r="L390" s="245"/>
      <c r="M390" s="245"/>
      <c r="N390" s="245"/>
      <c r="O390" s="245"/>
      <c r="P390" s="245"/>
      <c r="Q390" s="280"/>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row>
    <row r="391" customHeight="1" spans="1:51">
      <c r="A391" s="3"/>
      <c r="B391" s="3"/>
      <c r="C391" s="18"/>
      <c r="D391" s="18"/>
      <c r="E391" s="3"/>
      <c r="F391" s="18"/>
      <c r="G391" s="284"/>
      <c r="H391" s="245"/>
      <c r="I391" s="245"/>
      <c r="J391" s="245"/>
      <c r="K391" s="245"/>
      <c r="L391" s="245"/>
      <c r="M391" s="245"/>
      <c r="N391" s="245"/>
      <c r="O391" s="245"/>
      <c r="P391" s="245"/>
      <c r="Q391" s="280"/>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row>
    <row r="392" customHeight="1" spans="1:51">
      <c r="A392" s="3"/>
      <c r="B392" s="3"/>
      <c r="C392" s="18"/>
      <c r="D392" s="18"/>
      <c r="E392" s="3"/>
      <c r="F392" s="18"/>
      <c r="G392" s="284"/>
      <c r="H392" s="245"/>
      <c r="I392" s="245"/>
      <c r="J392" s="245"/>
      <c r="K392" s="245"/>
      <c r="L392" s="245"/>
      <c r="M392" s="245"/>
      <c r="N392" s="245"/>
      <c r="O392" s="245"/>
      <c r="P392" s="245"/>
      <c r="Q392" s="280"/>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row>
    <row r="393" customHeight="1" spans="1:51">
      <c r="A393" s="3"/>
      <c r="B393" s="3"/>
      <c r="C393" s="18"/>
      <c r="D393" s="18"/>
      <c r="E393" s="3"/>
      <c r="F393" s="18"/>
      <c r="G393" s="284"/>
      <c r="H393" s="245"/>
      <c r="I393" s="245"/>
      <c r="J393" s="245"/>
      <c r="K393" s="245"/>
      <c r="L393" s="245"/>
      <c r="M393" s="245"/>
      <c r="N393" s="245"/>
      <c r="O393" s="245"/>
      <c r="P393" s="245"/>
      <c r="Q393" s="280"/>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row>
  </sheetData>
  <mergeCells count="6">
    <mergeCell ref="C4:D4"/>
    <mergeCell ref="F4:G4"/>
    <mergeCell ref="C17:D17"/>
    <mergeCell ref="F17:G17"/>
    <mergeCell ref="C22:D22"/>
    <mergeCell ref="C1:G3"/>
  </mergeCells>
  <dataValidations count="1">
    <dataValidation type="list" allowBlank="1" showInputMessage="1" showErrorMessage="1" sqref="C19 F19">
      <formula1>"0,1,2,3,4,5,6,7,8,9,10,11,12,13,14,15,16,17,18,19,20,21,22,23,24,25,26,27,28,29,30,31,32,33,34,35,36,37,38,39,40,41,42,43,44,45,46,47,48,49,50,51,52,53,54,55,56,57,58,59,60,61,62,63,64,65,66,67,68,69,70,71,72,73,74,75,76,77,78,79,80,81,82,83,84,85,86,87"</formula1>
    </dataValidation>
  </dataValidations>
  <pageMargins left="0.699305555555556" right="0.699305555555556" top="0.75" bottom="0.75" header="0.3" footer="0.3"/>
  <pageSetup paperSize="1" orientation="portrait" useFirstPageNumber="1"/>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24"/>
  <sheetViews>
    <sheetView showGridLines="0" workbookViewId="0">
      <selection activeCell="A1" sqref="A1:S1"/>
    </sheetView>
  </sheetViews>
  <sheetFormatPr defaultColWidth="9" defaultRowHeight="16.5" customHeight="1"/>
  <cols>
    <col min="1" max="1" width="8.35" style="1" customWidth="1"/>
    <col min="2" max="2" width="13" style="1" customWidth="1"/>
    <col min="3" max="3" width="8.35" style="1" customWidth="1"/>
    <col min="4" max="4" width="10.175" style="1" customWidth="1"/>
    <col min="5" max="5" width="12.5" style="1" customWidth="1"/>
    <col min="6" max="6" width="8.5" style="1" customWidth="1"/>
    <col min="7" max="8" width="8.35" style="1" customWidth="1"/>
    <col min="9" max="10" width="11.35" style="1" customWidth="1"/>
    <col min="11" max="11" width="10.5" style="1" customWidth="1"/>
    <col min="12" max="13" width="12" style="1" customWidth="1"/>
    <col min="14" max="14" width="9.85" style="1" customWidth="1"/>
    <col min="15" max="17" width="8.35" style="1" customWidth="1"/>
    <col min="18" max="18" width="17.5" style="1" customWidth="1"/>
    <col min="19" max="19" width="11.675" style="1" customWidth="1"/>
    <col min="20" max="20" width="3.85" style="1" customWidth="1"/>
    <col min="21" max="21" width="40.175" style="1" customWidth="1"/>
    <col min="22" max="256" width="8.35" style="1" customWidth="1"/>
  </cols>
  <sheetData>
    <row r="1" customHeight="1" spans="1:21">
      <c r="A1" s="195" t="s">
        <v>937</v>
      </c>
      <c r="B1" s="196"/>
      <c r="C1" s="196"/>
      <c r="D1" s="196"/>
      <c r="E1" s="196"/>
      <c r="F1" s="196"/>
      <c r="G1" s="196"/>
      <c r="H1" s="196"/>
      <c r="I1" s="196"/>
      <c r="J1" s="196"/>
      <c r="K1" s="196"/>
      <c r="L1" s="196"/>
      <c r="M1" s="196"/>
      <c r="N1" s="196"/>
      <c r="O1" s="196"/>
      <c r="P1" s="196"/>
      <c r="Q1" s="196"/>
      <c r="R1" s="196"/>
      <c r="S1" s="196"/>
      <c r="T1" s="166"/>
      <c r="U1" s="176"/>
    </row>
    <row r="2" customHeight="1" spans="1:21">
      <c r="A2" s="197" t="s">
        <v>938</v>
      </c>
      <c r="B2" s="198"/>
      <c r="C2" s="198"/>
      <c r="D2" s="198"/>
      <c r="E2" s="198"/>
      <c r="F2" s="198"/>
      <c r="G2" s="198"/>
      <c r="H2" s="198"/>
      <c r="I2" s="198"/>
      <c r="J2" s="198"/>
      <c r="K2" s="198"/>
      <c r="L2" s="198"/>
      <c r="M2" s="198"/>
      <c r="N2" s="198"/>
      <c r="O2" s="198"/>
      <c r="P2" s="198"/>
      <c r="Q2" s="198"/>
      <c r="R2" s="198"/>
      <c r="S2" s="198"/>
      <c r="T2" s="136"/>
      <c r="U2" s="177"/>
    </row>
    <row r="3" ht="17.25" customHeight="1" spans="1:21">
      <c r="A3" s="199"/>
      <c r="B3" s="136"/>
      <c r="C3" s="136"/>
      <c r="D3" s="136"/>
      <c r="E3" s="204" t="s">
        <v>939</v>
      </c>
      <c r="F3" s="205"/>
      <c r="G3" s="205"/>
      <c r="H3" s="205"/>
      <c r="I3" s="205"/>
      <c r="J3" s="205"/>
      <c r="K3" s="205"/>
      <c r="L3" s="136"/>
      <c r="M3" s="143"/>
      <c r="N3" s="143"/>
      <c r="O3" s="143"/>
      <c r="P3" s="143"/>
      <c r="Q3" s="143"/>
      <c r="R3" s="143"/>
      <c r="S3" s="143"/>
      <c r="T3" s="136"/>
      <c r="U3" s="177"/>
    </row>
    <row r="4" customHeight="1" spans="1:21">
      <c r="A4" s="199"/>
      <c r="B4" s="136"/>
      <c r="C4" s="136"/>
      <c r="D4" s="200"/>
      <c r="E4" s="206" t="s">
        <v>940</v>
      </c>
      <c r="F4" s="207"/>
      <c r="G4" s="207"/>
      <c r="H4" s="207"/>
      <c r="I4" s="207"/>
      <c r="J4" s="207"/>
      <c r="K4" s="231"/>
      <c r="L4" s="124"/>
      <c r="M4" s="206" t="s">
        <v>941</v>
      </c>
      <c r="N4" s="207"/>
      <c r="O4" s="207"/>
      <c r="P4" s="207"/>
      <c r="Q4" s="207"/>
      <c r="R4" s="207"/>
      <c r="S4" s="231"/>
      <c r="T4" s="128"/>
      <c r="U4" s="177"/>
    </row>
    <row r="5" ht="20.1" customHeight="1" spans="1:21">
      <c r="A5" s="199"/>
      <c r="B5" s="136"/>
      <c r="C5" s="136"/>
      <c r="D5" s="200"/>
      <c r="E5" s="208" t="s">
        <v>155</v>
      </c>
      <c r="F5" s="209" t="s">
        <v>84</v>
      </c>
      <c r="G5" s="209" t="s">
        <v>158</v>
      </c>
      <c r="H5" s="210"/>
      <c r="I5" s="209" t="s">
        <v>156</v>
      </c>
      <c r="J5" s="210"/>
      <c r="K5" s="232" t="s">
        <v>157</v>
      </c>
      <c r="L5" s="124"/>
      <c r="M5" s="208" t="s">
        <v>155</v>
      </c>
      <c r="N5" s="209" t="s">
        <v>84</v>
      </c>
      <c r="O5" s="209" t="s">
        <v>158</v>
      </c>
      <c r="P5" s="210"/>
      <c r="Q5" s="209" t="s">
        <v>156</v>
      </c>
      <c r="R5" s="210"/>
      <c r="S5" s="232" t="s">
        <v>157</v>
      </c>
      <c r="T5" s="128"/>
      <c r="U5" s="177"/>
    </row>
    <row r="6" ht="50.1" customHeight="1" spans="1:21">
      <c r="A6" s="199"/>
      <c r="B6" s="136"/>
      <c r="C6" s="136"/>
      <c r="D6" s="200"/>
      <c r="E6" s="211" t="s">
        <v>942</v>
      </c>
      <c r="F6" s="212" t="s">
        <v>943</v>
      </c>
      <c r="G6" s="213">
        <v>0.5</v>
      </c>
      <c r="H6" s="213"/>
      <c r="I6" s="212" t="s">
        <v>944</v>
      </c>
      <c r="J6" s="136"/>
      <c r="K6" s="233">
        <v>0.5</v>
      </c>
      <c r="L6" s="124"/>
      <c r="M6" s="211" t="s">
        <v>942</v>
      </c>
      <c r="N6" s="212" t="s">
        <v>943</v>
      </c>
      <c r="O6" s="213">
        <v>10</v>
      </c>
      <c r="P6" s="213"/>
      <c r="Q6" s="212" t="s">
        <v>944</v>
      </c>
      <c r="R6" s="136"/>
      <c r="S6" s="233">
        <v>10</v>
      </c>
      <c r="T6" s="128"/>
      <c r="U6" s="177"/>
    </row>
    <row r="7" ht="50.1" customHeight="1" spans="1:21">
      <c r="A7" s="199"/>
      <c r="B7" s="136"/>
      <c r="C7" s="136"/>
      <c r="D7" s="200"/>
      <c r="E7" s="214" t="s">
        <v>945</v>
      </c>
      <c r="F7" s="215" t="s">
        <v>946</v>
      </c>
      <c r="G7" s="216" t="s">
        <v>947</v>
      </c>
      <c r="H7" s="217"/>
      <c r="I7" s="216" t="s">
        <v>948</v>
      </c>
      <c r="J7" s="217"/>
      <c r="K7" s="234">
        <v>2</v>
      </c>
      <c r="L7" s="124"/>
      <c r="M7" s="214" t="s">
        <v>945</v>
      </c>
      <c r="N7" s="215" t="s">
        <v>946</v>
      </c>
      <c r="O7" s="216" t="s">
        <v>949</v>
      </c>
      <c r="P7" s="217"/>
      <c r="Q7" s="216" t="s">
        <v>950</v>
      </c>
      <c r="R7" s="217"/>
      <c r="S7" s="234">
        <v>40</v>
      </c>
      <c r="T7" s="128"/>
      <c r="U7" s="177"/>
    </row>
    <row r="8" ht="50.1" customHeight="1" spans="1:21">
      <c r="A8" s="199"/>
      <c r="B8" s="136"/>
      <c r="C8" s="136"/>
      <c r="D8" s="200"/>
      <c r="E8" s="211" t="s">
        <v>951</v>
      </c>
      <c r="F8" s="212" t="s">
        <v>952</v>
      </c>
      <c r="G8" s="218" t="s">
        <v>953</v>
      </c>
      <c r="H8" s="219"/>
      <c r="I8" s="218" t="s">
        <v>954</v>
      </c>
      <c r="J8" s="219"/>
      <c r="K8" s="235">
        <v>10</v>
      </c>
      <c r="L8" s="124"/>
      <c r="M8" s="211" t="s">
        <v>951</v>
      </c>
      <c r="N8" s="212" t="s">
        <v>952</v>
      </c>
      <c r="O8" s="218" t="s">
        <v>955</v>
      </c>
      <c r="P8" s="219"/>
      <c r="Q8" s="218" t="s">
        <v>956</v>
      </c>
      <c r="R8" s="219"/>
      <c r="S8" s="235">
        <v>200</v>
      </c>
      <c r="T8" s="128"/>
      <c r="U8" s="177"/>
    </row>
    <row r="9" ht="50.1" customHeight="1" spans="1:21">
      <c r="A9" s="199"/>
      <c r="B9" s="136"/>
      <c r="C9" s="136"/>
      <c r="D9" s="200"/>
      <c r="E9" s="214" t="s">
        <v>957</v>
      </c>
      <c r="F9" s="215" t="s">
        <v>958</v>
      </c>
      <c r="G9" s="216" t="s">
        <v>959</v>
      </c>
      <c r="H9" s="217"/>
      <c r="I9" s="216" t="s">
        <v>960</v>
      </c>
      <c r="J9" s="217"/>
      <c r="K9" s="234">
        <v>50</v>
      </c>
      <c r="L9" s="124"/>
      <c r="M9" s="214" t="s">
        <v>957</v>
      </c>
      <c r="N9" s="215" t="s">
        <v>958</v>
      </c>
      <c r="O9" s="216" t="s">
        <v>961</v>
      </c>
      <c r="P9" s="217"/>
      <c r="Q9" s="216" t="s">
        <v>962</v>
      </c>
      <c r="R9" s="217"/>
      <c r="S9" s="234">
        <v>1000</v>
      </c>
      <c r="T9" s="128"/>
      <c r="U9" s="177"/>
    </row>
    <row r="10" ht="50.1" customHeight="1" spans="1:21">
      <c r="A10" s="199"/>
      <c r="B10" s="136"/>
      <c r="C10" s="136"/>
      <c r="D10" s="200"/>
      <c r="E10" s="211" t="s">
        <v>963</v>
      </c>
      <c r="F10" s="212" t="s">
        <v>964</v>
      </c>
      <c r="G10" s="218" t="s">
        <v>965</v>
      </c>
      <c r="H10" s="219"/>
      <c r="I10" s="218" t="s">
        <v>966</v>
      </c>
      <c r="J10" s="219"/>
      <c r="K10" s="235">
        <v>250</v>
      </c>
      <c r="L10" s="124"/>
      <c r="M10" s="211" t="s">
        <v>963</v>
      </c>
      <c r="N10" s="212" t="s">
        <v>964</v>
      </c>
      <c r="O10" s="218" t="s">
        <v>967</v>
      </c>
      <c r="P10" s="219"/>
      <c r="Q10" s="218" t="s">
        <v>968</v>
      </c>
      <c r="R10" s="219"/>
      <c r="S10" s="235">
        <v>5000</v>
      </c>
      <c r="T10" s="128"/>
      <c r="U10" s="177"/>
    </row>
    <row r="11" ht="50.1" customHeight="1" spans="1:21">
      <c r="A11" s="199"/>
      <c r="B11" s="136"/>
      <c r="C11" s="136"/>
      <c r="D11" s="200"/>
      <c r="E11" s="220" t="s">
        <v>969</v>
      </c>
      <c r="F11" s="221">
        <v>99</v>
      </c>
      <c r="G11" s="222">
        <v>50000</v>
      </c>
      <c r="H11" s="222"/>
      <c r="I11" s="236" t="s">
        <v>970</v>
      </c>
      <c r="J11" s="237"/>
      <c r="K11" s="238">
        <v>5000</v>
      </c>
      <c r="L11" s="124"/>
      <c r="M11" s="220" t="s">
        <v>969</v>
      </c>
      <c r="N11" s="221">
        <v>99</v>
      </c>
      <c r="O11" s="236" t="s">
        <v>971</v>
      </c>
      <c r="P11" s="222"/>
      <c r="Q11" s="236" t="s">
        <v>972</v>
      </c>
      <c r="R11" s="237"/>
      <c r="S11" s="238">
        <v>100000</v>
      </c>
      <c r="T11" s="128"/>
      <c r="U11" s="177"/>
    </row>
    <row r="12" ht="17.25" customHeight="1" spans="1:21">
      <c r="A12" s="199"/>
      <c r="B12" s="136"/>
      <c r="C12" s="136"/>
      <c r="D12" s="136"/>
      <c r="E12" s="223"/>
      <c r="F12" s="134"/>
      <c r="G12" s="134"/>
      <c r="H12" s="134"/>
      <c r="I12" s="134"/>
      <c r="J12" s="134"/>
      <c r="K12" s="135"/>
      <c r="L12" s="136"/>
      <c r="M12" s="135"/>
      <c r="N12" s="135"/>
      <c r="O12" s="135"/>
      <c r="P12" s="135"/>
      <c r="Q12" s="135"/>
      <c r="R12" s="135"/>
      <c r="S12" s="135"/>
      <c r="T12" s="136"/>
      <c r="U12" s="177"/>
    </row>
    <row r="13" customHeight="1" spans="1:21">
      <c r="A13" s="199"/>
      <c r="B13" s="136"/>
      <c r="C13" s="136"/>
      <c r="D13" s="136"/>
      <c r="E13" s="200"/>
      <c r="F13" s="224" t="s">
        <v>942</v>
      </c>
      <c r="G13" s="225"/>
      <c r="H13" s="225"/>
      <c r="I13" s="225"/>
      <c r="J13" s="239"/>
      <c r="K13" s="128"/>
      <c r="L13" s="136"/>
      <c r="M13" s="136"/>
      <c r="N13" s="136"/>
      <c r="O13" s="136"/>
      <c r="P13" s="136"/>
      <c r="Q13" s="136"/>
      <c r="R13" s="136"/>
      <c r="S13" s="136"/>
      <c r="T13" s="136"/>
      <c r="U13" s="177"/>
    </row>
    <row r="14" ht="52.5" customHeight="1" spans="1:21">
      <c r="A14" s="199"/>
      <c r="B14" s="136"/>
      <c r="C14" s="136"/>
      <c r="D14" s="136"/>
      <c r="E14" s="200"/>
      <c r="F14" s="226" t="s">
        <v>973</v>
      </c>
      <c r="G14" s="227"/>
      <c r="H14" s="227"/>
      <c r="I14" s="227"/>
      <c r="J14" s="240"/>
      <c r="K14" s="128"/>
      <c r="L14" s="136"/>
      <c r="M14" s="136"/>
      <c r="N14" s="136"/>
      <c r="O14" s="136"/>
      <c r="P14" s="136"/>
      <c r="Q14" s="136"/>
      <c r="R14" s="136"/>
      <c r="S14" s="136"/>
      <c r="T14" s="136"/>
      <c r="U14" s="177"/>
    </row>
    <row r="15" ht="16" customHeight="1" spans="1:21">
      <c r="A15" s="199"/>
      <c r="B15" s="201"/>
      <c r="C15" s="136"/>
      <c r="D15" s="136"/>
      <c r="E15" s="200"/>
      <c r="F15" s="208" t="s">
        <v>974</v>
      </c>
      <c r="G15" s="210"/>
      <c r="H15" s="210"/>
      <c r="I15" s="210"/>
      <c r="J15" s="241"/>
      <c r="K15" s="128"/>
      <c r="L15" s="136"/>
      <c r="M15" s="136"/>
      <c r="N15" s="136"/>
      <c r="O15" s="136"/>
      <c r="P15" s="136"/>
      <c r="Q15" s="136"/>
      <c r="R15" s="136"/>
      <c r="S15" s="136"/>
      <c r="T15" s="136"/>
      <c r="U15" s="177"/>
    </row>
    <row r="16" ht="69.75" customHeight="1" spans="1:21">
      <c r="A16" s="199"/>
      <c r="B16" s="136"/>
      <c r="C16" s="136"/>
      <c r="D16" s="136"/>
      <c r="E16" s="200"/>
      <c r="F16" s="226" t="s">
        <v>975</v>
      </c>
      <c r="G16" s="227"/>
      <c r="H16" s="227"/>
      <c r="I16" s="227"/>
      <c r="J16" s="240"/>
      <c r="K16" s="128"/>
      <c r="L16" s="136"/>
      <c r="M16" s="136"/>
      <c r="N16" s="136"/>
      <c r="O16" s="136"/>
      <c r="P16" s="136"/>
      <c r="Q16" s="136"/>
      <c r="R16" s="136"/>
      <c r="S16" s="136"/>
      <c r="T16" s="136"/>
      <c r="U16" s="177"/>
    </row>
    <row r="17" ht="16" customHeight="1" spans="1:21">
      <c r="A17" s="199"/>
      <c r="B17" s="136"/>
      <c r="C17" s="136"/>
      <c r="D17" s="136"/>
      <c r="E17" s="200"/>
      <c r="F17" s="208" t="s">
        <v>951</v>
      </c>
      <c r="G17" s="210"/>
      <c r="H17" s="210"/>
      <c r="I17" s="210"/>
      <c r="J17" s="241"/>
      <c r="K17" s="128"/>
      <c r="L17" s="136"/>
      <c r="M17" s="136"/>
      <c r="N17" s="136"/>
      <c r="O17" s="136"/>
      <c r="P17" s="136"/>
      <c r="Q17" s="136"/>
      <c r="R17" s="136"/>
      <c r="S17" s="136"/>
      <c r="T17" s="136"/>
      <c r="U17" s="177"/>
    </row>
    <row r="18" ht="87.75" customHeight="1" spans="1:21">
      <c r="A18" s="199"/>
      <c r="B18" s="136"/>
      <c r="C18" s="136"/>
      <c r="D18" s="136"/>
      <c r="E18" s="200"/>
      <c r="F18" s="226" t="s">
        <v>976</v>
      </c>
      <c r="G18" s="227"/>
      <c r="H18" s="227"/>
      <c r="I18" s="227"/>
      <c r="J18" s="240"/>
      <c r="K18" s="128"/>
      <c r="L18" s="136"/>
      <c r="M18" s="136"/>
      <c r="N18" s="136"/>
      <c r="O18" s="136"/>
      <c r="P18" s="136"/>
      <c r="Q18" s="136"/>
      <c r="R18" s="136"/>
      <c r="S18" s="136"/>
      <c r="T18" s="136"/>
      <c r="U18" s="177"/>
    </row>
    <row r="19" ht="16" customHeight="1" spans="1:21">
      <c r="A19" s="199"/>
      <c r="B19" s="136"/>
      <c r="C19" s="136"/>
      <c r="D19" s="136"/>
      <c r="E19" s="200"/>
      <c r="F19" s="208" t="s">
        <v>957</v>
      </c>
      <c r="G19" s="210"/>
      <c r="H19" s="210"/>
      <c r="I19" s="210"/>
      <c r="J19" s="241"/>
      <c r="K19" s="128"/>
      <c r="L19" s="136"/>
      <c r="M19" s="136"/>
      <c r="N19" s="136"/>
      <c r="O19" s="136"/>
      <c r="P19" s="136"/>
      <c r="Q19" s="136"/>
      <c r="R19" s="136"/>
      <c r="S19" s="136"/>
      <c r="T19" s="136"/>
      <c r="U19" s="177"/>
    </row>
    <row r="20" ht="85.5" customHeight="1" spans="1:21">
      <c r="A20" s="199"/>
      <c r="B20" s="136"/>
      <c r="C20" s="136"/>
      <c r="D20" s="136"/>
      <c r="E20" s="200"/>
      <c r="F20" s="226" t="s">
        <v>977</v>
      </c>
      <c r="G20" s="227"/>
      <c r="H20" s="227"/>
      <c r="I20" s="227"/>
      <c r="J20" s="240"/>
      <c r="K20" s="128"/>
      <c r="L20" s="136"/>
      <c r="M20" s="136"/>
      <c r="N20" s="136"/>
      <c r="O20" s="136"/>
      <c r="P20" s="136"/>
      <c r="Q20" s="136"/>
      <c r="R20" s="136"/>
      <c r="S20" s="136"/>
      <c r="T20" s="136"/>
      <c r="U20" s="177"/>
    </row>
    <row r="21" ht="16" customHeight="1" spans="1:21">
      <c r="A21" s="199"/>
      <c r="B21" s="136"/>
      <c r="C21" s="136"/>
      <c r="D21" s="136"/>
      <c r="E21" s="200"/>
      <c r="F21" s="208" t="s">
        <v>963</v>
      </c>
      <c r="G21" s="210"/>
      <c r="H21" s="210"/>
      <c r="I21" s="210"/>
      <c r="J21" s="241"/>
      <c r="K21" s="128"/>
      <c r="L21" s="136"/>
      <c r="M21" s="136"/>
      <c r="N21" s="136"/>
      <c r="O21" s="136"/>
      <c r="P21" s="136"/>
      <c r="Q21" s="136"/>
      <c r="R21" s="136"/>
      <c r="S21" s="136"/>
      <c r="T21" s="136"/>
      <c r="U21" s="177"/>
    </row>
    <row r="22" ht="138" customHeight="1" spans="1:21">
      <c r="A22" s="199"/>
      <c r="B22" s="136"/>
      <c r="C22" s="136"/>
      <c r="D22" s="136"/>
      <c r="E22" s="200"/>
      <c r="F22" s="226" t="s">
        <v>978</v>
      </c>
      <c r="G22" s="227"/>
      <c r="H22" s="227"/>
      <c r="I22" s="227"/>
      <c r="J22" s="240"/>
      <c r="K22" s="128"/>
      <c r="L22" s="136"/>
      <c r="M22" s="136"/>
      <c r="N22" s="136"/>
      <c r="O22" s="136"/>
      <c r="P22" s="136"/>
      <c r="Q22" s="136"/>
      <c r="R22" s="136"/>
      <c r="S22" s="136"/>
      <c r="T22" s="136"/>
      <c r="U22" s="177"/>
    </row>
    <row r="23" ht="16" customHeight="1" spans="1:21">
      <c r="A23" s="199"/>
      <c r="B23" s="201"/>
      <c r="C23" s="136"/>
      <c r="D23" s="136"/>
      <c r="E23" s="200"/>
      <c r="F23" s="208" t="s">
        <v>979</v>
      </c>
      <c r="G23" s="210"/>
      <c r="H23" s="210"/>
      <c r="I23" s="210"/>
      <c r="J23" s="241"/>
      <c r="K23" s="128"/>
      <c r="L23" s="136"/>
      <c r="M23" s="136"/>
      <c r="N23" s="136"/>
      <c r="O23" s="136"/>
      <c r="P23" s="136"/>
      <c r="Q23" s="136"/>
      <c r="R23" s="136"/>
      <c r="S23" s="136"/>
      <c r="T23" s="136"/>
      <c r="U23" s="177"/>
    </row>
    <row r="24" ht="35.25" customHeight="1" spans="1:21">
      <c r="A24" s="202"/>
      <c r="B24" s="203"/>
      <c r="C24" s="203"/>
      <c r="D24" s="203"/>
      <c r="E24" s="228"/>
      <c r="F24" s="229" t="s">
        <v>980</v>
      </c>
      <c r="G24" s="230"/>
      <c r="H24" s="230"/>
      <c r="I24" s="230"/>
      <c r="J24" s="242"/>
      <c r="K24" s="243"/>
      <c r="L24" s="203"/>
      <c r="M24" s="203"/>
      <c r="N24" s="203"/>
      <c r="O24" s="203"/>
      <c r="P24" s="203"/>
      <c r="Q24" s="203"/>
      <c r="R24" s="203"/>
      <c r="S24" s="203"/>
      <c r="T24" s="203"/>
      <c r="U24" s="244"/>
    </row>
  </sheetData>
  <mergeCells count="45">
    <mergeCell ref="A1:S1"/>
    <mergeCell ref="A2:S2"/>
    <mergeCell ref="E3:K3"/>
    <mergeCell ref="E4:K4"/>
    <mergeCell ref="M4:S4"/>
    <mergeCell ref="G5:H5"/>
    <mergeCell ref="I5:J5"/>
    <mergeCell ref="O5:P5"/>
    <mergeCell ref="Q5:R5"/>
    <mergeCell ref="G6:H6"/>
    <mergeCell ref="I6:J6"/>
    <mergeCell ref="O6:P6"/>
    <mergeCell ref="Q6:R6"/>
    <mergeCell ref="G7:H7"/>
    <mergeCell ref="I7:J7"/>
    <mergeCell ref="O7:P7"/>
    <mergeCell ref="Q7:R7"/>
    <mergeCell ref="G8:H8"/>
    <mergeCell ref="I8:J8"/>
    <mergeCell ref="O8:P8"/>
    <mergeCell ref="Q8:R8"/>
    <mergeCell ref="G9:H9"/>
    <mergeCell ref="I9:J9"/>
    <mergeCell ref="O9:P9"/>
    <mergeCell ref="Q9:R9"/>
    <mergeCell ref="G10:H10"/>
    <mergeCell ref="I10:J10"/>
    <mergeCell ref="O10:P10"/>
    <mergeCell ref="Q10:R10"/>
    <mergeCell ref="G11:H11"/>
    <mergeCell ref="I11:J11"/>
    <mergeCell ref="O11:P11"/>
    <mergeCell ref="Q11:R11"/>
    <mergeCell ref="F13:J13"/>
    <mergeCell ref="F14:J14"/>
    <mergeCell ref="F15:J15"/>
    <mergeCell ref="F16:J16"/>
    <mergeCell ref="F17:J17"/>
    <mergeCell ref="F18:J18"/>
    <mergeCell ref="F19:J19"/>
    <mergeCell ref="F20:J20"/>
    <mergeCell ref="F21:J21"/>
    <mergeCell ref="F22:J22"/>
    <mergeCell ref="F23:J23"/>
    <mergeCell ref="F24:J24"/>
  </mergeCells>
  <conditionalFormatting sqref="G6:H6 K6:K10 O6:P6 S6:S10 G11:H11 K11 O11:P11 S11 E12 B15 B23">
    <cfRule type="cellIs" dxfId="5" priority="1" stopIfTrue="1" operator="lessThan">
      <formula>0</formula>
    </cfRule>
  </conditionalFormatting>
  <pageMargins left="0.699305555555556" right="0.699305555555556" top="0.75" bottom="0.75" header="0.3" footer="0.3"/>
  <pageSetup paperSize="1" orientation="portrait" useFirstPageNumber="1"/>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52"/>
  <sheetViews>
    <sheetView showGridLines="0" workbookViewId="0">
      <selection activeCell="A1" sqref="A1"/>
    </sheetView>
  </sheetViews>
  <sheetFormatPr defaultColWidth="9" defaultRowHeight="14.25" customHeight="1"/>
  <cols>
    <col min="1" max="1" width="9.5" style="1" customWidth="1"/>
    <col min="2" max="2" width="8" style="1" customWidth="1"/>
    <col min="3" max="3" width="6.35" style="1" customWidth="1"/>
    <col min="4" max="4" width="9.85" style="1" customWidth="1"/>
    <col min="5" max="5" width="11.35" style="1" customWidth="1"/>
    <col min="6" max="6" width="10.35" style="1" customWidth="1"/>
    <col min="7" max="256" width="9.85" style="1" customWidth="1"/>
  </cols>
  <sheetData>
    <row r="1" customHeight="1" spans="1:19">
      <c r="A1" s="117" t="s">
        <v>981</v>
      </c>
      <c r="B1" s="118" t="s">
        <v>982</v>
      </c>
      <c r="C1" s="119" t="s">
        <v>983</v>
      </c>
      <c r="D1" s="120"/>
      <c r="E1" s="117" t="s">
        <v>34</v>
      </c>
      <c r="F1" s="119" t="s">
        <v>984</v>
      </c>
      <c r="G1" s="165"/>
      <c r="H1" s="166"/>
      <c r="I1" s="166"/>
      <c r="J1" s="173"/>
      <c r="K1" s="166"/>
      <c r="L1" s="166"/>
      <c r="M1" s="166"/>
      <c r="N1" s="166"/>
      <c r="O1" s="166"/>
      <c r="P1" s="166"/>
      <c r="Q1" s="166"/>
      <c r="R1" s="166"/>
      <c r="S1" s="176"/>
    </row>
    <row r="2" ht="15" customHeight="1" spans="1:19">
      <c r="A2" s="121">
        <v>0</v>
      </c>
      <c r="B2" s="122" t="s">
        <v>106</v>
      </c>
      <c r="C2" s="123">
        <v>0</v>
      </c>
      <c r="D2" s="124"/>
      <c r="E2" s="130">
        <f>人物卡!C6</f>
        <v>24</v>
      </c>
      <c r="F2" s="132">
        <f>IF((人物卡!C6&lt;39)*AND(人物卡!C6&gt;=0),0,IF(人物卡!C6&lt;50,1,IF(人物卡!C6&lt;60,2,IF(人物卡!C6&lt;70,3,IF(人物卡!C6&lt;80,4,IF(人物卡!C6&lt;90,5))))))</f>
        <v>0</v>
      </c>
      <c r="G2" s="128"/>
      <c r="H2" s="136"/>
      <c r="I2" s="136"/>
      <c r="J2" s="136"/>
      <c r="K2" s="136"/>
      <c r="L2" s="136"/>
      <c r="M2" s="136"/>
      <c r="N2" s="136"/>
      <c r="O2" s="136"/>
      <c r="P2" s="136"/>
      <c r="Q2" s="136"/>
      <c r="R2" s="136"/>
      <c r="S2" s="177"/>
    </row>
    <row r="3" customHeight="1" spans="1:19">
      <c r="A3" s="125">
        <v>2</v>
      </c>
      <c r="B3" s="126">
        <v>-2</v>
      </c>
      <c r="C3" s="127">
        <v>-2</v>
      </c>
      <c r="D3" s="128"/>
      <c r="E3" s="135"/>
      <c r="F3" s="135"/>
      <c r="G3" s="136"/>
      <c r="H3" s="136"/>
      <c r="I3" s="136"/>
      <c r="J3" s="136"/>
      <c r="K3" s="136"/>
      <c r="L3" s="136"/>
      <c r="M3" s="136"/>
      <c r="N3" s="136"/>
      <c r="O3" s="136"/>
      <c r="P3" s="136"/>
      <c r="Q3" s="136"/>
      <c r="R3" s="136"/>
      <c r="S3" s="177"/>
    </row>
    <row r="4" customHeight="1" spans="1:19">
      <c r="A4" s="121">
        <v>65</v>
      </c>
      <c r="B4" s="122" t="s">
        <v>985</v>
      </c>
      <c r="C4" s="123">
        <v>-1</v>
      </c>
      <c r="D4" s="128"/>
      <c r="E4" s="136"/>
      <c r="F4" s="136"/>
      <c r="G4" s="136"/>
      <c r="H4" s="136"/>
      <c r="I4" s="136"/>
      <c r="J4" s="136"/>
      <c r="K4" s="136"/>
      <c r="L4" s="136"/>
      <c r="M4" s="136"/>
      <c r="N4" s="136"/>
      <c r="O4" s="136"/>
      <c r="P4" s="136"/>
      <c r="Q4" s="136"/>
      <c r="R4" s="136"/>
      <c r="S4" s="177"/>
    </row>
    <row r="5" customHeight="1" spans="1:19">
      <c r="A5" s="125">
        <v>85</v>
      </c>
      <c r="B5" s="126">
        <v>0</v>
      </c>
      <c r="C5" s="127">
        <v>0</v>
      </c>
      <c r="D5" s="128"/>
      <c r="E5" s="136"/>
      <c r="F5" s="136"/>
      <c r="G5" s="136"/>
      <c r="H5" s="136"/>
      <c r="I5" s="136"/>
      <c r="J5" s="136"/>
      <c r="K5" s="136"/>
      <c r="L5" s="136"/>
      <c r="M5" s="136"/>
      <c r="N5" s="136"/>
      <c r="O5" s="136"/>
      <c r="P5" s="136"/>
      <c r="Q5" s="136"/>
      <c r="R5" s="136"/>
      <c r="S5" s="177"/>
    </row>
    <row r="6" customHeight="1" spans="1:19">
      <c r="A6" s="121">
        <v>125</v>
      </c>
      <c r="B6" s="122" t="s">
        <v>986</v>
      </c>
      <c r="C6" s="123">
        <v>1</v>
      </c>
      <c r="D6" s="128"/>
      <c r="E6" s="136"/>
      <c r="F6" s="136"/>
      <c r="G6" s="136"/>
      <c r="H6" s="136"/>
      <c r="I6" s="136"/>
      <c r="J6" s="136"/>
      <c r="K6" s="136"/>
      <c r="L6" s="136"/>
      <c r="M6" s="136"/>
      <c r="N6" s="136"/>
      <c r="O6" s="136"/>
      <c r="P6" s="136"/>
      <c r="Q6" s="136"/>
      <c r="R6" s="136"/>
      <c r="S6" s="177"/>
    </row>
    <row r="7" customHeight="1" spans="1:19">
      <c r="A7" s="125">
        <v>165</v>
      </c>
      <c r="B7" s="129" t="s">
        <v>987</v>
      </c>
      <c r="C7" s="127">
        <v>2</v>
      </c>
      <c r="D7" s="128"/>
      <c r="E7" s="136"/>
      <c r="F7" s="136"/>
      <c r="G7" s="136"/>
      <c r="H7" s="136"/>
      <c r="I7" s="136"/>
      <c r="J7" s="136"/>
      <c r="K7" s="136"/>
      <c r="L7" s="136"/>
      <c r="M7" s="136"/>
      <c r="N7" s="136"/>
      <c r="O7" s="136"/>
      <c r="P7" s="136"/>
      <c r="Q7" s="136"/>
      <c r="R7" s="136"/>
      <c r="S7" s="177"/>
    </row>
    <row r="8" ht="15" customHeight="1" spans="1:19">
      <c r="A8" s="121">
        <v>205</v>
      </c>
      <c r="B8" s="122" t="s">
        <v>988</v>
      </c>
      <c r="C8" s="123">
        <v>3</v>
      </c>
      <c r="D8" s="128"/>
      <c r="E8" s="143"/>
      <c r="F8" s="143"/>
      <c r="G8" s="136"/>
      <c r="H8" s="136"/>
      <c r="I8" s="136"/>
      <c r="J8" s="136"/>
      <c r="K8" s="136"/>
      <c r="L8" s="136"/>
      <c r="M8" s="136"/>
      <c r="N8" s="136"/>
      <c r="O8" s="136"/>
      <c r="P8" s="136"/>
      <c r="Q8" s="136"/>
      <c r="R8" s="136"/>
      <c r="S8" s="177"/>
    </row>
    <row r="9" customHeight="1" spans="1:19">
      <c r="A9" s="125">
        <v>285</v>
      </c>
      <c r="B9" s="129" t="s">
        <v>989</v>
      </c>
      <c r="C9" s="127">
        <v>4</v>
      </c>
      <c r="D9" s="124"/>
      <c r="E9" s="167" t="s">
        <v>990</v>
      </c>
      <c r="F9" s="168"/>
      <c r="G9" s="128"/>
      <c r="H9" s="136"/>
      <c r="I9" s="136"/>
      <c r="J9" s="136"/>
      <c r="K9" s="136"/>
      <c r="L9" s="136"/>
      <c r="M9" s="136"/>
      <c r="N9" s="136"/>
      <c r="O9" s="136"/>
      <c r="P9" s="136"/>
      <c r="Q9" s="136"/>
      <c r="R9" s="136"/>
      <c r="S9" s="177"/>
    </row>
    <row r="10" customHeight="1" spans="1:19">
      <c r="A10" s="121">
        <v>365</v>
      </c>
      <c r="B10" s="122" t="s">
        <v>991</v>
      </c>
      <c r="C10" s="123">
        <v>5</v>
      </c>
      <c r="D10" s="124"/>
      <c r="E10" s="169" t="s">
        <v>992</v>
      </c>
      <c r="F10" s="123">
        <f>人物卡!J3</f>
        <v>85</v>
      </c>
      <c r="G10" s="128"/>
      <c r="H10" s="136"/>
      <c r="I10" s="136"/>
      <c r="J10" s="136"/>
      <c r="K10" s="136"/>
      <c r="L10" s="136"/>
      <c r="M10" s="136"/>
      <c r="N10" s="136"/>
      <c r="O10" s="136"/>
      <c r="P10" s="136"/>
      <c r="Q10" s="136"/>
      <c r="R10" s="136"/>
      <c r="S10" s="177"/>
    </row>
    <row r="11" customHeight="1" spans="1:19">
      <c r="A11" s="125">
        <v>445</v>
      </c>
      <c r="B11" s="129" t="s">
        <v>993</v>
      </c>
      <c r="C11" s="127">
        <v>6</v>
      </c>
      <c r="D11" s="124"/>
      <c r="E11" s="170" t="s">
        <v>994</v>
      </c>
      <c r="F11" s="127">
        <f>人物卡!M3</f>
        <v>75</v>
      </c>
      <c r="G11" s="128"/>
      <c r="H11" s="136"/>
      <c r="I11" s="136"/>
      <c r="J11" s="136"/>
      <c r="K11" s="136"/>
      <c r="L11" s="136"/>
      <c r="M11" s="136"/>
      <c r="N11" s="136"/>
      <c r="O11" s="136"/>
      <c r="P11" s="136"/>
      <c r="Q11" s="136"/>
      <c r="R11" s="136"/>
      <c r="S11" s="177"/>
    </row>
    <row r="12" customHeight="1" spans="1:19">
      <c r="A12" s="121">
        <v>525</v>
      </c>
      <c r="B12" s="122" t="s">
        <v>995</v>
      </c>
      <c r="C12" s="123">
        <v>7</v>
      </c>
      <c r="D12" s="124"/>
      <c r="E12" s="169" t="s">
        <v>996</v>
      </c>
      <c r="F12" s="123">
        <f>人物卡!J7</f>
        <v>60</v>
      </c>
      <c r="G12" s="128"/>
      <c r="H12" s="136"/>
      <c r="I12" s="136"/>
      <c r="J12" s="136"/>
      <c r="K12" s="136"/>
      <c r="L12" s="136"/>
      <c r="M12" s="136"/>
      <c r="N12" s="136"/>
      <c r="O12" s="136"/>
      <c r="P12" s="136"/>
      <c r="Q12" s="136"/>
      <c r="R12" s="136"/>
      <c r="S12" s="177"/>
    </row>
    <row r="13" customHeight="1" spans="1:19">
      <c r="A13" s="125">
        <v>605</v>
      </c>
      <c r="B13" s="129" t="s">
        <v>997</v>
      </c>
      <c r="C13" s="127">
        <v>8</v>
      </c>
      <c r="D13" s="124"/>
      <c r="E13" s="170" t="s">
        <v>998</v>
      </c>
      <c r="F13" s="127" t="b">
        <f>IF(F10&gt;F12,TRUE())</f>
        <v>1</v>
      </c>
      <c r="G13" s="128"/>
      <c r="H13" s="136"/>
      <c r="I13" s="136"/>
      <c r="J13" s="136"/>
      <c r="K13" s="136"/>
      <c r="L13" s="136"/>
      <c r="M13" s="136"/>
      <c r="N13" s="136"/>
      <c r="O13" s="136"/>
      <c r="P13" s="136"/>
      <c r="Q13" s="136"/>
      <c r="R13" s="136"/>
      <c r="S13" s="177"/>
    </row>
    <row r="14" customHeight="1" spans="1:19">
      <c r="A14" s="121">
        <v>685</v>
      </c>
      <c r="B14" s="122" t="s">
        <v>999</v>
      </c>
      <c r="C14" s="123">
        <v>9</v>
      </c>
      <c r="D14" s="124"/>
      <c r="E14" s="169" t="s">
        <v>1000</v>
      </c>
      <c r="F14" s="123" t="b">
        <f>IF(F11&gt;F12,TRUE())</f>
        <v>1</v>
      </c>
      <c r="G14" s="128"/>
      <c r="H14" s="136"/>
      <c r="I14" s="136"/>
      <c r="J14" s="136"/>
      <c r="K14" s="136"/>
      <c r="L14" s="136"/>
      <c r="M14" s="136"/>
      <c r="N14" s="136"/>
      <c r="O14" s="136"/>
      <c r="P14" s="136"/>
      <c r="Q14" s="136"/>
      <c r="R14" s="136"/>
      <c r="S14" s="177"/>
    </row>
    <row r="15" customHeight="1" spans="1:19">
      <c r="A15" s="125">
        <v>765</v>
      </c>
      <c r="B15" s="129" t="s">
        <v>1001</v>
      </c>
      <c r="C15" s="127">
        <v>10</v>
      </c>
      <c r="D15" s="124"/>
      <c r="E15" s="170" t="s">
        <v>1002</v>
      </c>
      <c r="F15" s="127" t="b">
        <f>IF(F10=F12,TRUE())</f>
        <v>0</v>
      </c>
      <c r="G15" s="128"/>
      <c r="H15" s="136"/>
      <c r="I15" s="136"/>
      <c r="J15" s="136"/>
      <c r="K15" s="136"/>
      <c r="L15" s="136"/>
      <c r="M15" s="136"/>
      <c r="N15" s="136"/>
      <c r="O15" s="136"/>
      <c r="P15" s="136"/>
      <c r="Q15" s="136"/>
      <c r="R15" s="136"/>
      <c r="S15" s="177"/>
    </row>
    <row r="16" customHeight="1" spans="1:19">
      <c r="A16" s="121">
        <v>845</v>
      </c>
      <c r="B16" s="122" t="s">
        <v>1003</v>
      </c>
      <c r="C16" s="123">
        <v>11</v>
      </c>
      <c r="D16" s="124"/>
      <c r="E16" s="169" t="s">
        <v>1004</v>
      </c>
      <c r="F16" s="123" t="b">
        <f>IF(F11=F12,TRUE())</f>
        <v>0</v>
      </c>
      <c r="G16" s="128"/>
      <c r="H16" s="136"/>
      <c r="I16" s="136"/>
      <c r="J16" s="136"/>
      <c r="K16" s="136"/>
      <c r="L16" s="136"/>
      <c r="M16" s="136"/>
      <c r="N16" s="136"/>
      <c r="O16" s="136"/>
      <c r="P16" s="136"/>
      <c r="Q16" s="136"/>
      <c r="R16" s="136"/>
      <c r="S16" s="177"/>
    </row>
    <row r="17" customHeight="1" spans="1:19">
      <c r="A17" s="125">
        <v>925</v>
      </c>
      <c r="B17" s="129" t="s">
        <v>1005</v>
      </c>
      <c r="C17" s="127">
        <v>12</v>
      </c>
      <c r="D17" s="124"/>
      <c r="E17" s="170" t="s">
        <v>1006</v>
      </c>
      <c r="F17" s="127" t="b">
        <f>IF(F10&lt;F12,TRUE())</f>
        <v>0</v>
      </c>
      <c r="G17" s="128"/>
      <c r="H17" s="136"/>
      <c r="I17" s="136"/>
      <c r="J17" s="136"/>
      <c r="K17" s="136"/>
      <c r="L17" s="136"/>
      <c r="M17" s="136"/>
      <c r="N17" s="136"/>
      <c r="O17" s="136"/>
      <c r="P17" s="136"/>
      <c r="Q17" s="136"/>
      <c r="R17" s="136"/>
      <c r="S17" s="177"/>
    </row>
    <row r="18" customHeight="1" spans="1:19">
      <c r="A18" s="121">
        <v>1005</v>
      </c>
      <c r="B18" s="122" t="s">
        <v>1007</v>
      </c>
      <c r="C18" s="123">
        <v>13</v>
      </c>
      <c r="D18" s="124"/>
      <c r="E18" s="169" t="s">
        <v>1008</v>
      </c>
      <c r="F18" s="123" t="b">
        <f>IF(F11&lt;F12,TRUE())</f>
        <v>0</v>
      </c>
      <c r="G18" s="128"/>
      <c r="H18" s="136"/>
      <c r="I18" s="136"/>
      <c r="J18" s="136"/>
      <c r="K18" s="136"/>
      <c r="L18" s="136"/>
      <c r="M18" s="136"/>
      <c r="N18" s="136"/>
      <c r="O18" s="136"/>
      <c r="P18" s="136"/>
      <c r="Q18" s="136"/>
      <c r="R18" s="136"/>
      <c r="S18" s="177"/>
    </row>
    <row r="19" customHeight="1" spans="1:19">
      <c r="A19" s="125">
        <v>1085</v>
      </c>
      <c r="B19" s="129" t="s">
        <v>1009</v>
      </c>
      <c r="C19" s="127">
        <v>14</v>
      </c>
      <c r="D19" s="124"/>
      <c r="E19" s="170" t="s">
        <v>1010</v>
      </c>
      <c r="F19" s="127" t="b">
        <f>AND(F17:F18)</f>
        <v>0</v>
      </c>
      <c r="G19" s="128"/>
      <c r="H19" s="136"/>
      <c r="I19" s="136"/>
      <c r="J19" s="136"/>
      <c r="K19" s="136"/>
      <c r="L19" s="136"/>
      <c r="M19" s="136"/>
      <c r="N19" s="136"/>
      <c r="O19" s="136"/>
      <c r="P19" s="136"/>
      <c r="Q19" s="136"/>
      <c r="R19" s="136"/>
      <c r="S19" s="177"/>
    </row>
    <row r="20" customHeight="1" spans="1:19">
      <c r="A20" s="121">
        <v>1165</v>
      </c>
      <c r="B20" s="122" t="s">
        <v>1011</v>
      </c>
      <c r="C20" s="123">
        <v>15</v>
      </c>
      <c r="D20" s="124"/>
      <c r="E20" s="169" t="s">
        <v>1012</v>
      </c>
      <c r="F20" s="123" t="b">
        <f>AND(F13:F14)</f>
        <v>1</v>
      </c>
      <c r="G20" s="128"/>
      <c r="H20" s="136"/>
      <c r="I20" s="136"/>
      <c r="J20" s="136"/>
      <c r="K20" s="136"/>
      <c r="L20" s="136"/>
      <c r="M20" s="136"/>
      <c r="N20" s="136"/>
      <c r="O20" s="136"/>
      <c r="P20" s="136"/>
      <c r="Q20" s="136"/>
      <c r="R20" s="136"/>
      <c r="S20" s="177"/>
    </row>
    <row r="21" customHeight="1" spans="1:19">
      <c r="A21" s="125">
        <v>1245</v>
      </c>
      <c r="B21" s="129" t="s">
        <v>1013</v>
      </c>
      <c r="C21" s="127">
        <v>16</v>
      </c>
      <c r="D21" s="124"/>
      <c r="E21" s="170" t="s">
        <v>1014</v>
      </c>
      <c r="F21" s="127" t="b">
        <f>AND(F15:F16)</f>
        <v>0</v>
      </c>
      <c r="G21" s="128"/>
      <c r="H21" s="136"/>
      <c r="I21" s="136"/>
      <c r="J21" s="136"/>
      <c r="K21" s="136"/>
      <c r="L21" s="136"/>
      <c r="M21" s="136"/>
      <c r="N21" s="136"/>
      <c r="O21" s="136"/>
      <c r="P21" s="136"/>
      <c r="Q21" s="136"/>
      <c r="R21" s="136"/>
      <c r="S21" s="177"/>
    </row>
    <row r="22" customHeight="1" spans="1:19">
      <c r="A22" s="121">
        <v>1325</v>
      </c>
      <c r="B22" s="122" t="s">
        <v>1015</v>
      </c>
      <c r="C22" s="123">
        <v>17</v>
      </c>
      <c r="D22" s="124"/>
      <c r="E22" s="169" t="s">
        <v>1016</v>
      </c>
      <c r="F22" s="123" t="b">
        <f>OR(F13:F14)</f>
        <v>1</v>
      </c>
      <c r="G22" s="128"/>
      <c r="H22" s="136"/>
      <c r="I22" s="136"/>
      <c r="J22" s="136"/>
      <c r="K22" s="136"/>
      <c r="L22" s="136"/>
      <c r="M22" s="136"/>
      <c r="N22" s="136"/>
      <c r="O22" s="136"/>
      <c r="P22" s="136"/>
      <c r="Q22" s="136"/>
      <c r="R22" s="136"/>
      <c r="S22" s="177"/>
    </row>
    <row r="23" customHeight="1" spans="1:19">
      <c r="A23" s="125">
        <v>1405</v>
      </c>
      <c r="B23" s="129" t="s">
        <v>1017</v>
      </c>
      <c r="C23" s="127">
        <v>18</v>
      </c>
      <c r="D23" s="124"/>
      <c r="E23" s="170" t="s">
        <v>1018</v>
      </c>
      <c r="F23" s="127">
        <f>IF(OR(F15:F16),8,0)</f>
        <v>0</v>
      </c>
      <c r="G23" s="128"/>
      <c r="H23" s="136"/>
      <c r="I23" s="136"/>
      <c r="J23" s="136"/>
      <c r="K23" s="136"/>
      <c r="L23" s="136"/>
      <c r="M23" s="136"/>
      <c r="N23" s="136"/>
      <c r="O23" s="136"/>
      <c r="P23" s="136"/>
      <c r="Q23" s="136"/>
      <c r="R23" s="136"/>
      <c r="S23" s="177"/>
    </row>
    <row r="24" customHeight="1" spans="1:19">
      <c r="A24" s="121">
        <v>1485</v>
      </c>
      <c r="B24" s="122" t="s">
        <v>1019</v>
      </c>
      <c r="C24" s="123">
        <v>19</v>
      </c>
      <c r="D24" s="124"/>
      <c r="E24" s="169" t="s">
        <v>1020</v>
      </c>
      <c r="F24" s="123">
        <f>IF(F19,7,0)</f>
        <v>0</v>
      </c>
      <c r="G24" s="128"/>
      <c r="H24" s="136"/>
      <c r="I24" s="136"/>
      <c r="J24" s="136"/>
      <c r="K24" s="136"/>
      <c r="L24" s="136"/>
      <c r="M24" s="136"/>
      <c r="N24" s="136"/>
      <c r="O24" s="136"/>
      <c r="P24" s="136"/>
      <c r="Q24" s="136"/>
      <c r="R24" s="136"/>
      <c r="S24" s="177"/>
    </row>
    <row r="25" customHeight="1" spans="1:19">
      <c r="A25" s="125">
        <v>1565</v>
      </c>
      <c r="B25" s="129" t="s">
        <v>1021</v>
      </c>
      <c r="C25" s="127">
        <v>20</v>
      </c>
      <c r="D25" s="124"/>
      <c r="E25" s="170" t="s">
        <v>1022</v>
      </c>
      <c r="F25" s="127">
        <f>IF(F20,9,0)</f>
        <v>9</v>
      </c>
      <c r="G25" s="128"/>
      <c r="H25" s="136"/>
      <c r="I25" s="136"/>
      <c r="J25" s="136"/>
      <c r="K25" s="136"/>
      <c r="L25" s="136"/>
      <c r="M25" s="136"/>
      <c r="N25" s="136"/>
      <c r="O25" s="136"/>
      <c r="P25" s="136"/>
      <c r="Q25" s="136"/>
      <c r="R25" s="136"/>
      <c r="S25" s="177"/>
    </row>
    <row r="26" customHeight="1" spans="1:19">
      <c r="A26" s="121">
        <v>1645</v>
      </c>
      <c r="B26" s="122" t="s">
        <v>1023</v>
      </c>
      <c r="C26" s="123">
        <v>21</v>
      </c>
      <c r="D26" s="124"/>
      <c r="E26" s="169" t="s">
        <v>1018</v>
      </c>
      <c r="F26" s="123">
        <f>IF(OR(F21:F22),8,0)</f>
        <v>8</v>
      </c>
      <c r="G26" s="128"/>
      <c r="H26" s="136"/>
      <c r="I26" s="136"/>
      <c r="J26" s="136"/>
      <c r="K26" s="136"/>
      <c r="L26" s="136"/>
      <c r="M26" s="136"/>
      <c r="N26" s="136"/>
      <c r="O26" s="136"/>
      <c r="P26" s="136"/>
      <c r="Q26" s="136"/>
      <c r="R26" s="136"/>
      <c r="S26" s="177"/>
    </row>
    <row r="27" customHeight="1" spans="1:19">
      <c r="A27" s="125">
        <v>1725</v>
      </c>
      <c r="B27" s="129" t="s">
        <v>1024</v>
      </c>
      <c r="C27" s="127">
        <v>22</v>
      </c>
      <c r="D27" s="124"/>
      <c r="E27" s="170" t="s">
        <v>1025</v>
      </c>
      <c r="F27" s="127">
        <f>MAX(F23:F26)</f>
        <v>9</v>
      </c>
      <c r="G27" s="128"/>
      <c r="H27" s="136"/>
      <c r="I27" s="136"/>
      <c r="J27" s="136"/>
      <c r="K27" s="136"/>
      <c r="L27" s="136"/>
      <c r="M27" s="136"/>
      <c r="N27" s="136"/>
      <c r="O27" s="136"/>
      <c r="P27" s="136"/>
      <c r="Q27" s="136"/>
      <c r="R27" s="136"/>
      <c r="S27" s="177"/>
    </row>
    <row r="28" ht="15" customHeight="1" spans="1:19">
      <c r="A28" s="121">
        <v>1805</v>
      </c>
      <c r="B28" s="122" t="s">
        <v>1026</v>
      </c>
      <c r="C28" s="123">
        <v>23</v>
      </c>
      <c r="D28" s="124"/>
      <c r="E28" s="171" t="s">
        <v>1027</v>
      </c>
      <c r="F28" s="172">
        <f>F27-F2</f>
        <v>9</v>
      </c>
      <c r="G28" s="128"/>
      <c r="H28" s="136"/>
      <c r="I28" s="136"/>
      <c r="J28" s="136"/>
      <c r="K28" s="136"/>
      <c r="L28" s="136"/>
      <c r="M28" s="136"/>
      <c r="N28" s="136"/>
      <c r="O28" s="136"/>
      <c r="P28" s="136"/>
      <c r="Q28" s="136"/>
      <c r="R28" s="136"/>
      <c r="S28" s="177"/>
    </row>
    <row r="29" customHeight="1" spans="1:19">
      <c r="A29" s="125">
        <v>1885</v>
      </c>
      <c r="B29" s="129" t="s">
        <v>1028</v>
      </c>
      <c r="C29" s="127">
        <v>24</v>
      </c>
      <c r="D29" s="128"/>
      <c r="E29" s="135"/>
      <c r="F29" s="135"/>
      <c r="G29" s="136"/>
      <c r="H29" s="136"/>
      <c r="I29" s="136"/>
      <c r="J29" s="136"/>
      <c r="K29" s="136"/>
      <c r="L29" s="136"/>
      <c r="M29" s="136"/>
      <c r="N29" s="136"/>
      <c r="O29" s="136"/>
      <c r="P29" s="136"/>
      <c r="Q29" s="136"/>
      <c r="R29" s="136"/>
      <c r="S29" s="177"/>
    </row>
    <row r="30" customHeight="1" spans="1:19">
      <c r="A30" s="121">
        <v>1965</v>
      </c>
      <c r="B30" s="122" t="s">
        <v>1029</v>
      </c>
      <c r="C30" s="123">
        <v>25</v>
      </c>
      <c r="D30" s="128"/>
      <c r="E30" s="136"/>
      <c r="F30" s="136"/>
      <c r="G30" s="136"/>
      <c r="H30" s="136"/>
      <c r="I30" s="136"/>
      <c r="J30" s="136"/>
      <c r="K30" s="136"/>
      <c r="L30" s="136"/>
      <c r="M30" s="136"/>
      <c r="N30" s="136"/>
      <c r="O30" s="136"/>
      <c r="P30" s="136"/>
      <c r="Q30" s="136"/>
      <c r="R30" s="136"/>
      <c r="S30" s="177"/>
    </row>
    <row r="31" customHeight="1" spans="1:19">
      <c r="A31" s="125">
        <v>2045</v>
      </c>
      <c r="B31" s="129" t="s">
        <v>1030</v>
      </c>
      <c r="C31" s="127">
        <v>26</v>
      </c>
      <c r="D31" s="128"/>
      <c r="E31" s="136"/>
      <c r="F31" s="136"/>
      <c r="G31" s="136"/>
      <c r="H31" s="136"/>
      <c r="I31" s="136"/>
      <c r="J31" s="136"/>
      <c r="K31" s="136"/>
      <c r="L31" s="136"/>
      <c r="M31" s="136"/>
      <c r="N31" s="136"/>
      <c r="O31" s="136"/>
      <c r="P31" s="136"/>
      <c r="Q31" s="136"/>
      <c r="R31" s="136"/>
      <c r="S31" s="177"/>
    </row>
    <row r="32" ht="15" customHeight="1" spans="1:19">
      <c r="A32" s="130">
        <v>2125</v>
      </c>
      <c r="B32" s="131" t="s">
        <v>1031</v>
      </c>
      <c r="C32" s="132">
        <v>27</v>
      </c>
      <c r="D32" s="128"/>
      <c r="E32" s="136"/>
      <c r="F32" s="136"/>
      <c r="G32" s="136"/>
      <c r="H32" s="136"/>
      <c r="I32" s="136"/>
      <c r="J32" s="136"/>
      <c r="K32" s="136"/>
      <c r="L32" s="136"/>
      <c r="M32" s="136"/>
      <c r="N32" s="136"/>
      <c r="O32" s="136"/>
      <c r="P32" s="136"/>
      <c r="Q32" s="136"/>
      <c r="R32" s="136"/>
      <c r="S32" s="177"/>
    </row>
    <row r="33" ht="15" customHeight="1" spans="1:19">
      <c r="A33" s="133"/>
      <c r="B33" s="134"/>
      <c r="C33" s="135"/>
      <c r="D33" s="136"/>
      <c r="E33" s="136"/>
      <c r="F33" s="136"/>
      <c r="G33" s="136"/>
      <c r="H33" s="136"/>
      <c r="I33" s="136"/>
      <c r="J33" s="136"/>
      <c r="K33" s="136"/>
      <c r="L33" s="136"/>
      <c r="M33" s="136"/>
      <c r="N33" s="136"/>
      <c r="O33" s="136"/>
      <c r="P33" s="136"/>
      <c r="Q33" s="136"/>
      <c r="R33" s="136"/>
      <c r="S33" s="177"/>
    </row>
    <row r="34" customHeight="1" spans="1:19">
      <c r="A34" s="117" t="s">
        <v>1032</v>
      </c>
      <c r="B34" s="119" t="s">
        <v>1033</v>
      </c>
      <c r="C34" s="128"/>
      <c r="D34" s="136"/>
      <c r="E34" s="136"/>
      <c r="F34" s="136"/>
      <c r="G34" s="136"/>
      <c r="H34" s="136"/>
      <c r="I34" s="136"/>
      <c r="J34" s="136"/>
      <c r="K34" s="136"/>
      <c r="L34" s="136"/>
      <c r="M34" s="136"/>
      <c r="N34" s="136"/>
      <c r="O34" s="136"/>
      <c r="P34" s="136"/>
      <c r="Q34" s="136"/>
      <c r="R34" s="136"/>
      <c r="S34" s="177"/>
    </row>
    <row r="35" ht="28.5" customHeight="1" spans="1:19">
      <c r="A35" s="137" t="s">
        <v>574</v>
      </c>
      <c r="B35" s="123">
        <f>人物卡!$J$3</f>
        <v>85</v>
      </c>
      <c r="C35" s="128"/>
      <c r="D35" s="136"/>
      <c r="E35" s="136"/>
      <c r="F35" s="136"/>
      <c r="G35" s="136"/>
      <c r="H35" s="136"/>
      <c r="I35" s="136"/>
      <c r="J35" s="136"/>
      <c r="K35" s="136"/>
      <c r="L35" s="136"/>
      <c r="M35" s="136"/>
      <c r="N35" s="136"/>
      <c r="O35" s="136"/>
      <c r="P35" s="136"/>
      <c r="Q35" s="136"/>
      <c r="R35" s="136"/>
      <c r="S35" s="177"/>
    </row>
    <row r="36" ht="28.5" customHeight="1" spans="1:19">
      <c r="A36" s="138" t="s">
        <v>575</v>
      </c>
      <c r="B36" s="127">
        <f>人物卡!$M$3</f>
        <v>75</v>
      </c>
      <c r="C36" s="128"/>
      <c r="D36" s="136"/>
      <c r="E36" s="136"/>
      <c r="F36" s="136"/>
      <c r="G36" s="136"/>
      <c r="H36" s="136"/>
      <c r="I36" s="136"/>
      <c r="J36" s="136"/>
      <c r="K36" s="136"/>
      <c r="L36" s="136"/>
      <c r="M36" s="136"/>
      <c r="N36" s="136"/>
      <c r="O36" s="136"/>
      <c r="P36" s="136"/>
      <c r="Q36" s="136"/>
      <c r="R36" s="136"/>
      <c r="S36" s="177"/>
    </row>
    <row r="37" ht="28.5" customHeight="1" spans="1:19">
      <c r="A37" s="137" t="s">
        <v>576</v>
      </c>
      <c r="B37" s="123">
        <f>人物卡!$P$3</f>
        <v>40</v>
      </c>
      <c r="C37" s="128"/>
      <c r="D37" s="136"/>
      <c r="E37" s="136"/>
      <c r="F37" s="136"/>
      <c r="G37" s="136"/>
      <c r="H37" s="136"/>
      <c r="I37" s="136"/>
      <c r="J37" s="136"/>
      <c r="K37" s="136"/>
      <c r="L37" s="136"/>
      <c r="M37" s="136"/>
      <c r="N37" s="136"/>
      <c r="O37" s="136"/>
      <c r="P37" s="136"/>
      <c r="Q37" s="136"/>
      <c r="R37" s="136"/>
      <c r="S37" s="177"/>
    </row>
    <row r="38" ht="28.5" customHeight="1" spans="1:19">
      <c r="A38" s="138" t="s">
        <v>577</v>
      </c>
      <c r="B38" s="127">
        <f>人物卡!$J$5</f>
        <v>35</v>
      </c>
      <c r="C38" s="128"/>
      <c r="D38" s="136"/>
      <c r="E38" s="136"/>
      <c r="F38" s="136"/>
      <c r="G38" s="136"/>
      <c r="H38" s="136"/>
      <c r="I38" s="136"/>
      <c r="J38" s="136"/>
      <c r="K38" s="136"/>
      <c r="L38" s="136"/>
      <c r="M38" s="136"/>
      <c r="N38" s="136"/>
      <c r="O38" s="136"/>
      <c r="P38" s="136"/>
      <c r="Q38" s="136"/>
      <c r="R38" s="136"/>
      <c r="S38" s="177"/>
    </row>
    <row r="39" ht="28.5" customHeight="1" spans="1:19">
      <c r="A39" s="137" t="s">
        <v>578</v>
      </c>
      <c r="B39" s="123">
        <f>人物卡!$M$5</f>
        <v>40</v>
      </c>
      <c r="C39" s="128"/>
      <c r="D39" s="136"/>
      <c r="E39" s="136"/>
      <c r="F39" s="136"/>
      <c r="G39" s="136"/>
      <c r="H39" s="136"/>
      <c r="I39" s="136"/>
      <c r="J39" s="136"/>
      <c r="K39" s="136"/>
      <c r="L39" s="136"/>
      <c r="M39" s="136"/>
      <c r="N39" s="136"/>
      <c r="O39" s="136"/>
      <c r="P39" s="136"/>
      <c r="Q39" s="136"/>
      <c r="R39" s="136"/>
      <c r="S39" s="177"/>
    </row>
    <row r="40" ht="28.5" customHeight="1" spans="1:19">
      <c r="A40" s="138" t="s">
        <v>579</v>
      </c>
      <c r="B40" s="127">
        <f>人物卡!$P$5</f>
        <v>80</v>
      </c>
      <c r="C40" s="128"/>
      <c r="D40" s="136"/>
      <c r="E40" s="136"/>
      <c r="F40" s="136"/>
      <c r="G40" s="136"/>
      <c r="H40" s="136"/>
      <c r="I40" s="136"/>
      <c r="J40" s="136"/>
      <c r="K40" s="136"/>
      <c r="L40" s="136"/>
      <c r="M40" s="136"/>
      <c r="N40" s="136"/>
      <c r="O40" s="136"/>
      <c r="P40" s="136"/>
      <c r="Q40" s="136"/>
      <c r="R40" s="136"/>
      <c r="S40" s="177"/>
    </row>
    <row r="41" ht="28.5" customHeight="1" spans="1:19">
      <c r="A41" s="137" t="s">
        <v>581</v>
      </c>
      <c r="B41" s="123">
        <f>人物卡!$J$7</f>
        <v>60</v>
      </c>
      <c r="C41" s="128"/>
      <c r="D41" s="136"/>
      <c r="E41" s="136"/>
      <c r="F41" s="136"/>
      <c r="G41" s="136"/>
      <c r="H41" s="136"/>
      <c r="I41" s="136"/>
      <c r="J41" s="136"/>
      <c r="K41" s="136"/>
      <c r="L41" s="136"/>
      <c r="M41" s="136"/>
      <c r="N41" s="136"/>
      <c r="O41" s="136"/>
      <c r="P41" s="136"/>
      <c r="Q41" s="136"/>
      <c r="R41" s="136"/>
      <c r="S41" s="177"/>
    </row>
    <row r="42" ht="29.25" customHeight="1" spans="1:19">
      <c r="A42" s="139" t="s">
        <v>582</v>
      </c>
      <c r="B42" s="140">
        <f>人物卡!$M$7</f>
        <v>40</v>
      </c>
      <c r="C42" s="128"/>
      <c r="D42" s="136"/>
      <c r="E42" s="136"/>
      <c r="F42" s="136"/>
      <c r="G42" s="136"/>
      <c r="H42" s="136"/>
      <c r="I42" s="136"/>
      <c r="J42" s="136"/>
      <c r="K42" s="136"/>
      <c r="L42" s="136"/>
      <c r="M42" s="136"/>
      <c r="N42" s="136"/>
      <c r="O42" s="136"/>
      <c r="P42" s="136"/>
      <c r="Q42" s="136"/>
      <c r="R42" s="136"/>
      <c r="S42" s="177"/>
    </row>
    <row r="43" customHeight="1" spans="1:19">
      <c r="A43" s="141"/>
      <c r="B43" s="135"/>
      <c r="C43" s="136"/>
      <c r="D43" s="136"/>
      <c r="E43" s="136"/>
      <c r="F43" s="136"/>
      <c r="G43" s="136"/>
      <c r="H43" s="136"/>
      <c r="I43" s="136"/>
      <c r="J43" s="136"/>
      <c r="K43" s="136"/>
      <c r="L43" s="136"/>
      <c r="M43" s="136"/>
      <c r="N43" s="136"/>
      <c r="O43" s="136"/>
      <c r="P43" s="136"/>
      <c r="Q43" s="136"/>
      <c r="R43" s="136"/>
      <c r="S43" s="177"/>
    </row>
    <row r="44" ht="15" customHeight="1" spans="1:19">
      <c r="A44" s="142"/>
      <c r="B44" s="143"/>
      <c r="C44" s="143"/>
      <c r="D44" s="143"/>
      <c r="E44" s="143"/>
      <c r="F44" s="143"/>
      <c r="G44" s="143"/>
      <c r="H44" s="143"/>
      <c r="I44" s="143"/>
      <c r="J44" s="143"/>
      <c r="K44" s="143"/>
      <c r="L44" s="143"/>
      <c r="M44" s="143"/>
      <c r="N44" s="143"/>
      <c r="O44" s="143"/>
      <c r="P44" s="143"/>
      <c r="Q44" s="143"/>
      <c r="R44" s="143"/>
      <c r="S44" s="178"/>
    </row>
    <row r="45" customHeight="1" spans="1:19">
      <c r="A45" s="144" t="s">
        <v>1034</v>
      </c>
      <c r="B45" s="145" t="s">
        <v>1035</v>
      </c>
      <c r="C45" s="145" t="s">
        <v>1036</v>
      </c>
      <c r="D45" s="146"/>
      <c r="E45" s="146"/>
      <c r="F45" s="146"/>
      <c r="G45" s="146"/>
      <c r="H45" s="146"/>
      <c r="I45" s="146"/>
      <c r="J45" s="146"/>
      <c r="K45" s="146"/>
      <c r="L45" s="146"/>
      <c r="M45" s="146"/>
      <c r="N45" s="146"/>
      <c r="O45" s="146"/>
      <c r="P45" s="146"/>
      <c r="Q45" s="146"/>
      <c r="R45" s="145" t="s">
        <v>1037</v>
      </c>
      <c r="S45" s="179" t="s">
        <v>1038</v>
      </c>
    </row>
    <row r="46" customHeight="1" spans="1:19">
      <c r="A46" s="147" t="s">
        <v>1039</v>
      </c>
      <c r="B46" s="148">
        <f t="shared" ref="B46:B51" si="0">($R46/$S46)*10+20</f>
        <v>86.6666666666667</v>
      </c>
      <c r="C46" s="149">
        <f>SUM(人物卡!$G$33:$I$35)</f>
        <v>40</v>
      </c>
      <c r="D46" s="150">
        <f>SUM(人物卡!$G$28:$I$28)</f>
        <v>0</v>
      </c>
      <c r="E46" s="150">
        <f>SUM(人物卡!$G$36:$I$38)</f>
        <v>0</v>
      </c>
      <c r="F46" s="150">
        <f>SUM(人物卡!$G$47:$I$47)</f>
        <v>0</v>
      </c>
      <c r="G46" s="150">
        <f>SUM(人物卡!$R$40:$T$40)</f>
        <v>0</v>
      </c>
      <c r="H46" s="150">
        <f>SUM(人物卡!$R$43:$T$43)</f>
        <v>0</v>
      </c>
      <c r="I46" s="174" t="s">
        <v>145</v>
      </c>
      <c r="J46" s="174" t="s">
        <v>145</v>
      </c>
      <c r="K46" s="174" t="s">
        <v>145</v>
      </c>
      <c r="L46" s="174" t="s">
        <v>145</v>
      </c>
      <c r="M46" s="174" t="s">
        <v>145</v>
      </c>
      <c r="N46" s="174" t="s">
        <v>145</v>
      </c>
      <c r="O46" s="174" t="s">
        <v>145</v>
      </c>
      <c r="P46" s="174" t="s">
        <v>145</v>
      </c>
      <c r="Q46" s="180" t="s">
        <v>145</v>
      </c>
      <c r="R46" s="181">
        <f t="shared" ref="R46:R50" si="1">SUM($C46:$O46)</f>
        <v>40</v>
      </c>
      <c r="S46" s="182">
        <f t="shared" ref="S46:S51" si="2">COUNT($C46:$Q46)</f>
        <v>6</v>
      </c>
    </row>
    <row r="47" customHeight="1" spans="1:19">
      <c r="A47" s="151" t="s">
        <v>53</v>
      </c>
      <c r="B47" s="152">
        <f t="shared" si="0"/>
        <v>60</v>
      </c>
      <c r="C47" s="153">
        <f>SUM(人物卡!$G$19:$I$21)</f>
        <v>60</v>
      </c>
      <c r="D47" s="154">
        <f>SUM(人物卡!$G$29:$I$29)</f>
        <v>0</v>
      </c>
      <c r="E47" s="154">
        <f>SUM(人物卡!$G$27:$I$27)</f>
        <v>0</v>
      </c>
      <c r="F47" s="154">
        <f>SUM(人物卡!$G$30:$I$30)</f>
        <v>0</v>
      </c>
      <c r="G47" s="154">
        <f>SUM(人物卡!$R$18:$T$18)</f>
        <v>0</v>
      </c>
      <c r="H47" s="154">
        <f>SUM(人物卡!$R$19:$T$19)</f>
        <v>0</v>
      </c>
      <c r="I47" s="154">
        <f>SUM(人物卡!$R$24:$T$24)</f>
        <v>0</v>
      </c>
      <c r="J47" s="154">
        <f>SUM(人物卡!$R$26:$T$26)</f>
        <v>0</v>
      </c>
      <c r="K47" s="154">
        <f>SUM(人物卡!$R$29:$T$29)</f>
        <v>0</v>
      </c>
      <c r="L47" s="154">
        <f>SUM(人物卡!$R$33:$T$33)</f>
        <v>0</v>
      </c>
      <c r="M47" s="154">
        <f>SUM(人物卡!$R$38:$T$38)</f>
        <v>0</v>
      </c>
      <c r="N47" s="154">
        <f>SUM(人物卡!$R$44:$T$48)</f>
        <v>0</v>
      </c>
      <c r="O47" s="154">
        <f>SUM(人物卡!$R$37:$T$37)</f>
        <v>0</v>
      </c>
      <c r="P47" s="154">
        <f>SUM(人物卡!$R$39:$T$39)</f>
        <v>0</v>
      </c>
      <c r="Q47" s="183">
        <f>SUM(人物卡!$R$41:$T$41)</f>
        <v>0</v>
      </c>
      <c r="R47" s="184">
        <f t="shared" si="1"/>
        <v>60</v>
      </c>
      <c r="S47" s="185">
        <f t="shared" si="2"/>
        <v>15</v>
      </c>
    </row>
    <row r="48" customHeight="1" spans="1:19">
      <c r="A48" s="155" t="s">
        <v>1040</v>
      </c>
      <c r="B48" s="156">
        <f t="shared" si="0"/>
        <v>20</v>
      </c>
      <c r="C48" s="157">
        <f>SUM(人物卡!$G$39:$I$39)</f>
        <v>0</v>
      </c>
      <c r="D48" s="158">
        <f>SUM(人物卡!$R$20:$T$20)</f>
        <v>0</v>
      </c>
      <c r="E48" s="158">
        <f>SUM(人物卡!$R$27:$T$27)</f>
        <v>0</v>
      </c>
      <c r="F48" s="158">
        <f>SUM(人物卡!$R$42:$T$42)</f>
        <v>0</v>
      </c>
      <c r="G48" s="122" t="s">
        <v>145</v>
      </c>
      <c r="H48" s="122" t="s">
        <v>145</v>
      </c>
      <c r="I48" s="122" t="s">
        <v>145</v>
      </c>
      <c r="J48" s="122" t="s">
        <v>145</v>
      </c>
      <c r="K48" s="122" t="s">
        <v>145</v>
      </c>
      <c r="L48" s="122" t="s">
        <v>145</v>
      </c>
      <c r="M48" s="122" t="s">
        <v>145</v>
      </c>
      <c r="N48" s="122" t="s">
        <v>145</v>
      </c>
      <c r="O48" s="122" t="s">
        <v>145</v>
      </c>
      <c r="P48" s="122" t="s">
        <v>145</v>
      </c>
      <c r="Q48" s="186" t="s">
        <v>145</v>
      </c>
      <c r="R48" s="156">
        <f t="shared" si="1"/>
        <v>0</v>
      </c>
      <c r="S48" s="187">
        <f t="shared" si="2"/>
        <v>4</v>
      </c>
    </row>
    <row r="49" customHeight="1" spans="1:19">
      <c r="A49" s="151" t="s">
        <v>1041</v>
      </c>
      <c r="B49" s="152">
        <f t="shared" si="0"/>
        <v>176.25</v>
      </c>
      <c r="C49" s="153">
        <f>SUM(人物卡!$G$15:$I$15)</f>
        <v>0</v>
      </c>
      <c r="D49" s="154">
        <f>SUM(人物卡!$R$28:$T$28)</f>
        <v>55</v>
      </c>
      <c r="E49" s="154">
        <f>SUM(人物卡!$G$22:$I$22)</f>
        <v>0</v>
      </c>
      <c r="F49" s="154">
        <f>SUM(人物卡!$G$32:$I$32)</f>
        <v>70</v>
      </c>
      <c r="G49" s="154">
        <f>SUM(人物卡!$G$41:$I$41)</f>
        <v>0</v>
      </c>
      <c r="H49" s="154">
        <f>SUM(人物卡!$G$43:$I$45)</f>
        <v>0</v>
      </c>
      <c r="I49" s="154">
        <f>SUM(人物卡!$G$46:$I$46)</f>
        <v>0</v>
      </c>
      <c r="J49" s="154">
        <f>SUM(人物卡!$R$25:$T$25)</f>
        <v>0</v>
      </c>
      <c r="K49" s="129" t="s">
        <v>145</v>
      </c>
      <c r="L49" s="129" t="s">
        <v>145</v>
      </c>
      <c r="M49" s="129" t="s">
        <v>145</v>
      </c>
      <c r="N49" s="129" t="s">
        <v>145</v>
      </c>
      <c r="O49" s="129" t="s">
        <v>145</v>
      </c>
      <c r="P49" s="129" t="s">
        <v>145</v>
      </c>
      <c r="Q49" s="188" t="s">
        <v>145</v>
      </c>
      <c r="R49" s="184">
        <f t="shared" si="1"/>
        <v>125</v>
      </c>
      <c r="S49" s="185">
        <f t="shared" si="2"/>
        <v>8</v>
      </c>
    </row>
    <row r="50" customHeight="1" spans="1:19">
      <c r="A50" s="155" t="s">
        <v>1042</v>
      </c>
      <c r="B50" s="156">
        <f t="shared" si="0"/>
        <v>20</v>
      </c>
      <c r="C50" s="157">
        <f>SUM(人物卡!$G$18:$I$18)</f>
        <v>0</v>
      </c>
      <c r="D50" s="158">
        <f>SUM(人物卡!$G$24:$I$24)</f>
        <v>0</v>
      </c>
      <c r="E50" s="158">
        <f>SUM(人物卡!$G$31:$I$31)</f>
        <v>0</v>
      </c>
      <c r="F50" s="158">
        <f>SUM(人物卡!$R$21:$T$21)</f>
        <v>0</v>
      </c>
      <c r="G50" s="158">
        <f>SUM(人物卡!$R$23:$T$23)</f>
        <v>0</v>
      </c>
      <c r="H50" s="158">
        <f>SUM(人物卡!$R$30:$T$32)</f>
        <v>0</v>
      </c>
      <c r="I50" s="158">
        <f>SUM(人物卡!$G$40:$I$40)</f>
        <v>0</v>
      </c>
      <c r="J50" s="158">
        <f>SUM(人物卡!$R$15:$T$15)</f>
        <v>0</v>
      </c>
      <c r="K50" s="158">
        <f>SUM(人物卡!$G$17:$I$17)</f>
        <v>0</v>
      </c>
      <c r="L50" s="158">
        <f>SUM(人物卡!$G$16:$I$16)</f>
        <v>0</v>
      </c>
      <c r="M50" s="122" t="s">
        <v>145</v>
      </c>
      <c r="N50" s="122" t="s">
        <v>145</v>
      </c>
      <c r="O50" s="122" t="s">
        <v>145</v>
      </c>
      <c r="P50" s="122" t="s">
        <v>145</v>
      </c>
      <c r="Q50" s="186" t="s">
        <v>145</v>
      </c>
      <c r="R50" s="189">
        <f t="shared" si="1"/>
        <v>0</v>
      </c>
      <c r="S50" s="187">
        <f t="shared" si="2"/>
        <v>10</v>
      </c>
    </row>
    <row r="51" ht="15" customHeight="1" spans="1:19">
      <c r="A51" s="159" t="s">
        <v>1043</v>
      </c>
      <c r="B51" s="160">
        <f t="shared" si="0"/>
        <v>181.111111111111</v>
      </c>
      <c r="C51" s="161">
        <f>SUM(人物卡!$R$16:$T$16)</f>
        <v>40</v>
      </c>
      <c r="D51" s="162">
        <f>SUM(人物卡!$R$17:$T$17)</f>
        <v>0</v>
      </c>
      <c r="E51" s="162">
        <f>SUM(人物卡!$R$22:$T$22)</f>
        <v>0</v>
      </c>
      <c r="F51" s="162">
        <f>SUM(人物卡!$R$34:$T$34)</f>
        <v>55</v>
      </c>
      <c r="G51" s="162">
        <f>SUM(人物卡!$R$35:$T$35)</f>
        <v>50</v>
      </c>
      <c r="H51" s="162">
        <f>SUM(人物卡!$R$36:$T$36)</f>
        <v>0</v>
      </c>
      <c r="I51" s="162">
        <f>SUM(人物卡!$G$48:$I$48)</f>
        <v>0</v>
      </c>
      <c r="J51" s="162">
        <f>SUM(人物卡!$G$42:$I$42)</f>
        <v>0</v>
      </c>
      <c r="K51" s="162">
        <f>SUM(人物卡!$G$23:$I$23)</f>
        <v>0</v>
      </c>
      <c r="L51" s="175" t="s">
        <v>145</v>
      </c>
      <c r="M51" s="175" t="s">
        <v>145</v>
      </c>
      <c r="N51" s="175" t="s">
        <v>145</v>
      </c>
      <c r="O51" s="175" t="s">
        <v>145</v>
      </c>
      <c r="P51" s="175" t="s">
        <v>145</v>
      </c>
      <c r="Q51" s="190" t="s">
        <v>145</v>
      </c>
      <c r="R51" s="191">
        <f>SUM($C51:$M51)</f>
        <v>145</v>
      </c>
      <c r="S51" s="192">
        <f t="shared" si="2"/>
        <v>9</v>
      </c>
    </row>
    <row r="52" customHeight="1" spans="1:19">
      <c r="A52" s="163"/>
      <c r="B52" s="164"/>
      <c r="C52" s="164"/>
      <c r="D52" s="164"/>
      <c r="E52" s="164"/>
      <c r="F52" s="164"/>
      <c r="G52" s="164"/>
      <c r="H52" s="164"/>
      <c r="I52" s="164"/>
      <c r="J52" s="164"/>
      <c r="K52" s="164"/>
      <c r="L52" s="164"/>
      <c r="M52" s="164"/>
      <c r="N52" s="164"/>
      <c r="O52" s="164"/>
      <c r="P52" s="164"/>
      <c r="Q52" s="164"/>
      <c r="R52" s="193">
        <f>SUM(R46:R51)</f>
        <v>370</v>
      </c>
      <c r="S52" s="194">
        <f>SUM(S46:S51)</f>
        <v>52</v>
      </c>
    </row>
  </sheetData>
  <mergeCells count="2">
    <mergeCell ref="E9:F9"/>
    <mergeCell ref="C45:Q45"/>
  </mergeCells>
  <pageMargins left="0.699305555555556" right="0.699305555555556" top="0.75" bottom="0.75" header="0.3" footer="0.3"/>
  <pageSetup paperSize="1" orientation="portrait" useFirstPageNumber="1"/>
  <headerFooter>
    <oddFooter>&amp;C&amp;"Helvetica Neue,Regular"&amp;12&amp;P</oddFooter>
  </headerFooter>
  <legacyDrawing r:id="rId2"/>
</worksheet>
</file>

<file path=docProps/app.xml><?xml version="1.0" encoding="utf-8"?>
<Properties xmlns="http://schemas.openxmlformats.org/officeDocument/2006/extended-properties" xmlns:vt="http://schemas.openxmlformats.org/officeDocument/2006/docPropsVTypes">
  <Application>wpsoffice</Application>
  <HeadingPairs>
    <vt:vector size="2" baseType="variant">
      <vt:variant>
        <vt:lpstr>工作表</vt:lpstr>
      </vt:variant>
      <vt:variant>
        <vt:i4>13</vt:i4>
      </vt:variant>
    </vt:vector>
  </HeadingPairs>
  <TitlesOfParts>
    <vt:vector size="13" baseType="lpstr">
      <vt:lpstr>导出摘要</vt: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lpstr>输出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李毓贤的iPad</dc:creator>
  <cp:lastModifiedBy>李毓贤的iPad</cp:lastModifiedBy>
  <dcterms:created xsi:type="dcterms:W3CDTF">2020-01-27T11:18:03Z</dcterms:created>
  <dcterms:modified xsi:type="dcterms:W3CDTF">2020-01-27T11:20:06Z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2052-10.5.1</vt:lpwstr>
  </property>
</Properties>
</file>