
<file path=[Content_Types].xml><?xml version="1.0" encoding="utf-8"?>
<Types xmlns="http://schemas.openxmlformats.org/package/2006/content-types">
  <Default Extension="vml" ContentType="application/vnd.openxmlformats-officedocument.vmlDrawing"/>
  <Default Extension="png" ContentType="image/png"/>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charts/chart1.xml" ContentType="application/vnd.openxmlformats-officedocument.drawingml.chart+xml"/>
  <Override PartName="/xl/charts/chart2.xml" ContentType="application/vnd.openxmlformats-officedocument.drawingml.chart+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drawings/drawing1.xml" ContentType="application/vnd.openxmlformats-officedocument.drawing+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codeName="ThisWorkbook"/>
  <workbookProtection workbookPassword="DCD7" lockStructure="1"/>
  <bookViews>
    <workbookView windowWidth="23040" windowHeight="9420" tabRatio="768"/>
  </bookViews>
  <sheets>
    <sheet name="人物卡" sheetId="1" r:id="rId1"/>
    <sheet name="分支技能" sheetId="2" r:id="rId2"/>
    <sheet name="职业列表" sheetId="7" r:id="rId3"/>
    <sheet name="属性和掷骰" sheetId="9" r:id="rId4"/>
    <sheet name="武器列表" sheetId="11" r:id="rId5"/>
    <sheet name="疯狂表" sheetId="15" r:id="rId6"/>
    <sheet name="信誉参照表" sheetId="13" r:id="rId7"/>
    <sheet name="附表" sheetId="8" state="hidden" r:id="rId8"/>
    <sheet name="疯狂附表" sheetId="16" state="hidden" r:id="rId9"/>
    <sheet name="更新说明" sheetId="14" r:id="rId10"/>
    <sheet name="职业" sheetId="17" state="hidden" r:id="rId11"/>
    <sheet name="输出" sheetId="18" state="hidden" r:id="rId12"/>
  </sheets>
  <definedNames>
    <definedName name="_xlnm._FilterDatabase" localSheetId="2" hidden="1">职业列表!$A$1:$H$117</definedName>
    <definedName name="APP">人物卡!$M$5</definedName>
    <definedName name="BP">附表!$G$46</definedName>
    <definedName name="Build">人物卡!$V$53</definedName>
    <definedName name="CON">人物卡!$J$5</definedName>
    <definedName name="DB">人物卡!$V$51</definedName>
    <definedName name="DEX">人物卡!$M$3</definedName>
    <definedName name="EDU">人物卡!$P$5</definedName>
    <definedName name="GD">附表!$C$46</definedName>
    <definedName name="HP">人物卡!#REF!</definedName>
    <definedName name="HPMAX">人物卡!$F$10</definedName>
    <definedName name="INT">人物卡!$M$7</definedName>
    <definedName name="Luck">人物卡!$M$10</definedName>
    <definedName name="MOV">人物卡!$P$7</definedName>
    <definedName name="MP">人物卡!$R$10</definedName>
    <definedName name="MPMAX">人物卡!$S$10</definedName>
    <definedName name="POW">人物卡!$P$3</definedName>
    <definedName name="PS">附表!$H$46</definedName>
    <definedName name="SAN">人物卡!$I$10</definedName>
    <definedName name="SANMAX">人物卡!$J$10</definedName>
    <definedName name="SB">附表!$D$46</definedName>
    <definedName name="SIZ">人物卡!$J$7</definedName>
    <definedName name="SJ">附表!$E$46</definedName>
    <definedName name="STR">人物卡!$J$3</definedName>
    <definedName name="TZ">附表!$F$46</definedName>
    <definedName name="Z_111A6EAC_FF6E_44AB_B5F5_6EDFAC2B64B3_.wvu.FilterData" localSheetId="2" hidden="1">职业列表!$A$1:$H$117</definedName>
    <definedName name="文学" comment="发刚回家" localSheetId="1">分支技能!$B$9</definedName>
    <definedName name="文学" comment="如同仁堂">分支技能!$B$9</definedName>
  </definedNames>
  <calcPr calcId="144525"/>
</workbook>
</file>

<file path=xl/comments1.xml><?xml version="1.0" encoding="utf-8"?>
<comments xmlns="http://schemas.openxmlformats.org/spreadsheetml/2006/main">
  <authors>
    <author>Starfire</author>
  </authors>
  <commentList>
    <comment ref="J3" authorId="0">
      <text>
        <r>
          <rPr>
            <b/>
            <sz val="9"/>
            <rFont val="宋体"/>
            <charset val="134"/>
          </rPr>
          <t>备注:</t>
        </r>
        <r>
          <rPr>
            <sz val="9"/>
            <rFont val="宋体"/>
            <charset val="134"/>
          </rPr>
          <t xml:space="preserve">
力量（STR）：投3D6，结果乘5，即是力量属性。
</t>
        </r>
      </text>
    </comment>
    <comment ref="M3" authorId="0">
      <text>
        <r>
          <rPr>
            <b/>
            <sz val="9"/>
            <rFont val="宋体"/>
            <charset val="134"/>
          </rPr>
          <t>备注:</t>
        </r>
        <r>
          <rPr>
            <sz val="9"/>
            <rFont val="宋体"/>
            <charset val="134"/>
          </rPr>
          <t xml:space="preserve">
敏捷（DEX）：投3D6，结果乘5，即是敏捷属性。
</t>
        </r>
      </text>
    </comment>
    <comment ref="P3" authorId="0">
      <text>
        <r>
          <rPr>
            <b/>
            <sz val="9"/>
            <rFont val="宋体"/>
            <charset val="134"/>
          </rPr>
          <t>备注:</t>
        </r>
        <r>
          <rPr>
            <sz val="9"/>
            <rFont val="宋体"/>
            <charset val="134"/>
          </rPr>
          <t xml:space="preserve">
意志（POW）：投3D6，结果乘5，即是意志属性。
</t>
        </r>
      </text>
    </comment>
    <comment ref="J5" authorId="0">
      <text>
        <r>
          <rPr>
            <b/>
            <sz val="9"/>
            <rFont val="宋体"/>
            <charset val="134"/>
          </rPr>
          <t>备注:</t>
        </r>
        <r>
          <rPr>
            <sz val="9"/>
            <rFont val="宋体"/>
            <charset val="134"/>
          </rPr>
          <t xml:space="preserve">
体质（CON）：投3D6，结果乘5，即是体质属性。
</t>
        </r>
      </text>
    </comment>
    <comment ref="M5" authorId="0">
      <text>
        <r>
          <rPr>
            <b/>
            <sz val="9"/>
            <rFont val="宋体"/>
            <charset val="134"/>
          </rPr>
          <t>备注:</t>
        </r>
        <r>
          <rPr>
            <sz val="9"/>
            <rFont val="宋体"/>
            <charset val="134"/>
          </rPr>
          <t xml:space="preserve">
外貌（APP）：投3D6，结果乘5，即是外貌属性。
</t>
        </r>
      </text>
    </comment>
    <comment ref="P5" authorId="0">
      <text>
        <r>
          <rPr>
            <b/>
            <sz val="9"/>
            <rFont val="宋体"/>
            <charset val="134"/>
          </rPr>
          <t>备注:</t>
        </r>
        <r>
          <rPr>
            <sz val="9"/>
            <rFont val="宋体"/>
            <charset val="134"/>
          </rPr>
          <t xml:space="preserve">
教育（EDU）：投2D6+6，结果乘5，即是教育属性。
知识检定使用该数值。</t>
        </r>
      </text>
    </comment>
    <comment ref="J7" authorId="0">
      <text>
        <r>
          <rPr>
            <b/>
            <sz val="9"/>
            <rFont val="宋体"/>
            <charset val="134"/>
          </rPr>
          <t>备注:</t>
        </r>
        <r>
          <rPr>
            <sz val="9"/>
            <rFont val="宋体"/>
            <charset val="134"/>
          </rPr>
          <t xml:space="preserve">
体型（SIZ）：投2D6+6，结果乘5，即是体型属性。
</t>
        </r>
      </text>
    </comment>
    <comment ref="M7" authorId="0">
      <text>
        <r>
          <rPr>
            <b/>
            <sz val="9"/>
            <rFont val="宋体"/>
            <charset val="134"/>
          </rPr>
          <t>备注:</t>
        </r>
        <r>
          <rPr>
            <sz val="9"/>
            <rFont val="宋体"/>
            <charset val="134"/>
          </rPr>
          <t xml:space="preserve">
智力（INT）：骰2D6+6，结果乘5，即是智力属性。
灵感检定使用该数值。</t>
        </r>
      </text>
    </comment>
    <comment ref="M10" authorId="0">
      <text>
        <r>
          <rPr>
            <b/>
            <sz val="9"/>
            <rFont val="宋体"/>
            <charset val="134"/>
          </rPr>
          <t>备注:</t>
        </r>
        <r>
          <rPr>
            <sz val="9"/>
            <rFont val="宋体"/>
            <charset val="134"/>
          </rPr>
          <t xml:space="preserve">
骰3d6，结果乘5，即是幸运值。</t>
        </r>
      </text>
    </comment>
    <comment ref="E34" authorId="0">
      <text>
        <r>
          <rPr>
            <b/>
            <sz val="9"/>
            <rFont val="宋体"/>
            <charset val="134"/>
          </rPr>
          <t>备注:</t>
        </r>
        <r>
          <rPr>
            <sz val="9"/>
            <rFont val="宋体"/>
            <charset val="134"/>
          </rPr>
          <t xml:space="preserve">
职业技能如果想选择斗殴，请直接在斗殴技能上加点</t>
        </r>
      </text>
    </comment>
    <comment ref="E37" authorId="0">
      <text>
        <r>
          <rPr>
            <b/>
            <sz val="9"/>
            <rFont val="宋体"/>
            <charset val="134"/>
          </rPr>
          <t>备注:</t>
        </r>
        <r>
          <rPr>
            <sz val="9"/>
            <rFont val="宋体"/>
            <charset val="134"/>
          </rPr>
          <t xml:space="preserve">
职业技能如果想选手枪，请直接在手枪技能上加点</t>
        </r>
      </text>
    </comment>
    <comment ref="E46" authorId="0">
      <text>
        <r>
          <rPr>
            <b/>
            <sz val="9"/>
            <rFont val="宋体"/>
            <charset val="134"/>
          </rPr>
          <t>填写说明:</t>
        </r>
        <r>
          <rPr>
            <sz val="9"/>
            <rFont val="宋体"/>
            <charset val="134"/>
          </rPr>
          <t xml:space="preserve">
此处填写人物故乡语种。例，故乡美国，则母语：英语</t>
        </r>
      </text>
    </comment>
    <comment ref="L59" authorId="0">
      <text>
        <r>
          <rPr>
            <sz val="9"/>
            <rFont val="宋体"/>
            <charset val="134"/>
          </rPr>
          <t>关键连接：
纵观一下你调查员的背景，选出你认为最重要的一个描述。这就是关键连接：给予调查员所有描述以意义的事物。
在角色卡上[审阅-新建批注]来标记好它。
纵观关键连接可以帮助调查员恢复SAN值
在游戏中每失去一次关键连接，都需要进行一次SAN检定。</t>
        </r>
      </text>
    </comment>
    <comment ref="U88" authorId="0">
      <text>
        <r>
          <rPr>
            <b/>
            <sz val="9"/>
            <rFont val="宋体"/>
            <charset val="134"/>
          </rPr>
          <t>习惯恐惧：</t>
        </r>
        <r>
          <rPr>
            <sz val="9"/>
            <rFont val="宋体"/>
            <charset val="134"/>
          </rPr>
          <t xml:space="preserve">
遭遇特定神话存在(比如深潜者)时，玩家应记录其引发的理智损失累计值；累计损失不应超过单次遭遇该神话存在而损失的最大理智值。每个幕间成长阶段，将理智累计损失减少 1 点。</t>
        </r>
      </text>
    </comment>
  </commentList>
</comments>
</file>

<file path=xl/comments2.xml><?xml version="1.0" encoding="utf-8"?>
<comments xmlns="http://schemas.openxmlformats.org/spreadsheetml/2006/main">
  <authors>
    <author>starfire</author>
  </authors>
  <commentList>
    <comment ref="C3" authorId="0">
      <text>
        <r>
          <rPr>
            <b/>
            <sz val="9"/>
            <rFont val="宋体"/>
            <charset val="134"/>
          </rPr>
          <t>特别提醒：</t>
        </r>
        <r>
          <rPr>
            <sz val="9"/>
            <rFont val="宋体"/>
            <charset val="134"/>
          </rPr>
          <t xml:space="preserve">
请在此输入自定义职业名称！不使用时请清空此单元格！</t>
        </r>
      </text>
    </comment>
    <comment ref="E3" authorId="0">
      <text>
        <r>
          <rPr>
            <b/>
            <sz val="9"/>
            <rFont val="宋体"/>
            <charset val="134"/>
          </rPr>
          <t>特别提醒:</t>
        </r>
        <r>
          <rPr>
            <sz val="9"/>
            <rFont val="宋体"/>
            <charset val="134"/>
          </rPr>
          <t xml:space="preserve">
是输入第二职业属性的数值！</t>
        </r>
      </text>
    </comment>
  </commentList>
</comments>
</file>

<file path=xl/comments3.xml><?xml version="1.0" encoding="utf-8"?>
<comments xmlns="http://schemas.openxmlformats.org/spreadsheetml/2006/main">
  <authors>
    <author>starfire</author>
  </authors>
  <commentList>
    <comment ref="C46" authorId="0">
      <text>
        <r>
          <rPr>
            <b/>
            <sz val="9"/>
            <rFont val="宋体"/>
            <charset val="134"/>
          </rPr>
          <t>starfire:</t>
        </r>
        <r>
          <rPr>
            <sz val="9"/>
            <rFont val="宋体"/>
            <charset val="134"/>
          </rPr>
          <t xml:space="preserve">
格斗</t>
        </r>
      </text>
    </comment>
    <comment ref="D46" authorId="0">
      <text>
        <r>
          <rPr>
            <b/>
            <sz val="9"/>
            <rFont val="宋体"/>
            <charset val="134"/>
          </rPr>
          <t>starfire:</t>
        </r>
        <r>
          <rPr>
            <sz val="9"/>
            <rFont val="宋体"/>
            <charset val="134"/>
          </rPr>
          <t xml:space="preserve">
闪避</t>
        </r>
      </text>
    </comment>
    <comment ref="E46" authorId="0">
      <text>
        <r>
          <rPr>
            <b/>
            <sz val="9"/>
            <rFont val="宋体"/>
            <charset val="134"/>
          </rPr>
          <t>starfire:</t>
        </r>
        <r>
          <rPr>
            <sz val="9"/>
            <rFont val="宋体"/>
            <charset val="134"/>
          </rPr>
          <t xml:space="preserve">
射击</t>
        </r>
      </text>
    </comment>
    <comment ref="F46" authorId="0">
      <text>
        <r>
          <rPr>
            <b/>
            <sz val="9"/>
            <rFont val="宋体"/>
            <charset val="134"/>
          </rPr>
          <t>starfire:</t>
        </r>
        <r>
          <rPr>
            <sz val="9"/>
            <rFont val="宋体"/>
            <charset val="134"/>
          </rPr>
          <t xml:space="preserve">
投掷</t>
        </r>
      </text>
    </comment>
    <comment ref="G46" authorId="0">
      <text>
        <r>
          <rPr>
            <b/>
            <sz val="9"/>
            <rFont val="宋体"/>
            <charset val="134"/>
          </rPr>
          <t>starfire:</t>
        </r>
        <r>
          <rPr>
            <sz val="9"/>
            <rFont val="宋体"/>
            <charset val="134"/>
          </rPr>
          <t xml:space="preserve">
爆破</t>
        </r>
      </text>
    </comment>
    <comment ref="H46" authorId="0">
      <text>
        <r>
          <rPr>
            <b/>
            <sz val="9"/>
            <rFont val="宋体"/>
            <charset val="134"/>
          </rPr>
          <t>starfire:</t>
        </r>
        <r>
          <rPr>
            <sz val="9"/>
            <rFont val="宋体"/>
            <charset val="134"/>
          </rPr>
          <t xml:space="preserve">
炮术</t>
        </r>
      </text>
    </comment>
    <comment ref="C47" authorId="0">
      <text>
        <r>
          <rPr>
            <b/>
            <sz val="9"/>
            <rFont val="宋体"/>
            <charset val="134"/>
          </rPr>
          <t>starfire:</t>
        </r>
        <r>
          <rPr>
            <sz val="9"/>
            <rFont val="宋体"/>
            <charset val="134"/>
          </rPr>
          <t xml:space="preserve">
技艺</t>
        </r>
      </text>
    </comment>
    <comment ref="D47" authorId="0">
      <text>
        <r>
          <rPr>
            <b/>
            <sz val="9"/>
            <rFont val="宋体"/>
            <charset val="134"/>
          </rPr>
          <t>starfire:</t>
        </r>
        <r>
          <rPr>
            <sz val="9"/>
            <rFont val="宋体"/>
            <charset val="134"/>
          </rPr>
          <t xml:space="preserve">
汽车驾驶</t>
        </r>
      </text>
    </comment>
    <comment ref="E47" authorId="0">
      <text>
        <r>
          <rPr>
            <b/>
            <sz val="9"/>
            <rFont val="宋体"/>
            <charset val="134"/>
          </rPr>
          <t>starfire:</t>
        </r>
        <r>
          <rPr>
            <sz val="9"/>
            <rFont val="宋体"/>
            <charset val="134"/>
          </rPr>
          <t xml:space="preserve">
乔装</t>
        </r>
      </text>
    </comment>
    <comment ref="F47" authorId="0">
      <text>
        <r>
          <rPr>
            <b/>
            <sz val="9"/>
            <rFont val="宋体"/>
            <charset val="134"/>
          </rPr>
          <t>starfire:</t>
        </r>
        <r>
          <rPr>
            <sz val="9"/>
            <rFont val="宋体"/>
            <charset val="134"/>
          </rPr>
          <t xml:space="preserve">
电气维修</t>
        </r>
      </text>
    </comment>
    <comment ref="G47" authorId="0">
      <text>
        <r>
          <rPr>
            <b/>
            <sz val="9"/>
            <rFont val="宋体"/>
            <charset val="134"/>
          </rPr>
          <t>starfire:</t>
        </r>
        <r>
          <rPr>
            <sz val="9"/>
            <rFont val="宋体"/>
            <charset val="134"/>
          </rPr>
          <t xml:space="preserve">
锁匠</t>
        </r>
      </text>
    </comment>
    <comment ref="H47" authorId="0">
      <text>
        <r>
          <rPr>
            <b/>
            <sz val="9"/>
            <rFont val="宋体"/>
            <charset val="134"/>
          </rPr>
          <t>starfire:</t>
        </r>
        <r>
          <rPr>
            <sz val="9"/>
            <rFont val="宋体"/>
            <charset val="134"/>
          </rPr>
          <t xml:space="preserve">
机械维修</t>
        </r>
      </text>
    </comment>
    <comment ref="I47" authorId="0">
      <text>
        <r>
          <rPr>
            <b/>
            <sz val="9"/>
            <rFont val="宋体"/>
            <charset val="134"/>
          </rPr>
          <t>starfire:</t>
        </r>
        <r>
          <rPr>
            <sz val="9"/>
            <rFont val="宋体"/>
            <charset val="134"/>
          </rPr>
          <t xml:space="preserve">
操作重型机械</t>
        </r>
      </text>
    </comment>
    <comment ref="J47" authorId="0">
      <text>
        <r>
          <rPr>
            <b/>
            <sz val="9"/>
            <rFont val="宋体"/>
            <charset val="134"/>
          </rPr>
          <t>starfire:</t>
        </r>
        <r>
          <rPr>
            <sz val="9"/>
            <rFont val="宋体"/>
            <charset val="134"/>
          </rPr>
          <t xml:space="preserve">
驾驶</t>
        </r>
      </text>
    </comment>
    <comment ref="K47" authorId="0">
      <text>
        <r>
          <rPr>
            <b/>
            <sz val="9"/>
            <rFont val="宋体"/>
            <charset val="134"/>
          </rPr>
          <t>starfire:</t>
        </r>
        <r>
          <rPr>
            <sz val="9"/>
            <rFont val="宋体"/>
            <charset val="134"/>
          </rPr>
          <t xml:space="preserve">
骑乘</t>
        </r>
      </text>
    </comment>
    <comment ref="L47" authorId="0">
      <text>
        <r>
          <rPr>
            <b/>
            <sz val="9"/>
            <rFont val="宋体"/>
            <charset val="134"/>
          </rPr>
          <t>starfire:</t>
        </r>
        <r>
          <rPr>
            <sz val="9"/>
            <rFont val="宋体"/>
            <charset val="134"/>
          </rPr>
          <t xml:space="preserve">
妙手</t>
        </r>
      </text>
    </comment>
    <comment ref="M47" authorId="0">
      <text>
        <r>
          <rPr>
            <b/>
            <sz val="9"/>
            <rFont val="宋体"/>
            <charset val="134"/>
          </rPr>
          <t>starfire:</t>
        </r>
        <r>
          <rPr>
            <sz val="9"/>
            <rFont val="宋体"/>
            <charset val="134"/>
          </rPr>
          <t xml:space="preserve">
驯兽</t>
        </r>
      </text>
    </comment>
    <comment ref="N47" authorId="0">
      <text>
        <r>
          <rPr>
            <b/>
            <sz val="9"/>
            <rFont val="宋体"/>
            <charset val="134"/>
          </rPr>
          <t>starfire:</t>
        </r>
        <r>
          <rPr>
            <sz val="9"/>
            <rFont val="宋体"/>
            <charset val="134"/>
          </rPr>
          <t xml:space="preserve">
自设</t>
        </r>
      </text>
    </comment>
    <comment ref="O47" authorId="0">
      <text>
        <r>
          <rPr>
            <b/>
            <sz val="9"/>
            <rFont val="宋体"/>
            <charset val="134"/>
          </rPr>
          <t>starfire:</t>
        </r>
        <r>
          <rPr>
            <sz val="9"/>
            <rFont val="宋体"/>
            <charset val="134"/>
          </rPr>
          <t xml:space="preserve">
游泳</t>
        </r>
      </text>
    </comment>
    <comment ref="P47" authorId="0">
      <text>
        <r>
          <rPr>
            <b/>
            <sz val="9"/>
            <rFont val="宋体"/>
            <charset val="134"/>
          </rPr>
          <t>starfire:</t>
        </r>
        <r>
          <rPr>
            <sz val="9"/>
            <rFont val="宋体"/>
            <charset val="134"/>
          </rPr>
          <t xml:space="preserve">
潜水</t>
        </r>
      </text>
    </comment>
    <comment ref="Q47" authorId="0">
      <text>
        <r>
          <rPr>
            <b/>
            <sz val="9"/>
            <rFont val="宋体"/>
            <charset val="134"/>
          </rPr>
          <t>starfire:</t>
        </r>
        <r>
          <rPr>
            <sz val="9"/>
            <rFont val="宋体"/>
            <charset val="134"/>
          </rPr>
          <t xml:space="preserve">
读唇</t>
        </r>
      </text>
    </comment>
    <comment ref="C48" authorId="0">
      <text>
        <r>
          <rPr>
            <b/>
            <sz val="9"/>
            <rFont val="宋体"/>
            <charset val="134"/>
          </rPr>
          <t>starfire:</t>
        </r>
        <r>
          <rPr>
            <sz val="9"/>
            <rFont val="宋体"/>
            <charset val="134"/>
          </rPr>
          <t xml:space="preserve">
急救</t>
        </r>
      </text>
    </comment>
    <comment ref="D48" authorId="0">
      <text>
        <r>
          <rPr>
            <b/>
            <sz val="9"/>
            <rFont val="宋体"/>
            <charset val="134"/>
          </rPr>
          <t>starfire:</t>
        </r>
        <r>
          <rPr>
            <sz val="9"/>
            <rFont val="宋体"/>
            <charset val="134"/>
          </rPr>
          <t xml:space="preserve">
医学</t>
        </r>
      </text>
    </comment>
    <comment ref="E48" authorId="0">
      <text>
        <r>
          <rPr>
            <b/>
            <sz val="9"/>
            <rFont val="宋体"/>
            <charset val="134"/>
          </rPr>
          <t>starfire:</t>
        </r>
        <r>
          <rPr>
            <sz val="9"/>
            <rFont val="宋体"/>
            <charset val="134"/>
          </rPr>
          <t xml:space="preserve">
精神分析</t>
        </r>
      </text>
    </comment>
    <comment ref="F48" authorId="0">
      <text>
        <r>
          <rPr>
            <b/>
            <sz val="9"/>
            <rFont val="宋体"/>
            <charset val="134"/>
          </rPr>
          <t>starfire:</t>
        </r>
        <r>
          <rPr>
            <sz val="9"/>
            <rFont val="宋体"/>
            <charset val="134"/>
          </rPr>
          <t xml:space="preserve">
催眠</t>
        </r>
      </text>
    </comment>
    <comment ref="C49" authorId="0">
      <text>
        <r>
          <rPr>
            <b/>
            <sz val="9"/>
            <rFont val="宋体"/>
            <charset val="134"/>
          </rPr>
          <t>starfire:</t>
        </r>
        <r>
          <rPr>
            <sz val="9"/>
            <rFont val="宋体"/>
            <charset val="134"/>
          </rPr>
          <t xml:space="preserve">
会计</t>
        </r>
      </text>
    </comment>
    <comment ref="D49" authorId="0">
      <text>
        <r>
          <rPr>
            <b/>
            <sz val="9"/>
            <rFont val="宋体"/>
            <charset val="134"/>
          </rPr>
          <t>starfire:</t>
        </r>
        <r>
          <rPr>
            <sz val="9"/>
            <rFont val="宋体"/>
            <charset val="134"/>
          </rPr>
          <t xml:space="preserve">
心理学</t>
        </r>
      </text>
    </comment>
    <comment ref="E49" authorId="0">
      <text>
        <r>
          <rPr>
            <b/>
            <sz val="9"/>
            <rFont val="宋体"/>
            <charset val="134"/>
          </rPr>
          <t>starfire:</t>
        </r>
        <r>
          <rPr>
            <sz val="9"/>
            <rFont val="宋体"/>
            <charset val="134"/>
          </rPr>
          <t xml:space="preserve">
魅惑</t>
        </r>
      </text>
    </comment>
    <comment ref="F49" authorId="0">
      <text>
        <r>
          <rPr>
            <b/>
            <sz val="9"/>
            <rFont val="宋体"/>
            <charset val="134"/>
          </rPr>
          <t>starfire:</t>
        </r>
        <r>
          <rPr>
            <sz val="9"/>
            <rFont val="宋体"/>
            <charset val="134"/>
          </rPr>
          <t xml:space="preserve">
话术</t>
        </r>
      </text>
    </comment>
    <comment ref="G49" authorId="0">
      <text>
        <r>
          <rPr>
            <b/>
            <sz val="9"/>
            <rFont val="宋体"/>
            <charset val="134"/>
          </rPr>
          <t>starfire:</t>
        </r>
        <r>
          <rPr>
            <sz val="9"/>
            <rFont val="宋体"/>
            <charset val="134"/>
          </rPr>
          <t xml:space="preserve">
恐吓</t>
        </r>
      </text>
    </comment>
    <comment ref="H49" authorId="0">
      <text>
        <r>
          <rPr>
            <b/>
            <sz val="9"/>
            <rFont val="宋体"/>
            <charset val="134"/>
          </rPr>
          <t>starfire:</t>
        </r>
        <r>
          <rPr>
            <sz val="9"/>
            <rFont val="宋体"/>
            <charset val="134"/>
          </rPr>
          <t xml:space="preserve">
外语</t>
        </r>
      </text>
    </comment>
    <comment ref="I49" authorId="0">
      <text>
        <r>
          <rPr>
            <b/>
            <sz val="9"/>
            <rFont val="宋体"/>
            <charset val="134"/>
          </rPr>
          <t>starfire:</t>
        </r>
        <r>
          <rPr>
            <sz val="9"/>
            <rFont val="宋体"/>
            <charset val="134"/>
          </rPr>
          <t xml:space="preserve">
母语</t>
        </r>
      </text>
    </comment>
    <comment ref="J49" authorId="0">
      <text>
        <r>
          <rPr>
            <b/>
            <sz val="9"/>
            <rFont val="宋体"/>
            <charset val="134"/>
          </rPr>
          <t>starfire:</t>
        </r>
        <r>
          <rPr>
            <sz val="9"/>
            <rFont val="宋体"/>
            <charset val="134"/>
          </rPr>
          <t xml:space="preserve">
说服</t>
        </r>
      </text>
    </comment>
    <comment ref="C50" authorId="0">
      <text>
        <r>
          <rPr>
            <b/>
            <sz val="9"/>
            <rFont val="宋体"/>
            <charset val="134"/>
          </rPr>
          <t>starfire:</t>
        </r>
        <r>
          <rPr>
            <sz val="9"/>
            <rFont val="宋体"/>
            <charset val="134"/>
          </rPr>
          <t xml:space="preserve">
考古学</t>
        </r>
      </text>
    </comment>
    <comment ref="D50" authorId="0">
      <text>
        <r>
          <rPr>
            <b/>
            <sz val="9"/>
            <rFont val="宋体"/>
            <charset val="134"/>
          </rPr>
          <t>starfire:</t>
        </r>
        <r>
          <rPr>
            <sz val="9"/>
            <rFont val="宋体"/>
            <charset val="134"/>
          </rPr>
          <t xml:space="preserve">
计算机使用</t>
        </r>
      </text>
    </comment>
    <comment ref="E50" authorId="0">
      <text>
        <r>
          <rPr>
            <b/>
            <sz val="9"/>
            <rFont val="宋体"/>
            <charset val="134"/>
          </rPr>
          <t>starfire:</t>
        </r>
        <r>
          <rPr>
            <sz val="9"/>
            <rFont val="宋体"/>
            <charset val="134"/>
          </rPr>
          <t xml:space="preserve">
电子学</t>
        </r>
      </text>
    </comment>
    <comment ref="F50" authorId="0">
      <text>
        <r>
          <rPr>
            <b/>
            <sz val="9"/>
            <rFont val="宋体"/>
            <charset val="134"/>
          </rPr>
          <t>starfire:</t>
        </r>
        <r>
          <rPr>
            <sz val="9"/>
            <rFont val="宋体"/>
            <charset val="134"/>
          </rPr>
          <t xml:space="preserve">
自然学
</t>
        </r>
      </text>
    </comment>
    <comment ref="G50" authorId="0">
      <text>
        <r>
          <rPr>
            <b/>
            <sz val="9"/>
            <rFont val="宋体"/>
            <charset val="134"/>
          </rPr>
          <t>starfire:</t>
        </r>
        <r>
          <rPr>
            <sz val="9"/>
            <rFont val="宋体"/>
            <charset val="134"/>
          </rPr>
          <t xml:space="preserve">
神秘学</t>
        </r>
      </text>
    </comment>
    <comment ref="H50" authorId="0">
      <text>
        <r>
          <rPr>
            <b/>
            <sz val="9"/>
            <rFont val="宋体"/>
            <charset val="134"/>
          </rPr>
          <t>starfire:</t>
        </r>
        <r>
          <rPr>
            <sz val="9"/>
            <rFont val="宋体"/>
            <charset val="134"/>
          </rPr>
          <t xml:space="preserve">
科学</t>
        </r>
      </text>
    </comment>
    <comment ref="I50" authorId="0">
      <text>
        <r>
          <rPr>
            <b/>
            <sz val="9"/>
            <rFont val="宋体"/>
            <charset val="134"/>
          </rPr>
          <t>starfire:</t>
        </r>
        <r>
          <rPr>
            <sz val="9"/>
            <rFont val="宋体"/>
            <charset val="134"/>
          </rPr>
          <t xml:space="preserve">
历史</t>
        </r>
      </text>
    </comment>
    <comment ref="J50" authorId="0">
      <text>
        <r>
          <rPr>
            <b/>
            <sz val="9"/>
            <rFont val="宋体"/>
            <charset val="134"/>
          </rPr>
          <t>starfire:</t>
        </r>
        <r>
          <rPr>
            <sz val="9"/>
            <rFont val="宋体"/>
            <charset val="134"/>
          </rPr>
          <t xml:space="preserve">
法律</t>
        </r>
      </text>
    </comment>
    <comment ref="K50" authorId="0">
      <text>
        <r>
          <rPr>
            <b/>
            <sz val="9"/>
            <rFont val="宋体"/>
            <charset val="134"/>
          </rPr>
          <t>starfire:</t>
        </r>
        <r>
          <rPr>
            <sz val="9"/>
            <rFont val="宋体"/>
            <charset val="134"/>
          </rPr>
          <t xml:space="preserve">
估价</t>
        </r>
      </text>
    </comment>
    <comment ref="L50" authorId="0">
      <text>
        <r>
          <rPr>
            <b/>
            <sz val="9"/>
            <rFont val="宋体"/>
            <charset val="134"/>
          </rPr>
          <t>starfire:</t>
        </r>
        <r>
          <rPr>
            <sz val="9"/>
            <rFont val="宋体"/>
            <charset val="134"/>
          </rPr>
          <t xml:space="preserve">
人类学</t>
        </r>
      </text>
    </comment>
    <comment ref="C51" authorId="0">
      <text>
        <r>
          <rPr>
            <b/>
            <sz val="9"/>
            <rFont val="宋体"/>
            <charset val="134"/>
          </rPr>
          <t>starfire:</t>
        </r>
        <r>
          <rPr>
            <sz val="9"/>
            <rFont val="宋体"/>
            <charset val="134"/>
          </rPr>
          <t xml:space="preserve">
图书馆使用</t>
        </r>
      </text>
    </comment>
    <comment ref="D51" authorId="0">
      <text>
        <r>
          <rPr>
            <b/>
            <sz val="9"/>
            <rFont val="宋体"/>
            <charset val="134"/>
          </rPr>
          <t>starfire:</t>
        </r>
        <r>
          <rPr>
            <sz val="9"/>
            <rFont val="宋体"/>
            <charset val="134"/>
          </rPr>
          <t xml:space="preserve">
聆听</t>
        </r>
      </text>
    </comment>
    <comment ref="E51" authorId="0">
      <text>
        <r>
          <rPr>
            <b/>
            <sz val="9"/>
            <rFont val="宋体"/>
            <charset val="134"/>
          </rPr>
          <t>starfire:</t>
        </r>
        <r>
          <rPr>
            <sz val="9"/>
            <rFont val="宋体"/>
            <charset val="134"/>
          </rPr>
          <t xml:space="preserve">
导航</t>
        </r>
      </text>
    </comment>
    <comment ref="F51" authorId="0">
      <text>
        <r>
          <rPr>
            <b/>
            <sz val="9"/>
            <rFont val="宋体"/>
            <charset val="134"/>
          </rPr>
          <t>starfire:</t>
        </r>
        <r>
          <rPr>
            <sz val="9"/>
            <rFont val="宋体"/>
            <charset val="134"/>
          </rPr>
          <t xml:space="preserve">
侦查</t>
        </r>
      </text>
    </comment>
    <comment ref="G51" authorId="0">
      <text>
        <r>
          <rPr>
            <b/>
            <sz val="9"/>
            <rFont val="宋体"/>
            <charset val="134"/>
          </rPr>
          <t>starfire:</t>
        </r>
        <r>
          <rPr>
            <sz val="9"/>
            <rFont val="宋体"/>
            <charset val="134"/>
          </rPr>
          <t xml:space="preserve">
潜行</t>
        </r>
      </text>
    </comment>
    <comment ref="H51" authorId="0">
      <text>
        <r>
          <rPr>
            <b/>
            <sz val="9"/>
            <rFont val="宋体"/>
            <charset val="134"/>
          </rPr>
          <t>starfire:</t>
        </r>
        <r>
          <rPr>
            <sz val="9"/>
            <rFont val="宋体"/>
            <charset val="134"/>
          </rPr>
          <t xml:space="preserve">
生存</t>
        </r>
      </text>
    </comment>
    <comment ref="I51" authorId="0">
      <text>
        <r>
          <rPr>
            <b/>
            <sz val="9"/>
            <rFont val="宋体"/>
            <charset val="134"/>
          </rPr>
          <t>starfire:</t>
        </r>
        <r>
          <rPr>
            <sz val="9"/>
            <rFont val="宋体"/>
            <charset val="134"/>
          </rPr>
          <t xml:space="preserve">
追踪</t>
        </r>
      </text>
    </comment>
    <comment ref="J51" authorId="0">
      <text>
        <r>
          <rPr>
            <b/>
            <sz val="9"/>
            <rFont val="宋体"/>
            <charset val="134"/>
          </rPr>
          <t>starfire:</t>
        </r>
        <r>
          <rPr>
            <sz val="9"/>
            <rFont val="宋体"/>
            <charset val="134"/>
          </rPr>
          <t xml:space="preserve">
跳跃</t>
        </r>
      </text>
    </comment>
    <comment ref="K51" authorId="0">
      <text>
        <r>
          <rPr>
            <b/>
            <sz val="9"/>
            <rFont val="宋体"/>
            <charset val="134"/>
          </rPr>
          <t>starfire:</t>
        </r>
        <r>
          <rPr>
            <sz val="9"/>
            <rFont val="宋体"/>
            <charset val="134"/>
          </rPr>
          <t xml:space="preserve">
攀爬</t>
        </r>
      </text>
    </comment>
  </commentList>
</comments>
</file>

<file path=xl/sharedStrings.xml><?xml version="1.0" encoding="utf-8"?>
<sst xmlns="http://schemas.openxmlformats.org/spreadsheetml/2006/main" count="3534" uniqueCount="1297">
  <si>
    <t>推荐使用excel2010及以后版本打开本卡（07及以前版本无法使用全部下拉框，手机wps点击[审阅]-[保护工作表]方可使用下拉框）</t>
  </si>
  <si>
    <t>调查员信息</t>
  </si>
  <si>
    <t>此处可以有头像</t>
  </si>
  <si>
    <t>姓名</t>
  </si>
  <si>
    <t>佐藤和真</t>
  </si>
  <si>
    <r>
      <rPr>
        <sz val="10"/>
        <color theme="1"/>
        <rFont val="微软雅黑"/>
        <charset val="134"/>
      </rPr>
      <t>力量</t>
    </r>
    <r>
      <rPr>
        <sz val="9"/>
        <color theme="1"/>
        <rFont val="微软雅黑"/>
        <charset val="134"/>
      </rPr>
      <t xml:space="preserve">
</t>
    </r>
    <r>
      <rPr>
        <sz val="8"/>
        <color theme="1"/>
        <rFont val="微软雅黑"/>
        <charset val="134"/>
      </rPr>
      <t>STR</t>
    </r>
  </si>
  <si>
    <r>
      <rPr>
        <sz val="10"/>
        <color theme="1"/>
        <rFont val="微软雅黑"/>
        <charset val="134"/>
      </rPr>
      <t xml:space="preserve">敏捷
</t>
    </r>
    <r>
      <rPr>
        <sz val="8"/>
        <color theme="1"/>
        <rFont val="微软雅黑"/>
        <charset val="134"/>
      </rPr>
      <t>DEX</t>
    </r>
  </si>
  <si>
    <r>
      <rPr>
        <sz val="10"/>
        <color theme="1"/>
        <rFont val="微软雅黑"/>
        <charset val="134"/>
      </rPr>
      <t xml:space="preserve">意志
</t>
    </r>
    <r>
      <rPr>
        <sz val="8"/>
        <color theme="1"/>
        <rFont val="微软雅黑"/>
        <charset val="134"/>
      </rPr>
      <t>POW</t>
    </r>
  </si>
  <si>
    <t>玩家</t>
  </si>
  <si>
    <t>淘米</t>
  </si>
  <si>
    <t>时代</t>
  </si>
  <si>
    <t>1920s</t>
  </si>
  <si>
    <t>职业</t>
  </si>
  <si>
    <t>冒险者</t>
  </si>
  <si>
    <t>职业序号</t>
  </si>
  <si>
    <r>
      <rPr>
        <sz val="10"/>
        <color theme="1"/>
        <rFont val="微软雅黑"/>
        <charset val="134"/>
      </rPr>
      <t xml:space="preserve">体质
</t>
    </r>
    <r>
      <rPr>
        <sz val="8"/>
        <color theme="1"/>
        <rFont val="微软雅黑"/>
        <charset val="134"/>
      </rPr>
      <t>CON</t>
    </r>
  </si>
  <si>
    <r>
      <rPr>
        <sz val="10"/>
        <color theme="1"/>
        <rFont val="微软雅黑"/>
        <charset val="134"/>
      </rPr>
      <t xml:space="preserve">外貌
</t>
    </r>
    <r>
      <rPr>
        <sz val="8"/>
        <color theme="1"/>
        <rFont val="微软雅黑"/>
        <charset val="134"/>
      </rPr>
      <t>APP</t>
    </r>
  </si>
  <si>
    <r>
      <rPr>
        <sz val="10"/>
        <color theme="1"/>
        <rFont val="微软雅黑"/>
        <charset val="134"/>
      </rPr>
      <t xml:space="preserve">教育
</t>
    </r>
    <r>
      <rPr>
        <sz val="8"/>
        <color theme="1"/>
        <rFont val="微软雅黑"/>
        <charset val="134"/>
      </rPr>
      <t>EDU</t>
    </r>
  </si>
  <si>
    <t>年龄</t>
  </si>
  <si>
    <t>性别</t>
  </si>
  <si>
    <t>男</t>
  </si>
  <si>
    <t>住地</t>
  </si>
  <si>
    <t>阿卡姆</t>
  </si>
  <si>
    <r>
      <rPr>
        <sz val="10"/>
        <color theme="1"/>
        <rFont val="微软雅黑"/>
        <charset val="134"/>
      </rPr>
      <t xml:space="preserve">体型
</t>
    </r>
    <r>
      <rPr>
        <sz val="8"/>
        <color theme="1"/>
        <rFont val="微软雅黑"/>
        <charset val="134"/>
      </rPr>
      <t>SIZ</t>
    </r>
  </si>
  <si>
    <r>
      <rPr>
        <sz val="10"/>
        <color theme="1"/>
        <rFont val="微软雅黑"/>
        <charset val="134"/>
      </rPr>
      <t xml:space="preserve">智力
</t>
    </r>
    <r>
      <rPr>
        <sz val="8"/>
        <color theme="1"/>
        <rFont val="微软雅黑"/>
        <charset val="134"/>
      </rPr>
      <t>INT</t>
    </r>
  </si>
  <si>
    <r>
      <rPr>
        <sz val="10"/>
        <color theme="1"/>
        <rFont val="微软雅黑"/>
        <charset val="134"/>
      </rPr>
      <t xml:space="preserve">移动力
</t>
    </r>
    <r>
      <rPr>
        <sz val="8"/>
        <color theme="1"/>
        <rFont val="微软雅黑"/>
        <charset val="134"/>
      </rPr>
      <t>MOV</t>
    </r>
  </si>
  <si>
    <t>调整值</t>
  </si>
  <si>
    <t>故乡</t>
  </si>
  <si>
    <t>日本</t>
  </si>
  <si>
    <t>体力
Hit  Points</t>
  </si>
  <si>
    <t>理智
Sanity</t>
  </si>
  <si>
    <t>幸运
Luck</t>
  </si>
  <si>
    <t>魔法
Magic Points</t>
  </si>
  <si>
    <t>身体状态</t>
  </si>
  <si>
    <t>健康</t>
  </si>
  <si>
    <t>精神状态</t>
  </si>
  <si>
    <t>神志清醒</t>
  </si>
  <si>
    <t>技能</t>
  </si>
  <si>
    <t>标记</t>
  </si>
  <si>
    <t>本职</t>
  </si>
  <si>
    <t>技能名称</t>
  </si>
  <si>
    <t>初始</t>
  </si>
  <si>
    <t>成长</t>
  </si>
  <si>
    <t>兴趣</t>
  </si>
  <si>
    <t>成功率</t>
  </si>
  <si>
    <t>☐</t>
  </si>
  <si>
    <t>会计</t>
  </si>
  <si>
    <t>法律</t>
  </si>
  <si>
    <t>人类学</t>
  </si>
  <si>
    <t>图书馆使用</t>
  </si>
  <si>
    <t>估价</t>
  </si>
  <si>
    <t>聆听</t>
  </si>
  <si>
    <t>考古学</t>
  </si>
  <si>
    <t>锁匠</t>
  </si>
  <si>
    <t>技艺①</t>
  </si>
  <si>
    <t>摄影</t>
  </si>
  <si>
    <t>机械维修</t>
  </si>
  <si>
    <t>技艺②</t>
  </si>
  <si>
    <t>医学</t>
  </si>
  <si>
    <t>技艺③</t>
  </si>
  <si>
    <t>自然学</t>
  </si>
  <si>
    <t>魅惑</t>
  </si>
  <si>
    <t>导航</t>
  </si>
  <si>
    <t>攀爬</t>
  </si>
  <si>
    <t>神秘学</t>
  </si>
  <si>
    <t>计算机使用 Ω</t>
  </si>
  <si>
    <t>操作重型机械</t>
  </si>
  <si>
    <t>★</t>
  </si>
  <si>
    <t>信用评级</t>
  </si>
  <si>
    <t>说服</t>
  </si>
  <si>
    <t>克苏鲁神话</t>
  </si>
  <si>
    <t>——</t>
  </si>
  <si>
    <t>驾驶：</t>
  </si>
  <si>
    <t>乔装</t>
  </si>
  <si>
    <t>精神分析</t>
  </si>
  <si>
    <t>闪避</t>
  </si>
  <si>
    <t>心理学</t>
  </si>
  <si>
    <t>汽车驾驶</t>
  </si>
  <si>
    <t>骑乘</t>
  </si>
  <si>
    <t>电气维修</t>
  </si>
  <si>
    <t>科学①</t>
  </si>
  <si>
    <t>生物学</t>
  </si>
  <si>
    <t>电子学 Ω</t>
  </si>
  <si>
    <t>科学②</t>
  </si>
  <si>
    <t>话术</t>
  </si>
  <si>
    <t>科学③</t>
  </si>
  <si>
    <t>格斗：</t>
  </si>
  <si>
    <t>斗殴</t>
  </si>
  <si>
    <t>妙手</t>
  </si>
  <si>
    <t>格斗①</t>
  </si>
  <si>
    <t>矛</t>
  </si>
  <si>
    <t>侦查</t>
  </si>
  <si>
    <t>格斗②</t>
  </si>
  <si>
    <t>潜行</t>
  </si>
  <si>
    <t>射击：</t>
  </si>
  <si>
    <t>手枪</t>
  </si>
  <si>
    <t>生存：</t>
  </si>
  <si>
    <t>射击①</t>
  </si>
  <si>
    <t>弓术</t>
  </si>
  <si>
    <t>游泳</t>
  </si>
  <si>
    <t>射击②</t>
  </si>
  <si>
    <t>驯兽</t>
  </si>
  <si>
    <t>急救</t>
  </si>
  <si>
    <t>潜水</t>
  </si>
  <si>
    <t>历史</t>
  </si>
  <si>
    <t>爆破</t>
  </si>
  <si>
    <t>恐吓</t>
  </si>
  <si>
    <t>读唇</t>
  </si>
  <si>
    <t>跳跃</t>
  </si>
  <si>
    <t>催眠</t>
  </si>
  <si>
    <t>外语①</t>
  </si>
  <si>
    <t>炮术</t>
  </si>
  <si>
    <t>外语②</t>
  </si>
  <si>
    <t>学问：</t>
  </si>
  <si>
    <t>外语③</t>
  </si>
  <si>
    <t>投掷</t>
  </si>
  <si>
    <t>追踪</t>
  </si>
  <si>
    <t>武器</t>
  </si>
  <si>
    <t>格斗</t>
  </si>
  <si>
    <t>武器名称</t>
  </si>
  <si>
    <t>类型</t>
  </si>
  <si>
    <t>使用技能</t>
  </si>
  <si>
    <t>伤害</t>
  </si>
  <si>
    <t>射程</t>
  </si>
  <si>
    <t>穿刺</t>
  </si>
  <si>
    <t>次数</t>
  </si>
  <si>
    <t>装弹量</t>
  </si>
  <si>
    <t>故障值</t>
  </si>
  <si>
    <r>
      <rPr>
        <sz val="9"/>
        <color theme="1"/>
        <rFont val="微软雅黑"/>
        <charset val="134"/>
      </rPr>
      <t xml:space="preserve">伤害加值
</t>
    </r>
    <r>
      <rPr>
        <sz val="7"/>
        <color theme="1"/>
        <rFont val="微软雅黑"/>
        <charset val="134"/>
      </rPr>
      <t>Damage Bonus</t>
    </r>
  </si>
  <si>
    <t>无</t>
  </si>
  <si>
    <t>肉搏</t>
  </si>
  <si>
    <t>1D3+DB</t>
  </si>
  <si>
    <t>X</t>
  </si>
  <si>
    <t>短弩</t>
  </si>
  <si>
    <t>弩</t>
  </si>
  <si>
    <r>
      <rPr>
        <sz val="9"/>
        <color theme="1"/>
        <rFont val="微软雅黑"/>
        <charset val="134"/>
      </rPr>
      <t xml:space="preserve">体格
</t>
    </r>
    <r>
      <rPr>
        <sz val="8"/>
        <color theme="1"/>
        <rFont val="微软雅黑"/>
        <charset val="134"/>
      </rPr>
      <t>Build</t>
    </r>
  </si>
  <si>
    <t>.38自动</t>
  </si>
  <si>
    <t>.38 or 9mm 左轮手枪</t>
  </si>
  <si>
    <t>长匕首/短刀</t>
  </si>
  <si>
    <t>小型刀具(弹簧折叠刀等)</t>
  </si>
  <si>
    <r>
      <rPr>
        <sz val="9"/>
        <color theme="1"/>
        <rFont val="微软雅黑"/>
        <charset val="134"/>
      </rPr>
      <t xml:space="preserve">闪避
</t>
    </r>
    <r>
      <rPr>
        <sz val="8"/>
        <color theme="1"/>
        <rFont val="微软雅黑"/>
        <charset val="134"/>
      </rPr>
      <t>Dodge</t>
    </r>
  </si>
  <si>
    <r>
      <rPr>
        <sz val="9"/>
        <color theme="1"/>
        <rFont val="微软雅黑"/>
        <charset val="134"/>
      </rPr>
      <t xml:space="preserve">护甲 </t>
    </r>
    <r>
      <rPr>
        <sz val="8"/>
        <color theme="1"/>
        <rFont val="微软雅黑"/>
        <charset val="134"/>
      </rPr>
      <t>Armor</t>
    </r>
  </si>
  <si>
    <t>原卡由秋叶EXODUS制作，此卡为咕咕修改结果 联系QQ：3067824298</t>
  </si>
  <si>
    <t>资产</t>
  </si>
  <si>
    <t>背景故事</t>
  </si>
  <si>
    <t>生活水平</t>
  </si>
  <si>
    <t>其他资产</t>
  </si>
  <si>
    <t>消费水平</t>
  </si>
  <si>
    <t>现金</t>
  </si>
  <si>
    <t>个人描述</t>
  </si>
  <si>
    <t>和·人渣·鬼畜·颜艺·真</t>
  </si>
  <si>
    <t>可以在此简易描述资产说明~</t>
  </si>
  <si>
    <t>思想/信念</t>
  </si>
  <si>
    <t>已经。。。不再是家里蹲了</t>
  </si>
  <si>
    <t>重要之人</t>
  </si>
  <si>
    <t>那当然是红魔少女惠惠（</t>
  </si>
  <si>
    <t>意义非凡之地</t>
  </si>
  <si>
    <t>自宅</t>
  </si>
  <si>
    <t>随身物品</t>
  </si>
  <si>
    <t>背包（短弩、箭矢、绳索、挂钩、子弹、一包压缩饼干和一瓶水）</t>
  </si>
  <si>
    <t>宝贵之物</t>
  </si>
  <si>
    <t>身为冒险者（赏金猎人）的身份证明和伙伴们</t>
  </si>
  <si>
    <t>随身有长匕首和.38自动手枪</t>
  </si>
  <si>
    <t>身份证明X4（一份真实的两份伪造的，一份常用的接任务用）</t>
  </si>
  <si>
    <t>特点</t>
  </si>
  <si>
    <t>讨厌麻烦，lsp了，懒</t>
  </si>
  <si>
    <t>手机</t>
  </si>
  <si>
    <t>一本灵异现象杂志（记录本地附近最近的无法解释的事件）（娱乐用）</t>
  </si>
  <si>
    <t>伤口/疤痕</t>
  </si>
  <si>
    <t>恐惧症/狂躁症</t>
  </si>
  <si>
    <t>因为从小一起而且许诺长大会嫁给他的青梅竹马在中学时代被不良学长ntr，丧失了在学校学习的动力，逃避现实沉迷网游，于是成为了尼特。后被“某女神”忽悠成为了冒险者（赏金猎人）。最开始的时候只是一些单纯的打工，之后便越来越熟练的接起了各种各样的委托，也结识了一帮好队友（拖油瓶）。在经历了各种各样的传奇事件后有了显著的成长：被克里斯教会了感知（侦查）、潜伏（潜行）和偷窃（妙手）。虽然可以单手持剑但更擅长用弓/弩狙击。能够分辨和拆除一些入门级别的简易陷阱。跑路一流。为了远距离判断他人有没有说自己坏话还特意学习了读唇。擅长窃听和紧急回避。
至于是如何和老绅士鲁珀特·梅里威瑟认识的，那则是和一次曾经的委托相关了。此处篇幅有限便不再赘述。总之事情结束之后两人成为了朋友，偶尔还会有私信的交流。这次除了以朋友的身份探望，也是以想接受委托的身份前来拜访。</t>
  </si>
  <si>
    <t>调查员经历</t>
  </si>
  <si>
    <t>示例-经历模组[XX]：-5san，+3侦查，-X现金，第1次直面食尸鬼</t>
  </si>
  <si>
    <t>调查员伙伴</t>
  </si>
  <si>
    <t>古籍、魔法相关</t>
  </si>
  <si>
    <t>第三类接触</t>
  </si>
  <si>
    <t>快速参考规则</t>
  </si>
  <si>
    <t>技能和属性检定
成功等级</t>
  </si>
  <si>
    <t>大失败</t>
  </si>
  <si>
    <t>失败</t>
  </si>
  <si>
    <t>成功</t>
  </si>
  <si>
    <t>困难</t>
  </si>
  <si>
    <t>极难</t>
  </si>
  <si>
    <t>大成功</t>
  </si>
  <si>
    <t>100/96+</t>
  </si>
  <si>
    <t>&gt;技能</t>
  </si>
  <si>
    <t>≤技能</t>
  </si>
  <si>
    <t>1/2值</t>
  </si>
  <si>
    <t>1/5值</t>
  </si>
  <si>
    <t>孤注一骰：使用孤注一骰来重投上一次检定结果，需要合理的解释重掷原因，战斗和理智检定不能执行孤注一骰。</t>
  </si>
  <si>
    <t>[急救]回复1点体力</t>
  </si>
  <si>
    <t>[医学]回复1D3点体力</t>
  </si>
  <si>
    <t>重伤</t>
  </si>
  <si>
    <t>一次受到最大生命值一半的伤害</t>
  </si>
  <si>
    <t>昏迷</t>
  </si>
  <si>
    <t>HP=0但并未[重伤]</t>
  </si>
  <si>
    <t>濒死</t>
  </si>
  <si>
    <t>HP=0且受到[重伤]。需要用[急救]摆脱濒死状态，并用[医学]进行后续治疗。</t>
  </si>
  <si>
    <t>无重伤下每天自然回复1点体力</t>
  </si>
  <si>
    <t>重伤时每周做1次恢复检定</t>
  </si>
  <si>
    <t>咕咕改：1.8.9未校验</t>
  </si>
  <si>
    <t>快速车卡教程（误）</t>
  </si>
  <si>
    <r>
      <rPr>
        <sz val="10"/>
        <color theme="0"/>
        <rFont val="微软雅黑"/>
        <charset val="134"/>
      </rPr>
      <t>.st指令（仅溯洄版骰娘可用，Dice!官方群：624807593）</t>
    </r>
    <r>
      <rPr>
        <sz val="10"/>
        <color rgb="FFFF0000"/>
        <rFont val="微软雅黑"/>
        <charset val="134"/>
      </rPr>
      <t>手机端可直接复制</t>
    </r>
  </si>
  <si>
    <t>[技艺]自设技能部分属于额外添加，本意是为了更好的扮演而服务，可联系QQ:2753342070或在爱桌游网bbs.lovezhuoyou.com跑团小组回复留言添加技艺自设技能及说明。</t>
  </si>
  <si>
    <t>技艺</t>
  </si>
  <si>
    <t>科学</t>
  </si>
  <si>
    <t>射击</t>
  </si>
  <si>
    <t>其他武器技能</t>
  </si>
  <si>
    <t>基础值</t>
  </si>
  <si>
    <t>规则书及本职提及技能</t>
  </si>
  <si>
    <t>表演</t>
  </si>
  <si>
    <t>地质学</t>
  </si>
  <si>
    <t>鞭子</t>
  </si>
  <si>
    <t>步枪/霰弹枪</t>
  </si>
  <si>
    <t>理发</t>
  </si>
  <si>
    <t>化学</t>
  </si>
  <si>
    <t>电锯</t>
  </si>
  <si>
    <t>冲锋枪</t>
  </si>
  <si>
    <t>书法</t>
  </si>
  <si>
    <t>木匠</t>
  </si>
  <si>
    <t>数学</t>
  </si>
  <si>
    <t>斧</t>
  </si>
  <si>
    <t>火焰喷射器</t>
  </si>
  <si>
    <t>厨艺</t>
  </si>
  <si>
    <t>天文学</t>
  </si>
  <si>
    <t>剑</t>
  </si>
  <si>
    <t>机关枪</t>
  </si>
  <si>
    <t>写作</t>
  </si>
  <si>
    <t>物理学</t>
  </si>
  <si>
    <t>绞具</t>
  </si>
  <si>
    <t>乐理</t>
  </si>
  <si>
    <t>药学</t>
  </si>
  <si>
    <t>链枷</t>
  </si>
  <si>
    <t>重武器</t>
  </si>
  <si>
    <t>莫里斯舞</t>
  </si>
  <si>
    <t>植物学</t>
  </si>
  <si>
    <t>歌剧歌唱</t>
  </si>
  <si>
    <t>动物学</t>
  </si>
  <si>
    <t>粉刷匠与油漆工</t>
  </si>
  <si>
    <t>密码学</t>
  </si>
  <si>
    <t>工程学</t>
  </si>
  <si>
    <t>舞蹈</t>
  </si>
  <si>
    <t>气象学</t>
  </si>
  <si>
    <t>美术</t>
  </si>
  <si>
    <t>司法科学</t>
  </si>
  <si>
    <t>伪造</t>
  </si>
  <si>
    <t>制陶</t>
  </si>
  <si>
    <t>技术制图</t>
  </si>
  <si>
    <t>耕作</t>
  </si>
  <si>
    <t>打字</t>
  </si>
  <si>
    <t>速记</t>
  </si>
  <si>
    <t>吹制玻璃管</t>
  </si>
  <si>
    <t>自设技能</t>
  </si>
  <si>
    <t>裁缝</t>
  </si>
  <si>
    <t>酿酒</t>
  </si>
  <si>
    <t>捕鱼</t>
  </si>
  <si>
    <t>雕塑</t>
  </si>
  <si>
    <t>杂技</t>
  </si>
  <si>
    <t>序号</t>
  </si>
  <si>
    <t>信誉</t>
  </si>
  <si>
    <t>职业属性</t>
  </si>
  <si>
    <t>技能点</t>
  </si>
  <si>
    <t>本职技能</t>
  </si>
  <si>
    <t>选择职业序号为0，则清除职业模板提示和点数计算器，供强迫症患者使用。</t>
  </si>
  <si>
    <t>右侧下拉框选择自定义职业技能（excel2007及以下不适用）不使用时请修改回“无”</t>
  </si>
  <si>
    <t>自定义职业本职技能</t>
  </si>
  <si>
    <t>0-99</t>
  </si>
  <si>
    <t>会计师</t>
  </si>
  <si>
    <t>30-70</t>
  </si>
  <si>
    <t>教育×4</t>
  </si>
  <si>
    <t>会计，法律，图书馆，聆听，说服，侦查，任意其他两项个人或时代特长。</t>
  </si>
  <si>
    <t>杂技演员</t>
  </si>
  <si>
    <t>9-20</t>
  </si>
  <si>
    <t>教育×2＋敏捷×2</t>
  </si>
  <si>
    <t>攀爬，闪避，跳跃，投掷，侦查，游泳，任意两项其他个人或时代特长。</t>
  </si>
  <si>
    <t>演员-戏剧演员</t>
  </si>
  <si>
    <t>9-40</t>
  </si>
  <si>
    <t>教育×2＋外貌×2</t>
  </si>
  <si>
    <t>技艺（表演），乔装，格斗，历史，两项社交技能（魅惑、话术、恐吓、说服），心理学，任意一项其他个人或时代特长。</t>
  </si>
  <si>
    <t>演员-电影演员</t>
  </si>
  <si>
    <t>20-90</t>
  </si>
  <si>
    <t>技艺（表演），乔装，汽车驾驶，两项社交技能（魅惑、话术、恐吓、说服），心理学，任意两项其他个人或时代特长（如骑乘或格斗）。</t>
  </si>
  <si>
    <t>事务所侦探、保安</t>
  </si>
  <si>
    <t>20-45</t>
  </si>
  <si>
    <t>教育×2＋力量或敏捷×2</t>
  </si>
  <si>
    <t>一项社交技能（魅惑、话术、恐吓、说服），格斗（斗殴），射击，法律，图书馆，心理学，潜行，追踪。</t>
  </si>
  <si>
    <t>精神病医生（古典）</t>
  </si>
  <si>
    <t>10-60</t>
  </si>
  <si>
    <t>法律，聆听，医学，外语，精神分析，心理学，科学（生物学，化学）。</t>
  </si>
  <si>
    <t>动物训练师</t>
  </si>
  <si>
    <t>10-40</t>
  </si>
  <si>
    <t>教育×2＋外貌或意志×2</t>
  </si>
  <si>
    <t>跳跃，聆听，自然，心理学，科学（动物学），潜行，追踪，任意一项其他个人或时代特长。</t>
  </si>
  <si>
    <t>文物学家（原作向）</t>
  </si>
  <si>
    <t>估价，技艺（任一），历史，图书馆，外语，一项社交技能（魅惑、话术、恐吓、说服），侦查，任意一项其他个人或时代特长。</t>
  </si>
  <si>
    <t>古董商</t>
  </si>
  <si>
    <t>30-50</t>
  </si>
  <si>
    <t>会计，估价，汽车驾驶，两项社交技能（魅惑、话术、恐吓、说服），历史，图书馆，导航。</t>
  </si>
  <si>
    <t>考古学家（原作向）</t>
  </si>
  <si>
    <t>估价，考古，历史，外语，图书馆，侦查，机械维修，导航或科学（任一：如化学、物理、地理等）。</t>
  </si>
  <si>
    <t>建筑师</t>
  </si>
  <si>
    <t>会计，技艺（技术制图），法律，母语，计算机或图书馆，说服，心理学，科学（数学）。</t>
  </si>
  <si>
    <t>艺术家</t>
  </si>
  <si>
    <t>9-50</t>
  </si>
  <si>
    <t>教育×2＋敏捷或意志×2</t>
  </si>
  <si>
    <t>技艺（任一），历史或自然，一项社交技能（魅惑、话术、恐吓、说服），外语，心理学，侦查，任意两项其他个人或时代特长。</t>
  </si>
  <si>
    <t>精神病院看护</t>
  </si>
  <si>
    <t>8-20</t>
  </si>
  <si>
    <t>闪避，格斗（斗殴），急救，两项社交技能（魅惑、话术、恐吓、说服），聆听，心理学，潜行。</t>
  </si>
  <si>
    <t>运动员</t>
  </si>
  <si>
    <t>9-70</t>
  </si>
  <si>
    <t>教育×2＋敏捷或力量×2</t>
  </si>
  <si>
    <t>攀爬，跳跃，格斗（斗殴），骑乘，一项社交技能（魅惑、话术、恐吓、说服），游泳，投掷，任意一项其他个人或时代特长。</t>
  </si>
  <si>
    <t>作家（原作向）</t>
  </si>
  <si>
    <t>9-30</t>
  </si>
  <si>
    <t>技艺（文学），历史，图书馆，自然或神秘学，外语，母语，心理学，任意一项其他个人或时代特长。</t>
  </si>
  <si>
    <t>酒保</t>
  </si>
  <si>
    <t>8-25</t>
  </si>
  <si>
    <t>会计，两项社交技能（魅惑、话术、恐吓、说服），格斗（斗殴），聆听，心理学，侦查，任意一项其他个人或时代特长。</t>
  </si>
  <si>
    <t>猎人</t>
  </si>
  <si>
    <t>20-50</t>
  </si>
  <si>
    <t>射击，聆听或侦查，自然，导航，外语或生存（任一），科学（生物学或植物学），潜行，追踪。</t>
  </si>
  <si>
    <t>书商</t>
  </si>
  <si>
    <t>20-40</t>
  </si>
  <si>
    <t>会计，估价，汽车驾驶，历史，图书馆，母语，外语，一项社交技能（魅惑、话术、恐吓、说服）。</t>
  </si>
  <si>
    <t>赏金猎人</t>
  </si>
  <si>
    <t>汽车驾驶，电子学或电气维修，格斗或射击，一项社交技能（魅惑、话术、恐吓、说服），法律，心理学，追踪，潜行。</t>
  </si>
  <si>
    <t>拳击手、摔跤手</t>
  </si>
  <si>
    <t>9-60</t>
  </si>
  <si>
    <t>教育×2＋力量×2</t>
  </si>
  <si>
    <t>闪避，格斗（斗殴），恐吓，跳跃，心理学，侦查，任意两项其他个人或时代特长。</t>
  </si>
  <si>
    <t>管家、男仆、女仆</t>
  </si>
  <si>
    <t>会计或估价，技艺（任一：如烹饪、裁缝、理发），急救，聆听，外语，心理学，侦查，任意一项其他个人或时代特长。</t>
  </si>
  <si>
    <t>神职人员</t>
  </si>
  <si>
    <t>会计，历史，图书馆，聆听，外语，一项社交技能（魅惑、话术、恐吓、说服），心理学，任意一项其他技能。</t>
  </si>
  <si>
    <t>程序员、电子工程师（现代）</t>
  </si>
  <si>
    <t>10-70</t>
  </si>
  <si>
    <t>计算机，电气维修，电子学、图书馆，科学（数学），侦查，任意两项其他个人或时代特长。</t>
  </si>
  <si>
    <t>黑客/骇客（现代）</t>
  </si>
  <si>
    <t>计算机，电气维修，电子学，图书馆，侦查，一项社交技能（魅惑、话术、恐吓、说服），任意两项其他技能。</t>
  </si>
  <si>
    <t>牛仔</t>
  </si>
  <si>
    <t>教育×2+敏捷或力量×2</t>
  </si>
  <si>
    <t>闪避，格斗或射击，急救或自然，跳跃，骑乘，生存（任一），投掷，追踪。</t>
  </si>
  <si>
    <t>工匠</t>
  </si>
  <si>
    <t>会计，技艺（任二），机械维修，自然，侦查，任意两项其他个人或时代特长。</t>
  </si>
  <si>
    <t>罪犯-刺客</t>
  </si>
  <si>
    <t>30-60</t>
  </si>
  <si>
    <t>乔装，电气维修，格斗，射击，锁匠，机械维修，潜行，心理学。</t>
  </si>
  <si>
    <t>罪犯-银行劫匪</t>
  </si>
  <si>
    <t>5-75</t>
  </si>
  <si>
    <t>汽车驾驶，电气维修或机械维修，格斗，射击，恐吓，锁匠，操作重型机械，任意一项其他个人或时代特长。</t>
  </si>
  <si>
    <t>罪犯-打手、暴徒</t>
  </si>
  <si>
    <t>5-30</t>
  </si>
  <si>
    <t>汽车驾驶，格斗，射击，两项社交技能（魅惑、话术、恐吓、说服），心理学，潜行，侦查。</t>
  </si>
  <si>
    <t>罪犯-窃贼</t>
  </si>
  <si>
    <t>5-40</t>
  </si>
  <si>
    <t>估价，攀爬，电气维修或机械维修，聆听，锁匠，妙手，潜行，侦查。</t>
  </si>
  <si>
    <t>母语</t>
  </si>
  <si>
    <t>罪犯-欺诈师</t>
  </si>
  <si>
    <t>10-65</t>
  </si>
  <si>
    <t>估价，技艺（表演），法律或外语，聆听，两项社交技能（魅惑、话术、恐吓、说服），心理学，妙手。</t>
  </si>
  <si>
    <t>罪犯-独行罪犯</t>
  </si>
  <si>
    <t>5-65</t>
  </si>
  <si>
    <t>教育×2＋敏捷或外貌×2</t>
  </si>
  <si>
    <t>技艺（表演）或乔装，估价，一项社交技能（魅惑、话术、恐吓、说服），格斗或射击，锁匠或机械维修，潜行，心理学，侦查。</t>
  </si>
  <si>
    <t>罪犯-女飞贼（古典）</t>
  </si>
  <si>
    <t>10-80</t>
  </si>
  <si>
    <t>技艺（任意），两项社交技能（魅惑、话术、恐吓、说服），格斗（斗殴）或射击（手枪），汽车驾驶，聆听，潜行，任意一项其他个人或时代特长。</t>
  </si>
  <si>
    <t>罪犯-赃物贩子</t>
  </si>
  <si>
    <t>会计，估价，技艺（伪造），历史，一项社交技能（魅惑、话术、恐吓、说服），图书馆，侦查，任意一项其他技能。</t>
  </si>
  <si>
    <t>罪犯-赝造者</t>
  </si>
  <si>
    <t>20-60</t>
  </si>
  <si>
    <t>会计，估价，技艺（伪造），历史，图书馆，侦查，妙手，任意一项其他个人或时代特长（如计算机）。</t>
  </si>
  <si>
    <t>罪犯-走私者</t>
  </si>
  <si>
    <t>教育×2＋外貌或敏捷×2</t>
  </si>
  <si>
    <t>射击，聆听，导航，一项社交技能（魅惑、话术、恐吓、说服），汽车驾驶或驾驶（飞行器或船），心理学，妙手，侦查。</t>
  </si>
  <si>
    <t>罪犯-混混</t>
  </si>
  <si>
    <t>3-10</t>
  </si>
  <si>
    <t>攀爬，一项社交技能（魅惑、话术、恐吓、说服），格斗，射击，跳跃，妙手，潜行，投掷。</t>
  </si>
  <si>
    <t>教团首领</t>
  </si>
  <si>
    <t>会计，两项社交技能（魅惑、话术、恐吓、说服），神秘学，心理学，侦查，任意其他两项其他个人特长。</t>
  </si>
  <si>
    <t>除魅师（现代）</t>
  </si>
  <si>
    <t>两项社交技能（魅惑、话术、恐吓、说服），汽车驾驶，格斗（斗殴）或射击，历史，神秘学，心理学，潜行。※经KP允许 可用催眠替换其中一项。</t>
  </si>
  <si>
    <t>设计师</t>
  </si>
  <si>
    <t>会计，技艺（摄影），技艺（任一），计算机或图书馆，机械维修，心理学，侦查，任意一项其他个人特长。</t>
  </si>
  <si>
    <t>业余艺术爱好者（原作向）</t>
  </si>
  <si>
    <t>50-99</t>
  </si>
  <si>
    <t>技艺（任一），射击，外语，骑乘，一项社交技能（魅惑、话术、恐吓、说服），任意三项其他个人或时代特长。</t>
  </si>
  <si>
    <t>潜水员</t>
  </si>
  <si>
    <t>潜水，急救，机械维修，驾驶（船），科学（生物），侦查，游泳，任意一项其他个人或时代特长。</t>
  </si>
  <si>
    <t>医生（原作向）</t>
  </si>
  <si>
    <t>30-80</t>
  </si>
  <si>
    <t>急救、医学、外语（拉丁文）、心理学、科学（生物学，制药），任两种其他学术或个人特长。</t>
  </si>
  <si>
    <t>流浪者</t>
  </si>
  <si>
    <t>0-5</t>
  </si>
  <si>
    <t>教育×2＋外貌或敏捷或力量×2</t>
  </si>
  <si>
    <t>攀爬，跳跃，聆听，导航，一项社交技能（魅惑、话术、恐吓、说服），潜行，任意两项其他个人或时代特长。</t>
  </si>
  <si>
    <t>司机-私人司机</t>
  </si>
  <si>
    <t>汽车驾驶，两项社交技能（魅惑、话术、恐吓、说服），聆听，机械维修，导航，侦查，任意一项其他个人或时代特长。</t>
  </si>
  <si>
    <t>司机-司机</t>
  </si>
  <si>
    <t>会计，汽车驾驶，聆听，一项社交技能（魅惑、话术、恐吓、说服），机械维修，导航，心理学，任意一项其他个人或时代特长。</t>
  </si>
  <si>
    <t>司机-出租车司机</t>
  </si>
  <si>
    <t>会计，汽车驾驶，电气维修，话术，机械维修，导航，侦查，任意一项其他个人或时代特长。</t>
  </si>
  <si>
    <t>编辑</t>
  </si>
  <si>
    <t>10-30</t>
  </si>
  <si>
    <t>会计，历史，母语，两项社交技能（魅惑、话术、恐吓、说服），心理学，侦查，任意一项其他个人或时代特长。</t>
  </si>
  <si>
    <t>政府官员</t>
  </si>
  <si>
    <t>50-90</t>
  </si>
  <si>
    <t>魅惑，历史，恐吓，话术，聆听，母语，说服，心理学。</t>
  </si>
  <si>
    <t>工程师</t>
  </si>
  <si>
    <t>技艺（技术制图），电气维修，图书馆，机械维修，操作重型机械，科学（工程学，物理），任意一项其他个人或时代特长。</t>
  </si>
  <si>
    <t>艺人</t>
  </si>
  <si>
    <t>技艺（表演类，如表演、演唱、喜剧等），乔装，两项社交技能（魅惑、话术、恐吓、说服），聆听，心理学，任意两项其他个人或时代特长。</t>
  </si>
  <si>
    <t>探险家（古典）</t>
  </si>
  <si>
    <t>55-80</t>
  </si>
  <si>
    <t>攀爬或游泳，射击，历史，跳跃，自然，导航，外语，生存。</t>
  </si>
  <si>
    <t>农民</t>
  </si>
  <si>
    <t>技艺（耕作），汽车驾驶（或运货马车），一项社交技能（魅惑、话术、恐吓、说服），机械维修，自然，操作重型机械，追踪，任意一项其他个人或时代特长</t>
  </si>
  <si>
    <t>联邦探员</t>
  </si>
  <si>
    <t>汽车驾驶，格斗（斗殴），射击，法律，说服，潜行，侦查，任意一项其他个人或时代特长。</t>
  </si>
  <si>
    <t>消防员</t>
  </si>
  <si>
    <t>攀爬，闪避，汽车驾驶，急救，跳跃，机械维修，操作重型机械，投掷。</t>
  </si>
  <si>
    <t>驻外记者</t>
  </si>
  <si>
    <t>历史，外语，母语，聆听，两项社交技能（魅惑、话术、恐吓、说服），心理学，任意一项其他个人或时代特长。</t>
  </si>
  <si>
    <t>法医</t>
  </si>
  <si>
    <t>40-60</t>
  </si>
  <si>
    <t>外语（拉丁文），图书馆，医学，说服，科学（生物学，司法科学，制药），侦查。</t>
  </si>
  <si>
    <t>赌徒</t>
  </si>
  <si>
    <t>8-50</t>
  </si>
  <si>
    <t>会计，技艺（表演），两项社交技能（魅惑、话术、恐吓、说服），聆听，心理学，妙手，侦查。</t>
  </si>
  <si>
    <t>黑帮-黑帮老大</t>
  </si>
  <si>
    <t>60-95</t>
  </si>
  <si>
    <t>格斗，射击，法律，聆听，两项社交技能（魅惑、话术、恐吓、说服），心理学，侦查。</t>
  </si>
  <si>
    <t>黑帮-马仔</t>
  </si>
  <si>
    <t>汽车驾驶，格斗，射击，两项社交技能（魅惑、话术、恐吓、说服），心理学，任意两项其他个人或时代特长。</t>
  </si>
  <si>
    <t>绅士、淑女</t>
  </si>
  <si>
    <t>40-90</t>
  </si>
  <si>
    <t>技艺（任一），两项社交技能（魅惑、话术、恐吓、说服），射击（步枪/霰弹枪），历史，外语（任一），导航，骑乘。</t>
  </si>
  <si>
    <t>游民</t>
  </si>
  <si>
    <t>技艺（任一），攀爬，跳跃，聆听，锁匠或妙手，导航，潜行，任意一项其他个人或时代特长。</t>
  </si>
  <si>
    <t>勤杂护工</t>
  </si>
  <si>
    <t>6-15</t>
  </si>
  <si>
    <t>电气维修，一项社交技能（魅惑、话术、恐吓、说服），格斗（斗殴），急救，聆听，机械维修，心理学，潜行。</t>
  </si>
  <si>
    <t>自设</t>
  </si>
  <si>
    <t>记者(原作向)-调查记者</t>
  </si>
  <si>
    <t>技艺（艺术或摄影），一项社交技能（魅惑、话术、恐吓、说服），历史，图书馆，母语，心理学，任意两项其他个人或时代特长。</t>
  </si>
  <si>
    <t>记者(原作向)-通讯记者</t>
  </si>
  <si>
    <t>技艺（表演），历史，聆听，母语，一项社交技能（魅惑、话术、恐吓、说服），心理学，潜行，侦查。</t>
  </si>
  <si>
    <t>法官</t>
  </si>
  <si>
    <t>50-80</t>
  </si>
  <si>
    <t>历史，恐吓，法律，图书馆，聆听，母语，说服，心理学。</t>
  </si>
  <si>
    <t>实验室助理</t>
  </si>
  <si>
    <t>计算机或图书馆，电气维修，外语，科学（化学和任意两项），侦查，任意一项其他个人特长。</t>
  </si>
  <si>
    <t>工人-非熟练工人</t>
  </si>
  <si>
    <t>汽车驾驶，电气维修，格斗，急救，机械维修，操作重型机械，投掷，任意一项其他个人或时代特长。</t>
  </si>
  <si>
    <t>工人-伐木工</t>
  </si>
  <si>
    <t>攀爬，闪避，格斗（链锯），急救，跳跃，机械维修，自然或科学（生物学或植物学），投掷。</t>
  </si>
  <si>
    <t>工人-矿工</t>
  </si>
  <si>
    <t>攀爬，科学（地质），跳跃，机械维修，操作重型机械，潜行，侦查，任意一项其他个人或时代特长。</t>
  </si>
  <si>
    <t>律师</t>
  </si>
  <si>
    <t>会计，法律，图书馆，两项社交技能（魅惑、话术、恐吓、说服），心理学，两项其他技能。</t>
  </si>
  <si>
    <t>图书馆管理员（原作向）</t>
  </si>
  <si>
    <t>9-35</t>
  </si>
  <si>
    <t>会计，图书馆，外语，母语，任意四项其他个人特长或专业书籍主题。</t>
  </si>
  <si>
    <t>技师</t>
  </si>
  <si>
    <t>技艺（木工、焊接、管道工等），攀爬，汽车驾驶，电气维修，机械维修，操作重型机械，任意两项其他个人或时代或技术特长。</t>
  </si>
  <si>
    <t>军官</t>
  </si>
  <si>
    <t>20-70</t>
  </si>
  <si>
    <t>会计，射击，导航，急救，两项社交技能（魅惑、话术、恐吓、说服），心理学，任意一项其他个人或时代特长。</t>
  </si>
  <si>
    <t>传教士</t>
  </si>
  <si>
    <t>0-30</t>
  </si>
  <si>
    <t>技艺（任一），急救，机械维修，医学，自然，一项社交技能（魅惑、话术、恐吓、说服），任意两项其他个人或时代特长。</t>
  </si>
  <si>
    <t>登山家</t>
  </si>
  <si>
    <t>攀爬，急救，跳跃，聆听，导航，外语，生存（阿尔卑斯或类似），追踪。</t>
  </si>
  <si>
    <t>博物馆管理员</t>
  </si>
  <si>
    <t>会计，估价，考古，历史，图书馆，神秘学，外语，侦查。</t>
  </si>
  <si>
    <t>音乐家</t>
  </si>
  <si>
    <t>教育×2＋意志或敏捷×2</t>
  </si>
  <si>
    <t>技艺（乐器），一项社交技能（魅惑、话术、恐吓、说服），聆听，心理学，四项其他技能。</t>
  </si>
  <si>
    <t>护士</t>
  </si>
  <si>
    <t>急救，聆听，医学，一项社交技能（魅惑、话术、恐吓、说服），心理学，科学（生物学，化学），侦查。</t>
  </si>
  <si>
    <t>神秘学家</t>
  </si>
  <si>
    <t>9-65</t>
  </si>
  <si>
    <t>人类学，历史，图书馆，一项社交技能（魅惑、话术、恐吓、说服），神秘学，外语，科学（天文），任意一项其他个人或时代特长 ※经KP允许 可以包含克苏鲁神话</t>
  </si>
  <si>
    <t>旅行家</t>
  </si>
  <si>
    <t>5-20</t>
  </si>
  <si>
    <t>射击，急救，聆听，自然，导航，侦查，生存（任一），追踪。</t>
  </si>
  <si>
    <t>超心理学家</t>
  </si>
  <si>
    <t>人类学，技艺（摄影），历史，图书馆，神秘学，外语，心理学，任意一项其他个人或时代特长。</t>
  </si>
  <si>
    <t>药剂师</t>
  </si>
  <si>
    <t>35-75</t>
  </si>
  <si>
    <t>会计，急救，外语（拉丁文），图书馆，一项社交技能（魅惑、话术、恐吓、说服），心理学，科学（制药，化学）。</t>
  </si>
  <si>
    <t>摄影师-摄影师</t>
  </si>
  <si>
    <t>技艺（摄影），一项社交技能（魅惑、话术、恐吓、说服），心理学，科学（化学），潜行，侦查，任意两项其他个人或时代特长。</t>
  </si>
  <si>
    <t>摄影师-摄影记者</t>
  </si>
  <si>
    <t>技艺（摄影），攀爬，一项社交技能（魅惑、话术、恐吓、说服），外语，心理学，科学（化学），任意两项其他个人或时代特长。</t>
  </si>
  <si>
    <t>飞行员-飞行员</t>
  </si>
  <si>
    <t>电气维修，机械维修，导航，操作重型机械，驾驶（飞行器），科学（天文），任意两项其他个人或时代特长。</t>
  </si>
  <si>
    <t>飞行员-特技飞行员（古典）</t>
  </si>
  <si>
    <t>会计，电气维修，聆听，机械维修，导航，驾驶（飞行器），侦查，任意一项其他个人或时代特长。</t>
  </si>
  <si>
    <t>警方(原作向)-警探</t>
  </si>
  <si>
    <t>技艺（表演）或乔装，射击，法律，聆听，一项社交技能（魅惑、话术、恐吓、说服），心理学，侦查，一项其他技能。</t>
  </si>
  <si>
    <t>警方(原作向)-巡警</t>
  </si>
  <si>
    <t>格斗（斗殴），射击，急救，一项社交技能（魅惑、话术、恐吓、说服），法律，心理学，侦查和下面的一种个人特长：汽车驾驶或骑乘。</t>
  </si>
  <si>
    <t>私家侦探</t>
  </si>
  <si>
    <t>技艺（摄影），乔装，法律，图书馆，一项社交技能（魅惑、话术、恐吓、说服），心理学，侦查，一项其他个人或时代特长（如计算机、锁匠、格斗、射击）。</t>
  </si>
  <si>
    <t>教授（原作向）</t>
  </si>
  <si>
    <t>图书馆，外语，母语，心理学，任意四项其他学术、时代或个人特长。</t>
  </si>
  <si>
    <t>淘金客</t>
  </si>
  <si>
    <t>0-10</t>
  </si>
  <si>
    <t>攀爬、急救、历史、机械维修、导航、科学（地质），侦查，任意一项其他个人或时代特长。</t>
  </si>
  <si>
    <t>性工作者</t>
  </si>
  <si>
    <t>5-50</t>
  </si>
  <si>
    <t>技艺（任一），两项社交技能（魅惑、话术、恐吓、说服），闪避，心理学，妙手，潜行，任意一项其他个人或时代特长。</t>
  </si>
  <si>
    <t>精神病学家</t>
  </si>
  <si>
    <t>外语，聆听，医学，说服，精神分析，心理学，科学（生物学，化学）。</t>
  </si>
  <si>
    <t>心理学家、精神分析学家</t>
  </si>
  <si>
    <t>会计，图书馆，聆听，说服，精神分析，心理学，任意两项其他学术、个人或时代特长。</t>
  </si>
  <si>
    <t>研究员</t>
  </si>
  <si>
    <t>历史，图书馆，一项社交技能（魅惑、话术、恐吓、说服），外语，侦查，任意三项其他学术领域。</t>
  </si>
  <si>
    <t>海员-军舰海员</t>
  </si>
  <si>
    <t>电工或机械维修，格斗，射击，急救，导航，驾驶（船），生存（海上），游泳。</t>
  </si>
  <si>
    <t>海员-民船海员</t>
  </si>
  <si>
    <t>急救，机械维修，自然，导航，一项社交技能（魅惑、话术、恐吓、说服），驾驶（船），侦查，游泳。</t>
  </si>
  <si>
    <t>推销员</t>
  </si>
  <si>
    <t>会计，两项社交技能（魅惑、话术、恐吓、说服），汽车驾驶，聆听，心理学，潜行或妙手，一项其他技能。</t>
  </si>
  <si>
    <t>科学家</t>
  </si>
  <si>
    <t>任意三项科学专业领域，计算机或图书馆，外语，母语，一项社交技能（魅惑、话术、恐吓、说服），侦查。</t>
  </si>
  <si>
    <t>秘书</t>
  </si>
  <si>
    <t>会计，技艺（打字或速记），两项社交技能（魅惑、话术、恐吓、说服），母语，图书馆或计算机，心理学，任意一项其他个人或时代特长。</t>
  </si>
  <si>
    <t>店老板</t>
  </si>
  <si>
    <t>会计，两项社交技能（魅惑、话术、恐吓、说服），电气维修，聆听，机械维修，心理学，侦查。</t>
  </si>
  <si>
    <t>士兵、海军陆战队士兵</t>
  </si>
  <si>
    <t>攀爬或游泳，闪避，格斗，射击，潜行，生存，下面任选两项：急救、机械维修、外语。</t>
  </si>
  <si>
    <t>间谍</t>
  </si>
  <si>
    <t>技艺（表演）或乔装，射击，聆听，外语，一项社交技能（魅惑、话术、恐吓、说服），心理学，妙手，潜行。</t>
  </si>
  <si>
    <t>学生、实习生</t>
  </si>
  <si>
    <t>5-10</t>
  </si>
  <si>
    <t>语言（母语或外语），图书馆，聆听，三个学习的专业，任意两项其他个人或时代特长。</t>
  </si>
  <si>
    <t>替身演员</t>
  </si>
  <si>
    <t>10-50</t>
  </si>
  <si>
    <t>攀爬，闪避，电气维修或机械维修，格斗，急救，跳跃，游泳，下面任选一项：潜水、汽车驾驶、驾驶（任一），骑乘。</t>
  </si>
  <si>
    <t>部落成员</t>
  </si>
  <si>
    <t>0-15</t>
  </si>
  <si>
    <t>攀爬，格斗或投掷，聆听，自然，神秘学，侦查，游泳，生存（任一）。</t>
  </si>
  <si>
    <t>殡葬师</t>
  </si>
  <si>
    <t>会计，汽车驾驶，一项社交技能（魅惑、话术、恐吓、说服），历史，神秘学，心理学，科学（生物学，化学）。</t>
  </si>
  <si>
    <t>工会活动家</t>
  </si>
  <si>
    <t>会计，两项社交技能（魅惑、话术、恐吓、说服），格斗（斗殴），法律，聆听，操作重型机械，心理学。</t>
  </si>
  <si>
    <t>服务生</t>
  </si>
  <si>
    <t>会计，技艺（任一），闪避，聆听，两项社交技能（魅惑、话术、恐吓、说服），心理学，任意一项其他个人或时代特长。</t>
  </si>
  <si>
    <t>白领工人-职员、主管</t>
  </si>
  <si>
    <t>会计，语言，法律，图书馆或计算机，聆听，一项社交技能（魅惑、话术、恐吓、说服），任意两项其他个人或时代特长。</t>
  </si>
  <si>
    <t>白领工人-中高层管理人员</t>
  </si>
  <si>
    <t>20-80</t>
  </si>
  <si>
    <t>会计，外语，法律，两项社交技能（魅惑、话术、恐吓、说服），心理学，任意两项其他个人或时代特长。</t>
  </si>
  <si>
    <t>狂热者</t>
  </si>
  <si>
    <t>历史，两项社交技能（魅惑、话术、恐吓、说服），心理学，潜行，任意三项其他个人或时代特长。</t>
  </si>
  <si>
    <t>饲养员</t>
  </si>
  <si>
    <t>驯兽，会计，闪避，急救，自然，医学，科学（制药，动物学）。</t>
  </si>
  <si>
    <t>属性</t>
  </si>
  <si>
    <t>默认幸运</t>
  </si>
  <si>
    <t>您的角色可能</t>
  </si>
  <si>
    <t>力量
STR</t>
  </si>
  <si>
    <t>敏捷
DEX</t>
  </si>
  <si>
    <t>意志
POW</t>
  </si>
  <si>
    <t>体质
CON</t>
  </si>
  <si>
    <t>外貌
APP</t>
  </si>
  <si>
    <t>教育
EDU</t>
  </si>
  <si>
    <t>幸运#2</t>
  </si>
  <si>
    <t>体型
SIZ</t>
  </si>
  <si>
    <t>智力
INT</t>
  </si>
  <si>
    <t>按[F9]刷新（或按[Fn+F9]）。移动设备WPS选择[菜单]-[数据]-[全部重算]。</t>
  </si>
  <si>
    <t>多面骰</t>
  </si>
  <si>
    <t>D2</t>
  </si>
  <si>
    <t>D4</t>
  </si>
  <si>
    <t>D6</t>
  </si>
  <si>
    <t>D8</t>
  </si>
  <si>
    <t>D10</t>
  </si>
  <si>
    <t>D20</t>
  </si>
  <si>
    <t>D100</t>
  </si>
  <si>
    <t>武器列表</t>
  </si>
  <si>
    <t>武器类型</t>
  </si>
  <si>
    <t>常见时代</t>
  </si>
  <si>
    <t>价格20s/现代($)</t>
  </si>
  <si>
    <t>弓箭</t>
  </si>
  <si>
    <t>1D6+半DB</t>
  </si>
  <si>
    <t>30码</t>
  </si>
  <si>
    <t>1</t>
  </si>
  <si>
    <t>97</t>
  </si>
  <si>
    <t>1920s,现代</t>
  </si>
  <si>
    <t>7/75</t>
  </si>
  <si>
    <t>黄铜指虎</t>
  </si>
  <si>
    <t>1D3+1+DB</t>
  </si>
  <si>
    <t>接触</t>
  </si>
  <si>
    <t>1/10</t>
  </si>
  <si>
    <t>长鞭</t>
  </si>
  <si>
    <t>1D3+半DB</t>
  </si>
  <si>
    <t>10步</t>
  </si>
  <si>
    <t>5/50</t>
  </si>
  <si>
    <t>燃烧的火把</t>
  </si>
  <si>
    <t>1D6+燃烧</t>
  </si>
  <si>
    <t>0.05/0.5</t>
  </si>
  <si>
    <t>2D8</t>
  </si>
  <si>
    <t>√</t>
  </si>
  <si>
    <t>95</t>
  </si>
  <si>
    <t>现代</t>
  </si>
  <si>
    <t>——/300</t>
  </si>
  <si>
    <t>包皮铁棍(甩棍、护身短棒)</t>
  </si>
  <si>
    <t>1D8+DB</t>
  </si>
  <si>
    <t>2/15</t>
  </si>
  <si>
    <t>大型棍状物(棒球棍、板球棒、拨火棍等)</t>
  </si>
  <si>
    <t>3/35</t>
  </si>
  <si>
    <t>小型棍状物(警棍等)</t>
  </si>
  <si>
    <t>1D6+DB</t>
  </si>
  <si>
    <t>1D8+2</t>
  </si>
  <si>
    <t>50码</t>
  </si>
  <si>
    <t>1/2</t>
  </si>
  <si>
    <t>96</t>
  </si>
  <si>
    <t>10/100</t>
  </si>
  <si>
    <t>0.5/3</t>
  </si>
  <si>
    <t>斧头/镰刀</t>
  </si>
  <si>
    <t>1D6+1+DB</t>
  </si>
  <si>
    <t>3/9</t>
  </si>
  <si>
    <t>大型刀具(大砍刀等)</t>
  </si>
  <si>
    <t>4/50</t>
  </si>
  <si>
    <t>中型刀具(切肉菜刀等)</t>
  </si>
  <si>
    <t>1D4+2+DB</t>
  </si>
  <si>
    <t>1D4+DB</t>
  </si>
  <si>
    <t>2/6</t>
  </si>
  <si>
    <t>220v通电导线</t>
  </si>
  <si>
    <t>2D8+眩晕</t>
  </si>
  <si>
    <t>催泪瓦斯</t>
  </si>
  <si>
    <t>眩晕</t>
  </si>
  <si>
    <t>6步</t>
  </si>
  <si>
    <t>25次</t>
  </si>
  <si>
    <t>——/10</t>
  </si>
  <si>
    <t>双节棍</t>
  </si>
  <si>
    <t>投石</t>
  </si>
  <si>
    <t>1D4+半DB</t>
  </si>
  <si>
    <t>STR/5步</t>
  </si>
  <si>
    <t>手里剑</t>
  </si>
  <si>
    <t>20码</t>
  </si>
  <si>
    <t>2</t>
  </si>
  <si>
    <t>一次性</t>
  </si>
  <si>
    <t>100</t>
  </si>
  <si>
    <t>矛、骑士长枪</t>
  </si>
  <si>
    <t>1D8+1</t>
  </si>
  <si>
    <t>25/150</t>
  </si>
  <si>
    <t>掷矛</t>
  </si>
  <si>
    <t>1D8+半DB</t>
  </si>
  <si>
    <t>STR/5码</t>
  </si>
  <si>
    <t>罕见</t>
  </si>
  <si>
    <t>1/25</t>
  </si>
  <si>
    <t>大型剑(马刀)</t>
  </si>
  <si>
    <t>1D8+1+DB</t>
  </si>
  <si>
    <t>30/75</t>
  </si>
  <si>
    <t>中型剑(佩剑等)</t>
  </si>
  <si>
    <t>15/100</t>
  </si>
  <si>
    <t>轻剑(击剑、剑杖等)</t>
  </si>
  <si>
    <t>25/100</t>
  </si>
  <si>
    <t>电棍</t>
  </si>
  <si>
    <t>1D3+眩晕</t>
  </si>
  <si>
    <t>不定</t>
  </si>
  <si>
    <t>——/200</t>
  </si>
  <si>
    <t>电击枪(远程)</t>
  </si>
  <si>
    <t>15步</t>
  </si>
  <si>
    <t>3</t>
  </si>
  <si>
    <t>——/400</t>
  </si>
  <si>
    <t>利刃回旋镖</t>
  </si>
  <si>
    <t>2/4</t>
  </si>
  <si>
    <t>伐木斧</t>
  </si>
  <si>
    <t>1D8+2+DB</t>
  </si>
  <si>
    <t>5/10</t>
  </si>
  <si>
    <t>遂发枪</t>
  </si>
  <si>
    <t>1D6+1</t>
  </si>
  <si>
    <t>10</t>
  </si>
  <si>
    <t>1/4</t>
  </si>
  <si>
    <t>30/300</t>
  </si>
  <si>
    <t>.22 短口自动手枪</t>
  </si>
  <si>
    <t>1D6</t>
  </si>
  <si>
    <t>1(3)</t>
  </si>
  <si>
    <t>6</t>
  </si>
  <si>
    <t>25/190</t>
  </si>
  <si>
    <t>.25 短口手枪 (单管)</t>
  </si>
  <si>
    <t>12/55</t>
  </si>
  <si>
    <t>.32 or 7.65mm 左轮手枪</t>
  </si>
  <si>
    <t>1D8</t>
  </si>
  <si>
    <t>15</t>
  </si>
  <si>
    <t>15/200</t>
  </si>
  <si>
    <t>.32 or 7.65mm 自动手枪</t>
  </si>
  <si>
    <t>8</t>
  </si>
  <si>
    <t>99</t>
  </si>
  <si>
    <t>20/350</t>
  </si>
  <si>
    <t>.357 Magnum 左轮手枪</t>
  </si>
  <si>
    <t>1D8+1D4</t>
  </si>
  <si>
    <t>1/425</t>
  </si>
  <si>
    <t>1D10</t>
  </si>
  <si>
    <t>25/200</t>
  </si>
  <si>
    <t>.38 自动手枪</t>
  </si>
  <si>
    <t>30/375</t>
  </si>
  <si>
    <t>贝雷塔M9</t>
  </si>
  <si>
    <t>98</t>
  </si>
  <si>
    <t>——/500</t>
  </si>
  <si>
    <t>格洛克17 9mm 自动手枪</t>
  </si>
  <si>
    <t>17</t>
  </si>
  <si>
    <t>鲁格P08</t>
  </si>
  <si>
    <t>75/600</t>
  </si>
  <si>
    <t>.41 左轮手枪</t>
  </si>
  <si>
    <t>1920s,罕见</t>
  </si>
  <si>
    <t>30/——</t>
  </si>
  <si>
    <t>.44 马格南左轮手枪</t>
  </si>
  <si>
    <t>1D10+1D4+2</t>
  </si>
  <si>
    <t>1/475</t>
  </si>
  <si>
    <t>.45 左轮手枪</t>
  </si>
  <si>
    <t>1D10+2</t>
  </si>
  <si>
    <t>.45 自动手枪</t>
  </si>
  <si>
    <t>7</t>
  </si>
  <si>
    <t>40/375</t>
  </si>
  <si>
    <t>沙漠之鹰</t>
  </si>
  <si>
    <t>1D10+1D6+3</t>
  </si>
  <si>
    <t>94</t>
  </si>
  <si>
    <t>——/650</t>
  </si>
  <si>
    <t>.58 斯普林菲尔德步枪</t>
  </si>
  <si>
    <t>1D10+4</t>
  </si>
  <si>
    <t>60</t>
  </si>
  <si>
    <t>25/350</t>
  </si>
  <si>
    <t>.22 杠杆式枪机步枪</t>
  </si>
  <si>
    <t>30</t>
  </si>
  <si>
    <t>13/70</t>
  </si>
  <si>
    <t>.30 卡宾枪</t>
  </si>
  <si>
    <t>2D6</t>
  </si>
  <si>
    <t>50</t>
  </si>
  <si>
    <t>19/150</t>
  </si>
  <si>
    <t>.45 马提尼·亨利步枪</t>
  </si>
  <si>
    <t>1D8+1D6+3</t>
  </si>
  <si>
    <t>80</t>
  </si>
  <si>
    <t>1/3</t>
  </si>
  <si>
    <t>20/200</t>
  </si>
  <si>
    <t>莫兰上校的气动步枪</t>
  </si>
  <si>
    <t>2D6+1</t>
  </si>
  <si>
    <t>20</t>
  </si>
  <si>
    <t>88</t>
  </si>
  <si>
    <t>200</t>
  </si>
  <si>
    <t>加兰德M1、M2步枪</t>
  </si>
  <si>
    <t>2D6+4</t>
  </si>
  <si>
    <t>110</t>
  </si>
  <si>
    <t>二战晚期</t>
  </si>
  <si>
    <t>400</t>
  </si>
  <si>
    <t>SKS半自动步枪</t>
  </si>
  <si>
    <t>90</t>
  </si>
  <si>
    <t>1(2)</t>
  </si>
  <si>
    <t>500</t>
  </si>
  <si>
    <t>.303 (7.7mm) 李恩菲尔德</t>
  </si>
  <si>
    <t>5</t>
  </si>
  <si>
    <t>50/300</t>
  </si>
  <si>
    <t>.30——06 (7.62mm) 栓式枪机步枪</t>
  </si>
  <si>
    <t>75/175</t>
  </si>
  <si>
    <t>.30——06 (7.62mm) 半自动步枪</t>
  </si>
  <si>
    <t>275</t>
  </si>
  <si>
    <t>.444 (11.28mm) 马林步枪</t>
  </si>
  <si>
    <t>2D8+4</t>
  </si>
  <si>
    <t>猎象枪(双管)</t>
  </si>
  <si>
    <t>3D6+4</t>
  </si>
  <si>
    <t>1 or 2</t>
  </si>
  <si>
    <t>400/1800</t>
  </si>
  <si>
    <t>20号霰弹枪(双管)</t>
  </si>
  <si>
    <t>2D6/1D6/1D3</t>
  </si>
  <si>
    <t>10/20/50</t>
  </si>
  <si>
    <t>35/稀有</t>
  </si>
  <si>
    <t>16号霰弹枪(双管)</t>
  </si>
  <si>
    <t>2D6+2/1D6+1/1D4</t>
  </si>
  <si>
    <t>40/稀有</t>
  </si>
  <si>
    <t>12号霰弹枪(双管)</t>
  </si>
  <si>
    <t>4D6/2D6/1D6</t>
  </si>
  <si>
    <t>40/200</t>
  </si>
  <si>
    <t>12号泵动霰弹枪</t>
  </si>
  <si>
    <t>45/100</t>
  </si>
  <si>
    <t>12号半自动霰弹枪</t>
  </si>
  <si>
    <t>削短12号双管霰弹枪</t>
  </si>
  <si>
    <t>4D6/1D6</t>
  </si>
  <si>
    <t>N/A</t>
  </si>
  <si>
    <t>10号霰弹枪(双管)</t>
  </si>
  <si>
    <t>4D6+2/2D6+1/1D4</t>
  </si>
  <si>
    <t>1920s罕见</t>
  </si>
  <si>
    <t>稀有</t>
  </si>
  <si>
    <t>12号贝里尼M3 (折叠式枪托)</t>
  </si>
  <si>
    <t>——/895</t>
  </si>
  <si>
    <t>12号SPAS (折叠式枪托)</t>
  </si>
  <si>
    <t>——/600</t>
  </si>
  <si>
    <t>AK——47 or AKM</t>
  </si>
  <si>
    <t>1(2)or全自动</t>
  </si>
  <si>
    <t xml:space="preserve">AK——74 </t>
  </si>
  <si>
    <t>——/1000</t>
  </si>
  <si>
    <t>巴雷特M82</t>
  </si>
  <si>
    <t>2D10+1D8+6</t>
  </si>
  <si>
    <t>250</t>
  </si>
  <si>
    <t>11</t>
  </si>
  <si>
    <t>——/3000</t>
  </si>
  <si>
    <t>FN FAL Light Automatic</t>
  </si>
  <si>
    <t>1(2)or3</t>
  </si>
  <si>
    <t>——/1500</t>
  </si>
  <si>
    <t>Galil Assault Rifle</t>
  </si>
  <si>
    <t>——/2000</t>
  </si>
  <si>
    <t>M16A2</t>
  </si>
  <si>
    <t>M4</t>
  </si>
  <si>
    <t xml:space="preserve">Steyr AUG </t>
  </si>
  <si>
    <t>——/1100</t>
  </si>
  <si>
    <t>巴雷特M70/90</t>
  </si>
  <si>
    <t>1(or全自动</t>
  </si>
  <si>
    <t>——/2800</t>
  </si>
  <si>
    <t>贝格曼MP181/ MP2811</t>
  </si>
  <si>
    <t>20/30/32</t>
  </si>
  <si>
    <t>1000/20000</t>
  </si>
  <si>
    <t>黑克勒——科赫MP5</t>
  </si>
  <si>
    <t>15/30</t>
  </si>
  <si>
    <t>MAC——11</t>
  </si>
  <si>
    <t>1(3)or全自动</t>
  </si>
  <si>
    <t>32</t>
  </si>
  <si>
    <t>——/750</t>
  </si>
  <si>
    <t>蝎式冲锋枪</t>
  </si>
  <si>
    <t>汤普森冲锋枪</t>
  </si>
  <si>
    <t>1or全自动</t>
  </si>
  <si>
    <t>20/30/50</t>
  </si>
  <si>
    <t>200/1600</t>
  </si>
  <si>
    <t>乌兹微型冲锋枪</t>
  </si>
  <si>
    <t>M1882加特林机枪</t>
  </si>
  <si>
    <t>全自动</t>
  </si>
  <si>
    <t>2000/14000</t>
  </si>
  <si>
    <t>M1918式勃朗宁自动步枪</t>
  </si>
  <si>
    <t>800/1500</t>
  </si>
  <si>
    <t>M1917A1式勃朗宁重机枪</t>
  </si>
  <si>
    <t>150</t>
  </si>
  <si>
    <t>3000/30000</t>
  </si>
  <si>
    <t>布伦式轻机枪</t>
  </si>
  <si>
    <t>30/100</t>
  </si>
  <si>
    <t>3000/50000</t>
  </si>
  <si>
    <t>刘易斯式轻机枪</t>
  </si>
  <si>
    <t>27/97</t>
  </si>
  <si>
    <t>3000/20000</t>
  </si>
  <si>
    <t>Minigun</t>
  </si>
  <si>
    <t>4000</t>
  </si>
  <si>
    <t>FNMinimi5.56mm轻机枪</t>
  </si>
  <si>
    <t>30/200</t>
  </si>
  <si>
    <t>维克斯MK1式机枪</t>
  </si>
  <si>
    <t>燃烧瓶</t>
  </si>
  <si>
    <t>2D6+燃烧</t>
  </si>
  <si>
    <t>信号枪</t>
  </si>
  <si>
    <t>1D10+1D3+燃烧</t>
  </si>
  <si>
    <t>15/75</t>
  </si>
  <si>
    <t>M79榴弹发射器</t>
  </si>
  <si>
    <t>3D10/2码</t>
  </si>
  <si>
    <t>土制炸药</t>
  </si>
  <si>
    <t>4D10/3码</t>
  </si>
  <si>
    <t>2/5</t>
  </si>
  <si>
    <t>雷管</t>
  </si>
  <si>
    <t>2D10/1码</t>
  </si>
  <si>
    <t>20/box</t>
  </si>
  <si>
    <t>管状炸弹</t>
  </si>
  <si>
    <t>1D10/3码</t>
  </si>
  <si>
    <t>布置</t>
  </si>
  <si>
    <t>一次使用</t>
  </si>
  <si>
    <t>塑胶炸弹(C4) 100克</t>
  </si>
  <si>
    <t>6D10/3码</t>
  </si>
  <si>
    <t>手榴弹*</t>
  </si>
  <si>
    <t>81mm迫击炮</t>
  </si>
  <si>
    <t>6D10/6码</t>
  </si>
  <si>
    <t>500码</t>
  </si>
  <si>
    <t>独立</t>
  </si>
  <si>
    <t>75mm野战炮</t>
  </si>
  <si>
    <t>10D10/2码</t>
  </si>
  <si>
    <t>1500</t>
  </si>
  <si>
    <t>120mm坦克炮(稳定)</t>
  </si>
  <si>
    <t>15D10/4码</t>
  </si>
  <si>
    <t>2000码</t>
  </si>
  <si>
    <t>5英寸舰载炮(稳定)</t>
  </si>
  <si>
    <t>12D10/4码</t>
  </si>
  <si>
    <t>3000码</t>
  </si>
  <si>
    <t>自动</t>
  </si>
  <si>
    <t>反步兵地雷</t>
  </si>
  <si>
    <t>4D10/5码</t>
  </si>
  <si>
    <t>阔剑地雷</t>
  </si>
  <si>
    <t>6D6/20码</t>
  </si>
  <si>
    <t>25码</t>
  </si>
  <si>
    <t>至少10</t>
  </si>
  <si>
    <t>93</t>
  </si>
  <si>
    <t>轻型反坦克武器*</t>
  </si>
  <si>
    <t>8d10/1码</t>
  </si>
  <si>
    <t>150码</t>
  </si>
  <si>
    <t>电锯：非常难操作的武器。大失败概率加倍；大失败的情况非常糟糕，可能会锁住使用者的头肩，或者直接切向他们的腿脚，而对使用者造成 2D8 点伤害。或者链条会断裂并缠在使用者的躯干上（2D8 伤害)。故障值可能导致链锯的电机停转、锯条堵塞或脱链。受到链锯的重伤会随机丧失一条肢体。</t>
  </si>
  <si>
    <t>阔剑地雷：这种武器的弹道是密集的射束流，其杀伤范围为 120 度。</t>
  </si>
  <si>
    <t>莫兰上校的气动步枪：靠压缩空气发射，不需要火药，因而比较安静。</t>
  </si>
  <si>
    <t>炸药筒和手雷：每枚对 3 码之内的物体造成4D10 点伤害，（超过 3 码且在）6 码之内的造成 2D10点伤害，（超过 6 码且在）9 码之内的造成 1D10 点伤害。</t>
  </si>
  <si>
    <t>绞索：目标需要用一个战技摆脱，否则每轮受到 1D6 点伤害。只对人类和相近的对手有效。</t>
  </si>
  <si>
    <t>速射机枪：装在直升机上的加特林机枪。要不经过安装直接使用，使用者必须达到体格 2。</t>
  </si>
  <si>
    <t>催泪瓦斯：至近攻击规则无效；目标须通过一个 DEX 五分之一的检定否则暂时目盲。只对人类和相近的对手有效。</t>
  </si>
  <si>
    <t>电击枪：仅对体格 2 及以下的目标有效，目标在 1D6 回合内不能行动（或 KP 决定)</t>
  </si>
  <si>
    <t>无论疯狂是处于临时性还是不定性中，它们都将经过游戏中的三个阶段:
1.疯狂发作(战斗时发作选择即时症状，远离同伴发作选择总结症状)
2.潜在疯狂
3.恢复与治疗</t>
  </si>
  <si>
    <t>疯狂发作—即时症状</t>
  </si>
  <si>
    <t>疯狂发作—总结症状</t>
  </si>
  <si>
    <t>症状表现</t>
  </si>
  <si>
    <t>失忆 ：调查员会发现自己只记得最后身处的安全地点，却没有任何来到这里的记忆。例如，调查员一一刻还在家中吃着早饭，下一刻就已经直面着不知名的怪物。这将会持续 1D10 轮。</t>
  </si>
  <si>
    <t>失忆：回过神来，调查员们发现自己身处一个陌生的地方，并忘记了自己是谁。记忆会随时间恢复。</t>
  </si>
  <si>
    <t>假性残疾 ：调查员陷入了心理性的失明，失聪以及躯体缺失感中，持续 1D10 轮。</t>
  </si>
  <si>
    <t>被窃：调查员在 1D10 小时后恢复清醒，发觉自己被盗，身体毫发无损。如果调查员携带着宝贵之物（见调查员背景），做幸运检定来决定其是否被盗。所有有价值的东西无需检定自动消失。</t>
  </si>
  <si>
    <t>暴力倾向 ：调查员陷入了六亲不认的暴力行为中，对周围的敌人与友方进行着无差别的攻击，持续 1D10 轮。</t>
  </si>
  <si>
    <t>遍体鳞伤：调查员在 1D10 小时后恢复清醒，发现自己身上满是拳痕和瘀伤。生命值减少到疯狂前的一半，但这不会造成重伤。调查员没有被窃。这种伤害如何持续到现在由守秘人决定。</t>
  </si>
  <si>
    <t>偏执 ：调查员陷入了严重的偏执妄想之中，持续１Ｄ１０轮。有人在暗中窥视着他们，同伴中有人背叛了他们，没有人可以信任，万事皆虚。</t>
  </si>
  <si>
    <t>暴力倾向：调查员陷入强烈的暴力与破坏欲之中。调查员回过神来可能会理解自己做了什么也可能毫无印象。调查员对谁或何物施以暴力，他们是杀人还是仅仅造成了伤害，由守秘人决定。</t>
  </si>
  <si>
    <t>人际依赖 ：守秘人适当参考调查员的背景中重要之人的条目，调查员因为一些原因而降他人误认为了他重要的人并且努力的会与那个人保持那种关系，持续 1D10 轮</t>
  </si>
  <si>
    <t>极端信念：查看调查员背景中的思想信念，调查员会采取极端和疯狂的表现手段展示他们的思想信念之一。比如一个信教者会在地铁上高声布道。</t>
  </si>
  <si>
    <t>昏厥 ：调查员当场昏倒，并需要 1D10 轮才能苏醒。</t>
  </si>
  <si>
    <t>重要之人：考虑调查员背景中的重要之人，及其重要的原因。在 1D10 小时或更久的时间中，调查员将不顾一切地接近那个人，并为他们之间的关系做出行动。</t>
  </si>
  <si>
    <t>逃避行为 ：调查员会用任何的手段试图逃离现在所处的位置，即使这意味着开走唯一一辆交通工具并将其它人抛诸脑后，调查员会试图逃离 1D10轮。</t>
  </si>
  <si>
    <t>被收容：调查员在精神病院病房或警察局牢房中回过神来，他们可能会慢慢回想起导致自己被关在这里的事情。</t>
  </si>
  <si>
    <t>竭嘶底里 ：调查员表现出大笑，哭泣，嘶吼，害怕等的极端情绪表现，持续 1D10 轮。</t>
  </si>
  <si>
    <t>逃避行为：调查员恢复清醒时发现自己在很远的地方，也许迷失在荒郊野岭，或是在驶向远方的列车或长途汽车上。</t>
  </si>
  <si>
    <t>恐惧：调查员通过一次 D100 或者由守秘人选择，来从恐惧症状表中选择一个恐惧源，就算这一恐惧的事物是并不存在的，调查员的症状会持续1D10 轮。</t>
  </si>
  <si>
    <t>恐惧：调查员患上一个新的恐惧症状。在表Ⅸ：恐惧症状表上骰 1 个 D100 来决定症状，或由守秘人选择一个。调查员在 1D10 小时后回过神来，并开始为避开恐惧源而采取任何措施。</t>
  </si>
  <si>
    <t>躁狂 ：调查员通过一次 D100 或者由守秘人选择，来从躁狂症状表中选择一个躁狂的诱因，这个症状将会持续 1D10 轮。</t>
  </si>
  <si>
    <t>狂躁：调查员患上一个新的狂躁症状。在表Ⅹ：狂躁症状表上骰 1 个 d100 来决定症状，或由守秘人选择一个。调查员会在 1d10 小时后恢复理智。在这次疯狂发作中，调查员将完全沉浸于其新的狂躁症状。这症状是否会表现给旁人则取决于守秘人和此调查员。</t>
  </si>
  <si>
    <t>恐惧症状表</t>
  </si>
  <si>
    <t>狂躁症状表</t>
  </si>
  <si>
    <t>具体症状</t>
  </si>
  <si>
    <t>想复制文字请先粘贴到txt内</t>
  </si>
  <si>
    <t>信誉作为一个特殊属性，本职技能点也可以分配给信用评级，但要记住信用评级的范围由你的职业决定。</t>
  </si>
  <si>
    <t>调查员的信用评级初始为０。每个职业都有它特定的信用评级起始点数和增长范围，而玩家在信用评级上的分配也会展现出该调查员不同的风范。</t>
  </si>
  <si>
    <t>必须以本职技能点加至范围下限才可以分配兴趣技能点。</t>
  </si>
  <si>
    <t>1920S 现金和其他资产</t>
  </si>
  <si>
    <t>现代 现金和其他资产</t>
  </si>
  <si>
    <t>身无分文</t>
  </si>
  <si>
    <t xml:space="preserve">0 或更低  </t>
  </si>
  <si>
    <t>没有</t>
  </si>
  <si>
    <t xml:space="preserve">贫穷 </t>
  </si>
  <si>
    <t xml:space="preserve"> 1-9</t>
  </si>
  <si>
    <t>$1-9
CR x 1</t>
  </si>
  <si>
    <t>$10-90
CR x 10</t>
  </si>
  <si>
    <t>$20-180
CR x 20</t>
  </si>
  <si>
    <t>$200-1800
CR x 200</t>
  </si>
  <si>
    <t>标准</t>
  </si>
  <si>
    <t xml:space="preserve">  10-49</t>
  </si>
  <si>
    <t>$20-98
CR × 2</t>
  </si>
  <si>
    <t>$500-2450
CR × 50</t>
  </si>
  <si>
    <t>$400-1960
CR × 40</t>
  </si>
  <si>
    <t>$10000-49000
CR × 1000</t>
  </si>
  <si>
    <t>小康</t>
  </si>
  <si>
    <t>50-89</t>
  </si>
  <si>
    <t>$250-445
CR × 5</t>
  </si>
  <si>
    <t>$25000-44500
CR × 500</t>
  </si>
  <si>
    <t>$5000-8900
CR × 100</t>
  </si>
  <si>
    <t>$500000-890000
CR × 10000</t>
  </si>
  <si>
    <t>富裕</t>
  </si>
  <si>
    <t>90-98</t>
  </si>
  <si>
    <t>$1800-
1960
CR × 20</t>
  </si>
  <si>
    <t>$180000-
196000
CR × 2000</t>
  </si>
  <si>
    <t>$36000-
39200
CR × 400</t>
  </si>
  <si>
    <t>$3.6M-
3.92M
CR × 40000</t>
  </si>
  <si>
    <t>富豪</t>
  </si>
  <si>
    <t>$5M+</t>
  </si>
  <si>
    <t>1M</t>
  </si>
  <si>
    <t>$100M+</t>
  </si>
  <si>
    <t>连贫穷都够不上的人才能够叫做身无分文。
住所：大概只有睡大街。
旅行：步行，扒车或逃票上火车轮船。</t>
  </si>
  <si>
    <t>贫穷</t>
  </si>
  <si>
    <t>刚好买得起最廉价的屋顶，每天能够吃到一餐廉价食物
住所：最最最廉价的出租屋或睡袋旅馆。
旅行：最便宜的公众运输方式。反正只要赶便宜就对了，与之相伴的是不可靠。</t>
  </si>
  <si>
    <t>舒适的生活水平，一日三餐，偶尔下馆子。
住所：普通的家或公寓，并关租赁还是自购。外出住普通的旅馆。
旅行：会使用普通的旅行方式，不会用最高级。在现代来看，大概会有一辆自己的小车。</t>
  </si>
  <si>
    <t>小康级别已经可以享受奢侈品的舒适了。
住所：真材实料的住地，也许会有一些仆人（管家，主妇，清洁工，园丁，等等）。乡下估计还有小别墅。会住昂贵的宾馆。
旅行：头等舱。会买高档车或同等的交通工具。</t>
  </si>
  <si>
    <t>富裕级别就是享受超级奢侈品的时候了。
住所：豪华住所和有着大量仆人的庭院（管家，女仆，洗妇，园丁等等）。乡下和别处有着别墅是定番。
住总统套房。
旅行：头等舱。现代社会估摸还会有很多豪车。
没有必要因为调查员的生活水平而花时间详细计算住所、饮食和交通。如果调查员想要进行有意义的购买，请看下面的表。</t>
  </si>
  <si>
    <t>豪富</t>
  </si>
  <si>
    <t>与富裕差不多，但钱已经只是一个代号了。你将是世
界上最富有的人。</t>
  </si>
  <si>
    <t>STR+SIZ</t>
  </si>
  <si>
    <t>DB</t>
  </si>
  <si>
    <t>Build</t>
  </si>
  <si>
    <t>MOV减值</t>
  </si>
  <si>
    <t>0</t>
  </si>
  <si>
    <t>+1D4</t>
  </si>
  <si>
    <t>+1D6</t>
  </si>
  <si>
    <t>+2D6</t>
  </si>
  <si>
    <t>+3D6</t>
  </si>
  <si>
    <t>判断MOV</t>
  </si>
  <si>
    <t>+4D6</t>
  </si>
  <si>
    <t>STR</t>
  </si>
  <si>
    <t>+5D6</t>
  </si>
  <si>
    <t>DEX</t>
  </si>
  <si>
    <t>+6D6</t>
  </si>
  <si>
    <t>SIZ</t>
  </si>
  <si>
    <t>+7D6</t>
  </si>
  <si>
    <t>STR&gt;SIZ?</t>
  </si>
  <si>
    <t>+8D6</t>
  </si>
  <si>
    <t>DEX&gt;SIZ?</t>
  </si>
  <si>
    <t>+9D6</t>
  </si>
  <si>
    <t>STR=SIZ?</t>
  </si>
  <si>
    <t>+10D6</t>
  </si>
  <si>
    <t>DEX=SIZ?</t>
  </si>
  <si>
    <t>+11D6</t>
  </si>
  <si>
    <t>STR&lt;SIZ?</t>
  </si>
  <si>
    <t>+12D6</t>
  </si>
  <si>
    <t>DEX&lt;SIZ?</t>
  </si>
  <si>
    <t>+13D6</t>
  </si>
  <si>
    <t>二者皆&lt;体</t>
  </si>
  <si>
    <t>+14D6</t>
  </si>
  <si>
    <t>二者皆&gt;体</t>
  </si>
  <si>
    <t>+15D6</t>
  </si>
  <si>
    <t>三者相等</t>
  </si>
  <si>
    <t>+16D6</t>
  </si>
  <si>
    <t>一者＞体</t>
  </si>
  <si>
    <t>+17D6</t>
  </si>
  <si>
    <t>MOV=8？</t>
  </si>
  <si>
    <t>+18D6</t>
  </si>
  <si>
    <t>MOV=7？</t>
  </si>
  <si>
    <t>+19D6</t>
  </si>
  <si>
    <t>MOV=9？</t>
  </si>
  <si>
    <t>+20D6</t>
  </si>
  <si>
    <t>+21D6</t>
  </si>
  <si>
    <t>判断结果</t>
  </si>
  <si>
    <t>+22D6</t>
  </si>
  <si>
    <t>最终结果</t>
  </si>
  <si>
    <t>+23D6</t>
  </si>
  <si>
    <t>+24D6</t>
  </si>
  <si>
    <t>+25D6</t>
  </si>
  <si>
    <t>+26D6</t>
  </si>
  <si>
    <t>名称</t>
  </si>
  <si>
    <t>值</t>
  </si>
  <si>
    <t>维度</t>
  </si>
  <si>
    <t>点数</t>
  </si>
  <si>
    <t>技能栏</t>
  </si>
  <si>
    <t>合计</t>
  </si>
  <si>
    <t>技能数</t>
  </si>
  <si>
    <t>战斗</t>
  </si>
  <si>
    <t>医疗</t>
  </si>
  <si>
    <t>交流</t>
  </si>
  <si>
    <t>知识</t>
  </si>
  <si>
    <t>探索</t>
  </si>
  <si>
    <t>恐惧症是对某些事物的持久性恐惧。守秘人可以投 D100 随机选择，也可以直接选择一个恰当的症状。守秘人应将狂躁症的症状添加到调查员的背景故事栏中。</t>
  </si>
  <si>
    <t>狂躁症会带来对某一事物的狂热迷恋与强迫倾向。守秘人可以投 D100 随机选择，也可以直接选择一个恰当的症状。守秘人应将狂躁症的症状添加到调查员的背景故事栏中。</t>
  </si>
  <si>
    <t>洗澡恐惧症（Ablutophobia）：对于洗涤或洗澡的恐惧。</t>
  </si>
  <si>
    <t>沐浴癖（Ablutomania）：执着于清洗自己。</t>
  </si>
  <si>
    <t>恐高症（Acrophobia）：对于身处高处的恐惧。</t>
  </si>
  <si>
    <t>犹豫癖（Aboulomania）：病态地犹豫不定。</t>
  </si>
  <si>
    <t>飞行恐惧症（Aerophobia）：对飞行的恐惧。</t>
  </si>
  <si>
    <t>喜暗狂（Achluomania）：对黑暗的过度热爱。</t>
  </si>
  <si>
    <t>广场恐惧症（Agoraphobia）：对于开放的（拥挤）公共场所的恐惧。</t>
  </si>
  <si>
    <t>喜高狂（Acromaniaheights）：狂热迷恋高处。</t>
  </si>
  <si>
    <t>恐鸡症（Alektorophobia）：对鸡的恐惧。</t>
  </si>
  <si>
    <t>亲切癖（Agathomania）：病态地对他人友好。</t>
  </si>
  <si>
    <t>大蒜恐惧症（Alliumphobia）：对大蒜的恐惧。</t>
  </si>
  <si>
    <t>喜旷症（Agromania）：强烈地倾向于待在开阔空间中。</t>
  </si>
  <si>
    <t>乘车恐惧症（Amaxophobia）：对于乘坐地面载具的恐惧。</t>
  </si>
  <si>
    <t>喜尖狂（Aichmomania）：痴迷于尖锐或锋利的物体。</t>
  </si>
  <si>
    <t>恐风症（Ancraophobia）：对风的恐惧。</t>
  </si>
  <si>
    <t>恋猫狂（Ailuromania）：近乎病态地对猫友善。</t>
  </si>
  <si>
    <t>男性恐惧症（Androphobia）：对于成年男性的恐惧。</t>
  </si>
  <si>
    <t>疼痛癖（Algomania）：痴迷于疼痛。</t>
  </si>
  <si>
    <t>恐英症（Anglophobia）：对英格兰或英格兰文化的恐惧。</t>
  </si>
  <si>
    <t>喜蒜狂（Alliomania）：痴迷于大蒜。</t>
  </si>
  <si>
    <t>恐花症（Anthophobia）：对花的恐惧。</t>
  </si>
  <si>
    <t>乘车癖（Amaxomania）：痴迷于乘坐车辆。</t>
  </si>
  <si>
    <t>截肢者恐惧症（Apotemnophobia）：对截肢者的恐惧。</t>
  </si>
  <si>
    <t>欣快癖（Amenomania）：不正常地感到喜悦。</t>
  </si>
  <si>
    <t>蜘蛛恐惧症（Arachnophobia）：对蜘蛛的恐惧。</t>
  </si>
  <si>
    <t>喜花狂（Anthomania）：痴迷于花朵。</t>
  </si>
  <si>
    <t>闪电恐惧症（Astraphobia）：对闪电的恐惧。</t>
  </si>
  <si>
    <t>计算癖（Arithmomania）：狂热地痴迷于数字。</t>
  </si>
  <si>
    <t>废墟恐惧症（Atephobia）：对遗迹或残址的恐惧。</t>
  </si>
  <si>
    <t>消费癖（Asoticamania）：鲁莽冲动地消费。</t>
  </si>
  <si>
    <t>长笛恐惧症（Aulophobia）：对长笛的恐惧。</t>
  </si>
  <si>
    <t>隐居癖*（Automania）：过度地热爱独自隐居。（原文如此，存疑，Automania 实际上是恋车癖）</t>
  </si>
  <si>
    <t>细菌恐惧症（Bacteriophobia）：对细菌的恐惧。</t>
  </si>
  <si>
    <t>芭蕾癖（Balletmania）：痴迷于芭蕾舞。</t>
  </si>
  <si>
    <t>导弹/子弹恐惧症（Ballistophobia）：对导弹或子弹的恐惧。</t>
  </si>
  <si>
    <t>窃书癖（Biliokleptomania）：无法克制偷窃书籍的冲动。</t>
  </si>
  <si>
    <t>跌落恐惧症（Basophobia）：对于跌倒或摔落的恐惧。</t>
  </si>
  <si>
    <t>恋书狂（Bibliomania）：痴迷于书籍和/或阅读</t>
  </si>
  <si>
    <t>书籍恐惧症（Bibliophobia）：对书籍的恐惧。</t>
  </si>
  <si>
    <t>磨牙癖（Bruxomania）：无法克制磨牙的冲动。</t>
  </si>
  <si>
    <t>植物恐惧症（Botanophobia）：对植物的恐惧。</t>
  </si>
  <si>
    <t>灵臆症（Cacodemomania）：病态地坚信自己已被一个邪恶的灵体占据。</t>
  </si>
  <si>
    <t>美女恐惧症（Caligynephobia）：对美貌女性的恐惧。</t>
  </si>
  <si>
    <t>美貌狂（Callomania）：痴迷于自身的美貌。</t>
  </si>
  <si>
    <t>寒冷恐惧症（Cheimaphobia）：对寒冷的恐惧。</t>
  </si>
  <si>
    <t>地图狂（Cartacoethes）：在何时何处都无法控制查阅地图的冲动。</t>
  </si>
  <si>
    <t>恐钟表症（Chronomentrophobia）：对于钟表的恐惧。</t>
  </si>
  <si>
    <t>跳跃狂（Catapedamania）：痴迷于从高处跳下。</t>
  </si>
  <si>
    <t>幽闭恐惧症（Claustrophobia）：对于处在封闭的空间中的恐惧。</t>
  </si>
  <si>
    <t>喜冷症（Cheimatomania）：对寒冷或寒冷的物体的反常喜爱。</t>
  </si>
  <si>
    <t>小丑恐惧症（Coulrophobia）：对小丑的恐惧。</t>
  </si>
  <si>
    <t>舞蹈狂（Choreomania）：无法控制地起舞或发颤。</t>
  </si>
  <si>
    <t>恐犬症（Cynophobia）：对狗的恐惧。</t>
  </si>
  <si>
    <t>恋床癖（Clinomania）：过度地热爱待在床上。</t>
  </si>
  <si>
    <t>恶魔恐惧症（Demonophobia）：对邪灵或恶魔的恐惧。</t>
  </si>
  <si>
    <t>恋墓狂（Coimetormania）：痴迷于墓地。</t>
  </si>
  <si>
    <t>人群恐惧症（Demophobia）：对人群的恐惧。</t>
  </si>
  <si>
    <t>色彩狂（Coloromania）：痴迷于某种颜色。</t>
  </si>
  <si>
    <t>牙科恐惧症①（Dentophobia）：对牙医的恐惧。</t>
  </si>
  <si>
    <t>小丑狂（Coulromania）：痴迷于小丑。</t>
  </si>
  <si>
    <t>丢弃恐惧症（Disposophobia）：对于丢弃物件的恐惧（贮藏癖）。</t>
  </si>
  <si>
    <t>恐惧狂（Countermania）：执着于经历恐怖的场面。</t>
  </si>
  <si>
    <t>皮毛恐惧症（Doraphobia）：对动物皮毛的恐惧。</t>
  </si>
  <si>
    <t>杀戮癖（Dacnomania）：痴迷于杀戮。</t>
  </si>
  <si>
    <t>过马路恐惧症（Dromophobia）：对于过马路的恐惧。</t>
  </si>
  <si>
    <t>魔臆症（Demonomania）：病态地坚信自己已被恶魔附身。</t>
  </si>
  <si>
    <t>教堂恐惧症（Ecclesiophobia）：对教堂的恐惧。</t>
  </si>
  <si>
    <t>抓挠癖（Dermatillomania）：执着于抓挠自己的皮肤。</t>
  </si>
  <si>
    <t>镜子恐惧症（Eisoptrophobia）：对镜子的恐惧。</t>
  </si>
  <si>
    <t>正义狂（Dikemania）：痴迷于目睹正义被伸张。</t>
  </si>
  <si>
    <t>针尖恐惧症（Enetophobia）：对针或大头针的恐惧。</t>
  </si>
  <si>
    <t>嗜酒狂（Dipsomania）：反常地渴求酒精。</t>
  </si>
  <si>
    <t>昆虫恐惧症（Entomophobia）：对昆虫的恐惧。</t>
  </si>
  <si>
    <t>毛皮狂（Doramania）：痴迷于拥有毛皮。（存疑）</t>
  </si>
  <si>
    <t>恐猫症（Felinophobia）：对猫的恐惧。</t>
  </si>
  <si>
    <t>赠物癖（Doromania）：痴迷于赠送礼物。</t>
  </si>
  <si>
    <t>过桥恐惧症（Gephyrophobia）：对于过桥的恐惧。</t>
  </si>
  <si>
    <t>漂泊症（Drapetomania）：执着于逃离。</t>
  </si>
  <si>
    <t>恐老症（Gerontophobia）：对于老年人或变老的恐惧。</t>
  </si>
  <si>
    <t>漫游癖（Ecdemiomania）：执着于四处漫游。</t>
  </si>
  <si>
    <t>恐女症（Gynophobia）：对女性的恐惧。</t>
  </si>
  <si>
    <t>自恋狂（Egomania）：近乎病态地以自我为中心或自我崇拜。</t>
  </si>
  <si>
    <t>恐血症（Haemaphobia）：对血的恐惧。</t>
  </si>
  <si>
    <t>职业狂（Empleomania）：对于工作的无尽病态渴求。</t>
  </si>
  <si>
    <t>宗教罪行恐惧症（Hamartophobia）：对宗教罪行的恐惧。</t>
  </si>
  <si>
    <t>臆罪症（Enosimania）：病态地坚信自己带有罪孽。</t>
  </si>
  <si>
    <t>触摸恐惧症（Haphophobia）：对于被触摸的恐惧。</t>
  </si>
  <si>
    <t>学识狂（Epistemomania）：痴迷于获取学识。</t>
  </si>
  <si>
    <t>爬虫恐惧症（Herpetophobia）：对爬行动物的恐惧。</t>
  </si>
  <si>
    <t>静止癖（Eremiomania）：执着于保持安静。</t>
  </si>
  <si>
    <t>迷雾恐惧症（Homichlophobia）：对雾的恐惧。</t>
  </si>
  <si>
    <t>乙醚上瘾（Etheromania）：渴求乙醚。</t>
  </si>
  <si>
    <t>火器恐惧症（Hoplophobia）：对火器的恐惧。</t>
  </si>
  <si>
    <t>求婚狂（Gamomania）：痴迷于进行奇特的求婚。</t>
  </si>
  <si>
    <t>恐水症（Hydrophobia）：对水的恐惧。</t>
  </si>
  <si>
    <t>狂笑癖（Geliomania）：无法自制地，强迫性的大笑。</t>
  </si>
  <si>
    <t>催眠恐惧症①（Hypnophobia）：对于睡眠或被催眠的恐惧。</t>
  </si>
  <si>
    <t>巫术狂（Goetomania）：痴迷于女巫与巫术。</t>
  </si>
  <si>
    <t>白袍恐惧症（Iatrophobia）：对医生的恐惧。</t>
  </si>
  <si>
    <t>写作癖（Graphomania）：痴迷于将每一件事写下来。</t>
  </si>
  <si>
    <t>鱼类恐惧症（Ichthyophobia）：对鱼的恐惧。</t>
  </si>
  <si>
    <t>裸体狂（Gymnomania）：执着于裸露身体。</t>
  </si>
  <si>
    <t>蟑螂恐惧症（Katsaridaphobia）：对蟑螂的恐惧。</t>
  </si>
  <si>
    <t>妄想狂（Habromania）：近乎病态地充满愉快的妄想（而不顾现实状况如何）。</t>
  </si>
  <si>
    <t>雷鸣恐惧症（Keraunophobia）：对雷声的恐惧。</t>
  </si>
  <si>
    <t>蠕虫狂（Helminthomania）：过度地喜爱蠕虫。</t>
  </si>
  <si>
    <t>蔬菜恐惧症（Lachanophobia）：对蔬菜的恐惧。</t>
  </si>
  <si>
    <t>枪械狂（Hoplomania）：痴迷于火器。</t>
  </si>
  <si>
    <t>噪音恐惧症（Ligyrophobia）：对刺耳噪音的恐惧。</t>
  </si>
  <si>
    <t>饮水狂（Hydromania）：反常地渴求水分。</t>
  </si>
  <si>
    <t>恐湖症（Limnophobia）：对湖泊的恐惧。</t>
  </si>
  <si>
    <t>喜鱼癖（Ichthyomania）：痴迷于鱼类。</t>
  </si>
  <si>
    <t>机械恐惧症（Mechanophobia）：对机器或机械的恐惧。</t>
  </si>
  <si>
    <t>图标狂（Iconomania）：痴迷于图标与肖像</t>
  </si>
  <si>
    <t>巨物恐惧症（Megalophobia）：对于庞大物件的恐惧。</t>
  </si>
  <si>
    <t>偶像狂（Idolomania）：痴迷于甚至愿献身于某个偶像。</t>
  </si>
  <si>
    <t>捆绑恐惧症（Merinthophobia）：对于被捆绑或紧缚的恐惧。</t>
  </si>
  <si>
    <t>信息狂（Infomania）：痴迷于积累各种信息与资讯。</t>
  </si>
  <si>
    <t>流星恐惧症（Meteorophobia）：对流星或陨石的恐惧。</t>
  </si>
  <si>
    <t>射击狂（Klazomania）：反常地执着于射击。</t>
  </si>
  <si>
    <t>孤独恐惧症（Monophobia）：对于一人独处的恐惧。</t>
  </si>
  <si>
    <t>偷窃癖（Kleptomania）：反常地执着于偷窃。</t>
  </si>
  <si>
    <t>不洁恐惧症（Mysophobia）：对污垢或污染的恐惧。</t>
  </si>
  <si>
    <t>噪音癖（Ligyromania）：无法自制地执着于制造响亮或刺耳的噪音。</t>
  </si>
  <si>
    <t>黏液恐惧症（Myxophobia）：对黏液（史莱姆）的恐惧。</t>
  </si>
  <si>
    <t>喜线癖（Linonomania）：痴迷于线绳。</t>
  </si>
  <si>
    <t>尸体恐惧症（Necrophobia）：对尸体的恐惧。</t>
  </si>
  <si>
    <t>彩票狂（Lotterymania）：极端地执着于购买彩票。</t>
  </si>
  <si>
    <t>数字8恐惧症（Octophobia）：对数字 8 的恐惧。</t>
  </si>
  <si>
    <t>抑郁症（Lypemania）：近乎病态的重度抑郁倾向。</t>
  </si>
  <si>
    <t>恐牙症（Odontophobia）：对牙齿的恐惧。</t>
  </si>
  <si>
    <t>巨石狂（Megalithomania）：当站在石环中或立起的巨石旁时，就会近乎病态地写出各种奇怪的创意。</t>
  </si>
  <si>
    <t>恐梦症（Oneirophobia）：对梦境的恐惧。</t>
  </si>
  <si>
    <t>旋律狂（Melomania）：痴迷于音乐或一段特定的旋律。</t>
  </si>
  <si>
    <t>称呼恐惧症（Onomatophobia）：对于特定词语的恐惧。</t>
  </si>
  <si>
    <t>作诗癖（Metromania）：无法抑制地想要不停作诗。</t>
  </si>
  <si>
    <t>恐蛇症（Ophidiophobia）：对蛇的恐惧。</t>
  </si>
  <si>
    <t>憎恨癖（Misomania）：憎恨一切事物，痴迷于憎恨某个事物或团体。</t>
  </si>
  <si>
    <t>恐鸟症（Ornithophobia）：对鸟的恐惧。</t>
  </si>
  <si>
    <t>偏执狂（Monomania）：近乎病态地痴迷与专注某个特定的想法或创意。</t>
  </si>
  <si>
    <t>寄生虫恐惧症（Parasitophobia）：对寄生虫的恐惧。</t>
  </si>
  <si>
    <t>夸大癖（Mythomania）：以一种近乎病态的程度说谎或夸大事物。</t>
  </si>
  <si>
    <t>人偶恐惧症（Pediophobia）：对人偶的恐惧。</t>
  </si>
  <si>
    <t>臆想症（Nosomania）：妄想自己正在被某种臆想出的疾病折磨。</t>
  </si>
  <si>
    <t>吞咽恐惧症（Phagophobia）：对于吞咽或被吞咽的恐惧。</t>
  </si>
  <si>
    <t>记录癖（Notomania）：执着于记录一切事物（例如摄影）</t>
  </si>
  <si>
    <t>药物恐惧症（Pharmacophobia）：对药物的恐惧。</t>
  </si>
  <si>
    <t>恋名狂（Onomamania）：痴迷于名字（人物的、地点的、事物的）</t>
  </si>
  <si>
    <t>幽灵恐惧症（Phasmophobia）：对鬼魂的恐惧。</t>
  </si>
  <si>
    <t>称名癖（Onomatomania）：无法抑制地不断重复某个词语的冲动。</t>
  </si>
  <si>
    <t>日光恐惧症（Phenogophobia）：对日光的恐惧。</t>
  </si>
  <si>
    <t>剔指癖（Onychotillomania）：执着于剔指甲。</t>
  </si>
  <si>
    <t>胡须恐惧症（Pogonophobia）：对胡须的恐惧。</t>
  </si>
  <si>
    <t>恋食癖（Opsomania）：对某种食物的病态热爱。</t>
  </si>
  <si>
    <t>河流恐惧症（Potamophobia）：对河流的恐惧。</t>
  </si>
  <si>
    <t>抱怨癖（Paramania）：一种在抱怨时产生的近乎病态的愉悦感。</t>
  </si>
  <si>
    <t>酒精恐惧症（Potophobia）：对酒或酒精的恐惧。</t>
  </si>
  <si>
    <t>面具狂（Personamania）：执着于佩戴面具。</t>
  </si>
  <si>
    <t>恐火症（Pyrophobia）：对火的恐惧。</t>
  </si>
  <si>
    <t>幽灵狂（Phasmomania）：痴迷于幽灵。</t>
  </si>
  <si>
    <t>魔法恐惧症（Rhabdophobia）：对魔法的恐惧。</t>
  </si>
  <si>
    <t>谋杀癖（Phonomania）：病态的谋杀倾向。</t>
  </si>
  <si>
    <t>黑暗恐惧症（Scotophobia）：对黑暗或夜晚的恐惧。</t>
  </si>
  <si>
    <t>渴光癖（Photomania）：对光的病态渴求。</t>
  </si>
  <si>
    <t>恐月症（Selenophobia）：对月亮的恐惧。</t>
  </si>
  <si>
    <t>背德癖（Planomania）：病态地渴求违背社会道德（原文如此，存疑，Planomania 实际上是漂泊症）</t>
  </si>
  <si>
    <t>火车恐惧症（Siderodromophobia）：对于乘坐火车出行的恐惧。</t>
  </si>
  <si>
    <t>求财癖（Plutomania）：对财富的强迫性的渴望。</t>
  </si>
  <si>
    <t>恐星症（Siderophobia）：对星星的恐惧。</t>
  </si>
  <si>
    <t>欺骗狂（Pseudomania）：无法抑制的执着于撒谎。</t>
  </si>
  <si>
    <t>狭室恐惧症（Stenophobia）：对狭小物件或地点的恐惧。</t>
  </si>
  <si>
    <t>纵火狂（Pyromania）：执着于纵火。</t>
  </si>
  <si>
    <t>对称恐惧症（Symmetrophobia）：对对称的恐惧。</t>
  </si>
  <si>
    <t>提问狂（Questiong-Asking Mania）：执着于提问。</t>
  </si>
  <si>
    <t>活埋恐惧症（Taphephobia）：对于被活埋或墓地的恐惧。</t>
  </si>
  <si>
    <t>挖鼻癖（Rhinotillexomania）：执着于挖鼻子。</t>
  </si>
  <si>
    <t>公牛恐惧症（Taurophobia）：对公牛的恐惧。</t>
  </si>
  <si>
    <t>涂鸦癖（Scribbleomania）：沉迷于涂鸦。</t>
  </si>
  <si>
    <t>电话恐惧症（Telephonophobia）：对电话的恐惧。</t>
  </si>
  <si>
    <t>列车狂（Siderodromomania）：认为火车或类似的依靠轨道交通的旅行方式充满魅力。</t>
  </si>
  <si>
    <t>怪物恐惧症①（Teratophobia）：对怪物的恐惧。</t>
  </si>
  <si>
    <t>臆智症（Sophomania）：臆想自己拥有难以置信的智慧。</t>
  </si>
  <si>
    <t>深海恐惧症（Thalassophobia）：对海洋的恐惧。</t>
  </si>
  <si>
    <t>科技狂（Technomania）：痴迷于新的科技。</t>
  </si>
  <si>
    <t>手术恐惧症（Tomophobia）：对外科手术的恐惧。</t>
  </si>
  <si>
    <t>臆咒狂（Thanatomania）：坚信自己已被某种死亡魔法所诅咒。</t>
  </si>
  <si>
    <t>十三恐惧症（Triskadekaphobia）：对数字 13 的恐惧症。</t>
  </si>
  <si>
    <t>臆神狂（Theomania）：坚信自己是一位神灵。</t>
  </si>
  <si>
    <t>衣物恐惧症（Vestiphobia）：对衣物的恐惧。</t>
  </si>
  <si>
    <t>抓挠癖（Titillomaniac）：抓挠自己的强迫倾向。</t>
  </si>
  <si>
    <t>女巫恐惧症（Wiccaphobia）：对女巫与巫术的恐惧。</t>
  </si>
  <si>
    <t>手术狂（Tomomania）：对进行手术的不正常爱好。</t>
  </si>
  <si>
    <t>黄色恐惧症（Xanthophobia）：对黄色或“黄”字的恐惧。</t>
  </si>
  <si>
    <t>拔毛癖（Trichotillomania）：执着于拔下自己的头发。</t>
  </si>
  <si>
    <t>外语恐惧症（Xenoglossophobia）：对外语的恐惧。</t>
  </si>
  <si>
    <t>臆盲症（Typhlomania）：病理性的失明。</t>
  </si>
  <si>
    <t>异域恐惧症（Xenophobia）：对陌生人或外国人的恐惧。</t>
  </si>
  <si>
    <t>嗜外狂（Xenomania）：痴迷于异国的事物。</t>
  </si>
  <si>
    <t>动物恐惧症（Zoophobia）：对动物的恐惧。</t>
  </si>
  <si>
    <t>喜兽癖（Zoomania）：对待动物的态度近乎疯狂地友好。</t>
  </si>
  <si>
    <t>注释：①催眠恐惧症（Hypnophobia）、恐牙症（牙医恐惧症 \ Odontophobia）、魔法恐惧症（权杖恐惧症\ Rhabdophobia）和怪物恐惧症（畸形恐惧症 Teratophobia）四条疑原文理解有误，目前按原文翻出。</t>
  </si>
  <si>
    <t>该症状表由  Achronidas 翻译。</t>
  </si>
  <si>
    <t>爱桌游网bbs.lovezhuoyou.com</t>
  </si>
  <si>
    <t>实时更新</t>
  </si>
  <si>
    <t>版本号前两位代表年，第三位代表月</t>
  </si>
  <si>
    <t>1.8.9</t>
  </si>
  <si>
    <t>备忘录（以后再说）</t>
  </si>
  <si>
    <t>整理FAQ</t>
  </si>
  <si>
    <t>备注</t>
  </si>
  <si>
    <t>页码以规则书左下角为准，邮件确认部分爱信不信，事实如此。有其他争议内容请留言</t>
  </si>
  <si>
    <r>
      <rPr>
        <b/>
        <sz val="11"/>
        <color theme="2" tint="-0.899960325937681"/>
        <rFont val="黑体"/>
        <charset val="134"/>
      </rPr>
      <t>人物卡变更</t>
    </r>
    <r>
      <rPr>
        <sz val="11"/>
        <color theme="2" tint="-0.899960325937681"/>
        <rFont val="黑体"/>
        <charset val="134"/>
      </rPr>
      <t xml:space="preserve">
1.新增</t>
    </r>
    <r>
      <rPr>
        <sz val="11"/>
        <color rgb="FFFF0000"/>
        <rFont val="黑体"/>
        <charset val="134"/>
      </rPr>
      <t>.st指令复制区</t>
    </r>
    <r>
      <rPr>
        <sz val="11"/>
        <color theme="2" tint="-0.899960325937681"/>
        <rFont val="黑体"/>
        <charset val="134"/>
      </rPr>
      <t xml:space="preserve">，用于骰娘导入数据
  </t>
    </r>
    <r>
      <rPr>
        <sz val="11"/>
        <rFont val="黑体"/>
        <charset val="134"/>
      </rPr>
      <t>备注：因为特殊原因，该功能</t>
    </r>
    <r>
      <rPr>
        <sz val="11"/>
        <color rgb="FF7030A0"/>
        <rFont val="黑体"/>
        <charset val="134"/>
      </rPr>
      <t>在电脑端建议使用xlsm格式，在手机端仅能使用xlsx格式</t>
    </r>
    <r>
      <rPr>
        <sz val="11"/>
        <color theme="2" tint="-0.899960325937681"/>
        <rFont val="黑体"/>
        <charset val="134"/>
      </rPr>
      <t xml:space="preserve">
2.新增任意特长的</t>
    </r>
    <r>
      <rPr>
        <sz val="11"/>
        <color rgb="FFFF0000"/>
        <rFont val="黑体"/>
        <charset val="134"/>
      </rPr>
      <t>本职技能选择区</t>
    </r>
    <r>
      <rPr>
        <sz val="11"/>
        <color theme="2" tint="-0.899960325937681"/>
        <rFont val="黑体"/>
        <charset val="134"/>
      </rPr>
      <t xml:space="preserve">，用于添加本职标记
</t>
    </r>
    <r>
      <rPr>
        <b/>
        <sz val="11"/>
        <color theme="2" tint="-0.899960325937681"/>
        <rFont val="黑体"/>
        <charset val="134"/>
      </rPr>
      <t>分支技能变更</t>
    </r>
    <r>
      <rPr>
        <sz val="11"/>
        <color theme="2" tint="-0.899960325937681"/>
        <rFont val="黑体"/>
        <charset val="134"/>
      </rPr>
      <t xml:space="preserve">
1.删除分支技能-自设技能：</t>
    </r>
    <r>
      <rPr>
        <sz val="11"/>
        <color rgb="FFFF0000"/>
        <rFont val="黑体"/>
        <charset val="134"/>
      </rPr>
      <t>歌唱、建筑、风水</t>
    </r>
    <r>
      <rPr>
        <sz val="11"/>
        <color theme="2" tint="-0.899960325937681"/>
        <rFont val="黑体"/>
        <charset val="134"/>
      </rPr>
      <t xml:space="preserve">三项
</t>
    </r>
    <r>
      <rPr>
        <b/>
        <sz val="11"/>
        <color theme="2" tint="-0.899960325937681"/>
        <rFont val="黑体"/>
        <charset val="134"/>
      </rPr>
      <t>其他</t>
    </r>
    <r>
      <rPr>
        <sz val="11"/>
        <color theme="2" tint="-0.899960325937681"/>
        <rFont val="黑体"/>
        <charset val="134"/>
      </rPr>
      <t xml:space="preserve">
</t>
    </r>
    <r>
      <rPr>
        <sz val="11"/>
        <color rgb="FFFF0000"/>
        <rFont val="黑体"/>
        <charset val="134"/>
      </rPr>
      <t>爱桌游网</t>
    </r>
    <r>
      <rPr>
        <sz val="11"/>
        <color theme="2" tint="-0.899960325937681"/>
        <rFont val="黑体"/>
        <charset val="134"/>
      </rPr>
      <t>添加超链接，点击可直接跳转页面
修正一处文字描述</t>
    </r>
  </si>
  <si>
    <t>1.excel2016 格斗：剑 技能初始成功率无法正确显示</t>
  </si>
  <si>
    <t>1.普通攻击可以被战技反击
2.信誉需以本职技能点加至范围下限，想分配兴趣技能点或者超出信誉范围可与kp商谈
3.临时性疯狂追加内容：从同源处一次性损失5点及以上san时，需进行智力检定确认是否疯狂（比如阅读神话书籍，释放法术，理智检定）</t>
  </si>
  <si>
    <t xml:space="preserve">1.邮件作者确认
2.邮件作者确认
3.邮件作者确认
</t>
  </si>
  <si>
    <t>1.8.8</t>
  </si>
  <si>
    <t>规则书细节</t>
  </si>
  <si>
    <r>
      <rPr>
        <sz val="11"/>
        <rFont val="黑体"/>
        <charset val="134"/>
      </rPr>
      <t>1.修正一处错误描述
2.</t>
    </r>
    <r>
      <rPr>
        <sz val="11"/>
        <color rgb="FFFF0000"/>
        <rFont val="黑体"/>
        <charset val="134"/>
      </rPr>
      <t>疯狂表</t>
    </r>
    <r>
      <rPr>
        <sz val="11"/>
        <rFont val="黑体"/>
        <charset val="134"/>
      </rPr>
      <t>添加疯狂阶段
3.添加</t>
    </r>
    <r>
      <rPr>
        <sz val="11"/>
        <color rgb="FFFF0000"/>
        <rFont val="黑体"/>
        <charset val="134"/>
      </rPr>
      <t>车卡教程</t>
    </r>
    <r>
      <rPr>
        <sz val="11"/>
        <rFont val="黑体"/>
        <charset val="134"/>
      </rPr>
      <t>视频连接
4.修正</t>
    </r>
    <r>
      <rPr>
        <sz val="11"/>
        <color rgb="FFFF0000"/>
        <rFont val="黑体"/>
        <charset val="134"/>
      </rPr>
      <t>自定义职业技能</t>
    </r>
    <r>
      <rPr>
        <sz val="11"/>
        <rFont val="黑体"/>
        <charset val="134"/>
      </rPr>
      <t>无法选择学问的问题
5.</t>
    </r>
    <r>
      <rPr>
        <sz val="11"/>
        <color rgb="FFFF0000"/>
        <rFont val="黑体"/>
        <charset val="134"/>
      </rPr>
      <t>属性八维</t>
    </r>
    <r>
      <rPr>
        <sz val="11"/>
        <rFont val="黑体"/>
        <charset val="134"/>
      </rPr>
      <t>增加批注
6.增加</t>
    </r>
    <r>
      <rPr>
        <sz val="11"/>
        <color rgb="FFFF0000"/>
        <rFont val="黑体"/>
        <charset val="134"/>
      </rPr>
      <t>FAQ</t>
    </r>
    <r>
      <rPr>
        <sz val="11"/>
        <rFont val="黑体"/>
        <charset val="134"/>
      </rPr>
      <t>内容</t>
    </r>
  </si>
  <si>
    <t>1.投射物攻击（例如弓弩）不可闪避，但是1/5敏捷范围内可被反击
2.san check有大成功与大失败
3.在“克苏鲁的呼唤”中，没有通常意义的赢家和输家，这个游戏是合作性质的。
4.当任何幸运检定的结果为01时，作为奖励，可以说人的意志得到了锻炼，稍后可进行成长检定。</t>
  </si>
  <si>
    <t>1.规则书第82页
2.规则书第140页与第125页
3.规则书第2页
4.规则书第150页</t>
  </si>
  <si>
    <t>1.8.7</t>
  </si>
  <si>
    <t>建议</t>
  </si>
  <si>
    <r>
      <rPr>
        <b/>
        <sz val="11"/>
        <color theme="1"/>
        <rFont val="黑体"/>
        <charset val="134"/>
      </rPr>
      <t>人物卡变更</t>
    </r>
    <r>
      <rPr>
        <sz val="11"/>
        <color theme="1"/>
        <rFont val="黑体"/>
        <charset val="134"/>
      </rPr>
      <t xml:space="preserve">
1.修正</t>
    </r>
    <r>
      <rPr>
        <sz val="11"/>
        <color rgb="FFFF0000"/>
        <rFont val="黑体"/>
        <charset val="134"/>
      </rPr>
      <t>MOV调整值</t>
    </r>
    <r>
      <rPr>
        <sz val="11"/>
        <color theme="1"/>
        <rFont val="黑体"/>
        <charset val="134"/>
      </rPr>
      <t>不变化问题
2.修正</t>
    </r>
    <r>
      <rPr>
        <sz val="11"/>
        <color rgb="FFFF0000"/>
        <rFont val="黑体"/>
        <charset val="134"/>
      </rPr>
      <t>背景故事</t>
    </r>
    <r>
      <rPr>
        <sz val="11"/>
        <color theme="1"/>
        <rFont val="黑体"/>
        <charset val="134"/>
      </rPr>
      <t>非自动换行问题
3.去除</t>
    </r>
    <r>
      <rPr>
        <sz val="11"/>
        <color rgb="FFFF0000"/>
        <rFont val="黑体"/>
        <charset val="134"/>
      </rPr>
      <t>射击格斗</t>
    </r>
    <r>
      <rPr>
        <sz val="11"/>
        <color theme="1"/>
        <rFont val="黑体"/>
        <charset val="134"/>
      </rPr>
      <t>可选斗殴和手枪的情况，请直接在斗殴和手枪上进行加点
4.修正</t>
    </r>
    <r>
      <rPr>
        <sz val="11"/>
        <color rgb="FFFF0000"/>
        <rFont val="黑体"/>
        <charset val="134"/>
      </rPr>
      <t>资产</t>
    </r>
    <r>
      <rPr>
        <sz val="11"/>
        <color theme="1"/>
        <rFont val="黑体"/>
        <charset val="134"/>
      </rPr>
      <t>非自动换行问题
5.添加</t>
    </r>
    <r>
      <rPr>
        <sz val="11"/>
        <color rgb="FFFF0000"/>
        <rFont val="黑体"/>
        <charset val="134"/>
      </rPr>
      <t>wps下拉框</t>
    </r>
    <r>
      <rPr>
        <sz val="11"/>
        <color theme="1"/>
        <rFont val="黑体"/>
        <charset val="134"/>
      </rPr>
      <t>指导
6.</t>
    </r>
    <r>
      <rPr>
        <sz val="11"/>
        <color rgb="FFFF0000"/>
        <rFont val="黑体"/>
        <charset val="134"/>
      </rPr>
      <t>雷达图</t>
    </r>
    <r>
      <rPr>
        <sz val="11"/>
        <color theme="1"/>
        <rFont val="黑体"/>
        <charset val="134"/>
      </rPr>
      <t>调整
7.部分提示变更增加为</t>
    </r>
    <r>
      <rPr>
        <sz val="11"/>
        <color rgb="FFFF0000"/>
        <rFont val="黑体"/>
        <charset val="134"/>
      </rPr>
      <t xml:space="preserve">批注
</t>
    </r>
    <r>
      <rPr>
        <sz val="11"/>
        <color theme="1"/>
        <rFont val="黑体"/>
        <charset val="134"/>
      </rPr>
      <t>8.</t>
    </r>
    <r>
      <rPr>
        <sz val="11"/>
        <color rgb="FFFF0000"/>
        <rFont val="黑体"/>
        <charset val="134"/>
      </rPr>
      <t>驾驶</t>
    </r>
    <r>
      <rPr>
        <sz val="11"/>
        <color theme="1"/>
        <rFont val="黑体"/>
        <charset val="134"/>
      </rPr>
      <t>添加下拉框
9.添加</t>
    </r>
    <r>
      <rPr>
        <sz val="11"/>
        <color rgb="FFFF0000"/>
        <rFont val="黑体"/>
        <charset val="134"/>
      </rPr>
      <t xml:space="preserve">非常规技能：学问
</t>
    </r>
    <r>
      <rPr>
        <sz val="11"/>
        <rFont val="黑体"/>
        <charset val="134"/>
      </rPr>
      <t>10,添加</t>
    </r>
    <r>
      <rPr>
        <sz val="11"/>
        <color rgb="FFFF0000"/>
        <rFont val="黑体"/>
        <charset val="134"/>
      </rPr>
      <t>时代:其他</t>
    </r>
    <r>
      <rPr>
        <sz val="11"/>
        <rFont val="黑体"/>
        <charset val="134"/>
      </rPr>
      <t>及相关函数</t>
    </r>
    <r>
      <rPr>
        <sz val="11"/>
        <color theme="1"/>
        <rFont val="黑体"/>
        <charset val="134"/>
      </rPr>
      <t xml:space="preserve">
</t>
    </r>
    <r>
      <rPr>
        <b/>
        <sz val="11"/>
        <color theme="1"/>
        <rFont val="黑体"/>
        <charset val="134"/>
      </rPr>
      <t>分支技能变更</t>
    </r>
    <r>
      <rPr>
        <sz val="11"/>
        <color theme="1"/>
        <rFont val="黑体"/>
        <charset val="134"/>
      </rPr>
      <t xml:space="preserve">
1.补充</t>
    </r>
    <r>
      <rPr>
        <sz val="11"/>
        <color rgb="FFFF0000"/>
        <rFont val="黑体"/>
        <charset val="134"/>
      </rPr>
      <t>吹制玻璃管</t>
    </r>
    <r>
      <rPr>
        <sz val="11"/>
        <color theme="1"/>
        <rFont val="黑体"/>
        <charset val="134"/>
      </rPr>
      <t xml:space="preserve">(吹真空管)说明
</t>
    </r>
    <r>
      <rPr>
        <b/>
        <sz val="11"/>
        <color theme="1"/>
        <rFont val="黑体"/>
        <charset val="134"/>
      </rPr>
      <t>其他</t>
    </r>
    <r>
      <rPr>
        <sz val="11"/>
        <color theme="1"/>
        <rFont val="黑体"/>
        <charset val="134"/>
      </rPr>
      <t xml:space="preserve">
增加FAQ区域，有想法请留言
</t>
    </r>
  </si>
  <si>
    <t>1.人类学并非是用来分辨是否是人的。
2.这是面团规则，不要以现有的网络资源来曲解它。
3.咕咕咕是不对的，有事可以请假。
4.跑团视频和跑团同人小说仅供参考。
5.角色是角色，玩家是玩家，不要将个人情绪带到跑团中。
6.团里KP最大，所以当PL的世界观与KP的世界观冲突时，可以提建议，而不是起冲突。相性过于不合，优先考虑脱离。</t>
  </si>
  <si>
    <t>1.更接近社会人类学/民俗学
2.比如roll点
3.宰鸽宰鹉
4.美图秀秀和素颜的区别，因KP而异
5.玩家应该理性看待自身角色所遭受的境地
6.脱离：找kp商量退团</t>
  </si>
  <si>
    <t>1.8.6</t>
  </si>
  <si>
    <r>
      <rPr>
        <b/>
        <sz val="11"/>
        <color theme="1"/>
        <rFont val="黑体"/>
        <charset val="134"/>
      </rPr>
      <t>人物卡变更</t>
    </r>
    <r>
      <rPr>
        <sz val="11"/>
        <color theme="1"/>
        <rFont val="黑体"/>
        <charset val="134"/>
      </rPr>
      <t xml:space="preserve">
1.修正</t>
    </r>
    <r>
      <rPr>
        <sz val="11"/>
        <color rgb="FFFF0000"/>
        <rFont val="黑体"/>
        <charset val="134"/>
      </rPr>
      <t>警方(原作向)-警探</t>
    </r>
    <r>
      <rPr>
        <sz val="11"/>
        <rFont val="黑体"/>
        <charset val="134"/>
      </rPr>
      <t>无二选一本职技能标记的问题
2.修正</t>
    </r>
    <r>
      <rPr>
        <sz val="11"/>
        <color rgb="FFFF0000"/>
        <rFont val="黑体"/>
        <charset val="134"/>
      </rPr>
      <t>射击②</t>
    </r>
    <r>
      <rPr>
        <sz val="11"/>
        <rFont val="黑体"/>
        <charset val="134"/>
      </rPr>
      <t>无函数的问题
3.修正</t>
    </r>
    <r>
      <rPr>
        <sz val="11"/>
        <color rgb="FFFF0000"/>
        <rFont val="黑体"/>
        <charset val="134"/>
      </rPr>
      <t>属性八维图</t>
    </r>
    <r>
      <rPr>
        <sz val="11"/>
        <rFont val="黑体"/>
        <charset val="134"/>
      </rPr>
      <t>体质体型同数值的问题
4.还原</t>
    </r>
    <r>
      <rPr>
        <sz val="11"/>
        <color rgb="FFFF0000"/>
        <rFont val="黑体"/>
        <charset val="134"/>
      </rPr>
      <t>克苏鲁神话</t>
    </r>
    <r>
      <rPr>
        <sz val="11"/>
        <rFont val="黑体"/>
        <charset val="134"/>
      </rPr>
      <t>表
5.强化人物卡页角色</t>
    </r>
    <r>
      <rPr>
        <sz val="11"/>
        <color rgb="FFFF0000"/>
        <rFont val="黑体"/>
        <charset val="134"/>
      </rPr>
      <t>本职技能行</t>
    </r>
    <r>
      <rPr>
        <sz val="11"/>
        <rFont val="黑体"/>
        <charset val="134"/>
      </rPr>
      <t xml:space="preserve">存在感！！！
</t>
    </r>
    <r>
      <rPr>
        <b/>
        <sz val="11"/>
        <rFont val="黑体"/>
        <charset val="134"/>
      </rPr>
      <t>人物卡新增</t>
    </r>
    <r>
      <rPr>
        <sz val="11"/>
        <rFont val="黑体"/>
        <charset val="134"/>
      </rPr>
      <t xml:space="preserve">
1.添加</t>
    </r>
    <r>
      <rPr>
        <sz val="11"/>
        <color rgb="FFFF0000"/>
        <rFont val="黑体"/>
        <charset val="134"/>
      </rPr>
      <t>身体状态</t>
    </r>
    <r>
      <rPr>
        <sz val="11"/>
        <rFont val="黑体"/>
        <charset val="134"/>
      </rPr>
      <t>说明
2.添加属性8维合计
3.添加背景故事[</t>
    </r>
    <r>
      <rPr>
        <sz val="11"/>
        <color rgb="FFFF0000"/>
        <rFont val="黑体"/>
        <charset val="134"/>
      </rPr>
      <t>关键背景连接</t>
    </r>
    <r>
      <rPr>
        <sz val="11"/>
        <rFont val="黑体"/>
        <charset val="134"/>
      </rPr>
      <t>]提示
4.添加第三类接触[</t>
    </r>
    <r>
      <rPr>
        <sz val="11"/>
        <color rgb="FFFF0000"/>
        <rFont val="黑体"/>
        <charset val="134"/>
      </rPr>
      <t>习惯恐惧</t>
    </r>
    <r>
      <rPr>
        <sz val="11"/>
        <rFont val="黑体"/>
        <charset val="134"/>
      </rPr>
      <t>]提示
5.添加</t>
    </r>
    <r>
      <rPr>
        <sz val="11"/>
        <color rgb="FFFF0000"/>
        <rFont val="黑体"/>
        <charset val="134"/>
      </rPr>
      <t>属性超值</t>
    </r>
    <r>
      <rPr>
        <sz val="11"/>
        <rFont val="黑体"/>
        <charset val="134"/>
      </rPr>
      <t>警告
6.添加</t>
    </r>
    <r>
      <rPr>
        <sz val="11"/>
        <color rgb="FFFF0000"/>
        <rFont val="黑体"/>
        <charset val="134"/>
      </rPr>
      <t>信誉评级</t>
    </r>
    <r>
      <rPr>
        <sz val="11"/>
        <rFont val="黑体"/>
        <charset val="134"/>
      </rPr>
      <t xml:space="preserve">默认本职技能图标
</t>
    </r>
    <r>
      <rPr>
        <b/>
        <sz val="11"/>
        <rFont val="黑体"/>
        <charset val="134"/>
      </rPr>
      <t>人物卡修正（2018/6/6）</t>
    </r>
    <r>
      <rPr>
        <sz val="11"/>
        <rFont val="黑体"/>
        <charset val="134"/>
      </rPr>
      <t xml:space="preserve">
1.信誉兴趣点无法加点弱智修正</t>
    </r>
  </si>
  <si>
    <t>1.8.5</t>
  </si>
  <si>
    <t>1.修正投掷、追踪技能不消耗技能点的问题</t>
  </si>
  <si>
    <t>1.8.4</t>
  </si>
  <si>
    <r>
      <rPr>
        <b/>
        <sz val="11"/>
        <color theme="1"/>
        <rFont val="黑体"/>
        <charset val="134"/>
      </rPr>
      <t>人物卡变更</t>
    </r>
    <r>
      <rPr>
        <sz val="11"/>
        <color theme="1"/>
        <rFont val="黑体"/>
        <charset val="134"/>
      </rPr>
      <t xml:space="preserve">
1.</t>
    </r>
    <r>
      <rPr>
        <sz val="11"/>
        <color rgb="FFFF0000"/>
        <rFont val="黑体"/>
        <charset val="134"/>
      </rPr>
      <t>快速参考规则</t>
    </r>
    <r>
      <rPr>
        <sz val="11"/>
        <color theme="1"/>
        <rFont val="黑体"/>
        <charset val="134"/>
      </rPr>
      <t>-技能检定“大成功”、“大失败”部分内容修改回规则，备注留存泛大陆房规内容
2.</t>
    </r>
    <r>
      <rPr>
        <sz val="11"/>
        <color rgb="FFFF0000"/>
        <rFont val="黑体"/>
        <charset val="134"/>
      </rPr>
      <t>技能</t>
    </r>
    <r>
      <rPr>
        <sz val="11"/>
        <color theme="1"/>
        <rFont val="黑体"/>
        <charset val="134"/>
      </rPr>
      <t>-优化自设技能函数
3.</t>
    </r>
    <r>
      <rPr>
        <sz val="11"/>
        <color rgb="FFFF0000"/>
        <rFont val="黑体"/>
        <charset val="134"/>
      </rPr>
      <t>资产</t>
    </r>
    <r>
      <rPr>
        <sz val="11"/>
        <color theme="1"/>
        <rFont val="黑体"/>
        <charset val="134"/>
      </rPr>
      <t>-取消当前现金，补加“其他资产”
4.增加</t>
    </r>
    <r>
      <rPr>
        <sz val="11"/>
        <color rgb="FFFF0000"/>
        <rFont val="黑体"/>
        <charset val="134"/>
      </rPr>
      <t>雷达图</t>
    </r>
    <r>
      <rPr>
        <sz val="11"/>
        <color theme="1"/>
        <rFont val="黑体"/>
        <charset val="134"/>
      </rPr>
      <t xml:space="preserve">“属性”、“技能”
</t>
    </r>
    <r>
      <rPr>
        <b/>
        <sz val="11"/>
        <color theme="1"/>
        <rFont val="黑体"/>
        <charset val="134"/>
      </rPr>
      <t>属性与掷骰变更</t>
    </r>
    <r>
      <rPr>
        <sz val="11"/>
        <color theme="1"/>
        <rFont val="黑体"/>
        <charset val="134"/>
      </rPr>
      <t xml:space="preserve">
1.</t>
    </r>
    <r>
      <rPr>
        <sz val="11"/>
        <color rgb="FFFF0000"/>
        <rFont val="黑体"/>
        <charset val="134"/>
      </rPr>
      <t>幸运#2</t>
    </r>
    <r>
      <rPr>
        <sz val="11"/>
        <color theme="1"/>
        <rFont val="黑体"/>
        <charset val="134"/>
      </rPr>
      <t xml:space="preserve">添加说明
</t>
    </r>
    <r>
      <rPr>
        <b/>
        <sz val="11"/>
        <color theme="1"/>
        <rFont val="黑体"/>
        <charset val="134"/>
      </rPr>
      <t>疯狂表变更</t>
    </r>
    <r>
      <rPr>
        <sz val="11"/>
        <color theme="1"/>
        <rFont val="黑体"/>
        <charset val="134"/>
      </rPr>
      <t xml:space="preserve">
1.保护工作表解锁
</t>
    </r>
    <r>
      <rPr>
        <b/>
        <sz val="11"/>
        <color theme="1"/>
        <rFont val="黑体"/>
        <charset val="134"/>
      </rPr>
      <t>信誉参照表变更</t>
    </r>
    <r>
      <rPr>
        <sz val="11"/>
        <color theme="1"/>
        <rFont val="黑体"/>
        <charset val="134"/>
      </rPr>
      <t xml:space="preserve">
1.调整排版
</t>
    </r>
    <r>
      <rPr>
        <b/>
        <sz val="11"/>
        <color theme="1"/>
        <rFont val="黑体"/>
        <charset val="134"/>
      </rPr>
      <t xml:space="preserve">其他
</t>
    </r>
    <r>
      <rPr>
        <sz val="11"/>
        <color theme="1"/>
        <rFont val="黑体"/>
        <charset val="134"/>
      </rPr>
      <t>修改了一些文本</t>
    </r>
  </si>
  <si>
    <t>1.8.3</t>
  </si>
  <si>
    <t>1.增加4个可自设技能。设置自设技能提示标记，优化自设技能成功率函数。
2.分支技艺技能优化
3.大失败添加规则说明及房规说法
4.神话相关划分单元格</t>
  </si>
  <si>
    <t>1.8.2</t>
  </si>
  <si>
    <r>
      <rPr>
        <sz val="11"/>
        <color theme="1"/>
        <rFont val="黑体"/>
        <charset val="134"/>
      </rPr>
      <t xml:space="preserve">1.修复部分人员打开excel后无法切换至"人物"卡表的问题
</t>
    </r>
    <r>
      <rPr>
        <sz val="11"/>
        <color rgb="FFFF0000"/>
        <rFont val="黑体"/>
        <charset val="134"/>
      </rPr>
      <t>1.热修：手枪技能成功率更正【25%-》20%】
2.热修：职业列表本职技能点点数与实际不符的问题
3.热修：删除信用评级与克苏鲁神话的成长标记
4.添加MOV的年龄debuff状态</t>
    </r>
    <r>
      <rPr>
        <sz val="11"/>
        <color theme="1"/>
        <rFont val="黑体"/>
        <charset val="134"/>
      </rPr>
      <t xml:space="preserve">
</t>
    </r>
    <r>
      <rPr>
        <sz val="11"/>
        <color theme="2" tint="-0.899960325937681"/>
        <rFont val="黑体"/>
        <charset val="134"/>
      </rPr>
      <t>1.人物卡幸运计入[合计]
2.修正15-19岁教育鉴定说明内容</t>
    </r>
  </si>
  <si>
    <t>1.8.1最终版（理论上，仍有建议请联系QQ：2753342070）</t>
  </si>
  <si>
    <t>社交技能部分的本职技能标记不会变颜色</t>
  </si>
  <si>
    <r>
      <rPr>
        <b/>
        <sz val="11"/>
        <color theme="1"/>
        <rFont val="黑体"/>
        <charset val="134"/>
      </rPr>
      <t>此版本修正</t>
    </r>
    <r>
      <rPr>
        <sz val="11"/>
        <color theme="1"/>
        <rFont val="黑体"/>
        <charset val="134"/>
      </rPr>
      <t xml:space="preserve">
1.修正背景故事字体不统一的问题
2.修正调查员经历最后一栏未合并单元格的问题
3.修正技艺的下拉菜单里没有风水的问题
4.修正体型无法突破99的问题（有些人类可以突破99）</t>
    </r>
    <r>
      <rPr>
        <sz val="11"/>
        <color theme="1"/>
        <rFont val="黑体"/>
        <charset val="134"/>
      </rPr>
      <t xml:space="preserve">
</t>
    </r>
    <r>
      <rPr>
        <b/>
        <sz val="11"/>
        <color theme="1"/>
        <rFont val="黑体"/>
        <charset val="134"/>
      </rPr>
      <t>人物卡变更</t>
    </r>
    <r>
      <rPr>
        <sz val="11"/>
        <color theme="1"/>
        <rFont val="黑体"/>
        <charset val="134"/>
      </rPr>
      <t xml:space="preserve">
1.背景故事栏文字从红色变更为蓝色
2.增加本职技能标记
3.资产表变更，初始现金自动化。当前现金自行换算填写，资产说明请便。
4.武器技能点数自动化
5.变更第三类接触框名称
6.变更可成长标记被勾选图标
7.隐藏武器技能列表部分文字
8.增加属性合计
</t>
    </r>
    <r>
      <rPr>
        <b/>
        <sz val="11"/>
        <color theme="1"/>
        <rFont val="黑体"/>
        <charset val="134"/>
      </rPr>
      <t>职业列表变更</t>
    </r>
    <r>
      <rPr>
        <sz val="11"/>
        <color theme="1"/>
        <rFont val="黑体"/>
        <charset val="134"/>
      </rPr>
      <t xml:space="preserve">
1.增加职业介绍
2.增加自定义职业属性小提醒
3.自定义职业本职技能标记自动化（需在职业列表页手动选择本职技能）
4.补加规则职业：工人-非熟练工人
</t>
    </r>
    <r>
      <rPr>
        <b/>
        <sz val="11"/>
        <color theme="1"/>
        <rFont val="黑体"/>
        <charset val="134"/>
      </rPr>
      <t>属性与掷骰变更</t>
    </r>
    <r>
      <rPr>
        <sz val="11"/>
        <color theme="1"/>
        <rFont val="黑体"/>
        <charset val="134"/>
      </rPr>
      <t xml:space="preserve">
1.添加部分机型刷新姿势文字描述
</t>
    </r>
    <r>
      <rPr>
        <b/>
        <sz val="11"/>
        <color theme="1"/>
        <rFont val="黑体"/>
        <charset val="134"/>
      </rPr>
      <t>武器列表变更</t>
    </r>
    <r>
      <rPr>
        <sz val="11"/>
        <color theme="1"/>
        <rFont val="黑体"/>
        <charset val="134"/>
      </rPr>
      <t xml:space="preserve">
1.变更武器列表表格样式
</t>
    </r>
    <r>
      <rPr>
        <b/>
        <sz val="11"/>
        <color theme="1"/>
        <rFont val="黑体"/>
        <charset val="134"/>
      </rPr>
      <t>分支技能列表变更</t>
    </r>
    <r>
      <rPr>
        <sz val="11"/>
        <color theme="1"/>
        <rFont val="黑体"/>
        <charset val="134"/>
      </rPr>
      <t xml:space="preserve">
1.补充艺术与手艺部分技能
2.删除特殊技能列表，六项技能直接添加至技能表
</t>
    </r>
    <r>
      <rPr>
        <b/>
        <sz val="11"/>
        <color theme="1"/>
        <rFont val="黑体"/>
        <charset val="134"/>
      </rPr>
      <t>更新说明变更</t>
    </r>
    <r>
      <rPr>
        <sz val="11"/>
        <color theme="1"/>
        <rFont val="黑体"/>
        <charset val="134"/>
      </rPr>
      <t xml:space="preserve">
1.修改表格样式</t>
    </r>
  </si>
  <si>
    <t>1.6.4EX修复（1.7.8-1）</t>
  </si>
  <si>
    <r>
      <rPr>
        <sz val="11"/>
        <color theme="1"/>
        <rFont val="黑体"/>
        <charset val="134"/>
      </rPr>
      <t xml:space="preserve">1.修改可成长标记说明
2.添加疯狂表-即时症状和总结症状说明
</t>
    </r>
    <r>
      <rPr>
        <sz val="11"/>
        <color rgb="FFFF0000"/>
        <rFont val="黑体"/>
        <charset val="134"/>
      </rPr>
      <t xml:space="preserve">3.武器列表内的斗殴的技能成功率修正
</t>
    </r>
    <r>
      <rPr>
        <sz val="11"/>
        <color theme="5"/>
        <rFont val="黑体"/>
        <charset val="134"/>
      </rPr>
      <t>4.修复人物卡保护状态下无法插入头像问题</t>
    </r>
  </si>
  <si>
    <t>1.6.4EX（1.7.8）</t>
  </si>
  <si>
    <t>1.更正自定义职业的本职技能数
2.修改人物卡排版 
3.添加了可成长标记的说明
4.调查员笔记修改为调查员经历
5.部分技能表技能增加了ISNA函数
6.更正mov的问题
7.添加疯狂表，可速查（详情参见疯狂附表
8.合并克苏鲁神话框
9.校对武器列表</t>
  </si>
  <si>
    <t>1.6.3EX</t>
  </si>
  <si>
    <t>1.更新推出分支技能试用版本（有问题就改，麻烦私聊我
2.博物学变更为自然学
3.领航变更为导航
4.侦察变更为侦查
5.体力、魔法初始值变更为自动
6.中介调查员变更为事务所侦探、保安
7.司法人员变更为联邦探员
8.为部分可选择技能添加下拉框</t>
  </si>
  <si>
    <t>1.6.2EX</t>
  </si>
  <si>
    <t xml:space="preserve">1.可插入头像
2.删除txt导出
3.添加初始理智值,当填写意志属性值后，初始理智值会随之变动
4.添加输入自定义武器名称栏
5.原武器栏变更为类型栏，可进行选择
</t>
  </si>
  <si>
    <t>1.6.1EX</t>
  </si>
  <si>
    <t>基于1.6.1原版开始更新
添加信誉参照表，信用评级去除兴趣点加点</t>
  </si>
  <si>
    <t>任意特长</t>
  </si>
  <si>
    <t>列</t>
  </si>
  <si>
    <t>二选一函数</t>
  </si>
  <si>
    <t>社交技能</t>
  </si>
  <si>
    <t>二选一①函数</t>
  </si>
  <si>
    <t>二选一②函数</t>
  </si>
  <si>
    <t>三选X函数</t>
  </si>
  <si>
    <t>生存</t>
  </si>
  <si>
    <t>语言</t>
  </si>
  <si>
    <t>移动力</t>
  </si>
  <si>
    <t>体力</t>
  </si>
  <si>
    <t>魔法</t>
  </si>
  <si>
    <t>技能列表</t>
  </si>
  <si>
    <t>物品栏</t>
  </si>
  <si>
    <t>种类</t>
  </si>
  <si>
    <t>故障率</t>
  </si>
</sst>
</file>

<file path=xl/styles.xml><?xml version="1.0" encoding="utf-8"?>
<styleSheet xmlns="http://schemas.openxmlformats.org/spreadsheetml/2006/main">
  <numFmts count="11">
    <numFmt numFmtId="42" formatCode="_ &quot;￥&quot;* #,##0_ ;_ &quot;￥&quot;* \-#,##0_ ;_ &quot;￥&quot;* &quot;-&quot;_ ;_ @_ "/>
    <numFmt numFmtId="44" formatCode="_ &quot;￥&quot;* #,##0.00_ ;_ &quot;￥&quot;* \-#,##0.00_ ;_ &quot;￥&quot;* &quot;-&quot;??_ ;_ @_ "/>
    <numFmt numFmtId="41" formatCode="_ * #,##0_ ;_ * \-#,##0_ ;_ * &quot;-&quot;_ ;_ @_ "/>
    <numFmt numFmtId="43" formatCode="_ * #,##0.00_ ;_ * \-#,##0.00_ ;_ * &quot;-&quot;??_ ;_ @_ "/>
    <numFmt numFmtId="26" formatCode="\$#,##0.00_);[Red]\(\$#,##0.00\)"/>
    <numFmt numFmtId="24" formatCode="\$#,##0_);[Red]\(\$#,##0\)"/>
    <numFmt numFmtId="176" formatCode="\$#,##0.00;\-\$#,##0.00"/>
    <numFmt numFmtId="177" formatCode="\/0_ "/>
    <numFmt numFmtId="178" formatCode="0_);[Red]\(0\)"/>
    <numFmt numFmtId="179" formatCode="0.00_ "/>
    <numFmt numFmtId="180" formatCode="\+0;\-0;&quot;±&quot;0"/>
  </numFmts>
  <fonts count="95">
    <font>
      <sz val="11"/>
      <color theme="1"/>
      <name val="等线"/>
      <charset val="134"/>
      <scheme val="minor"/>
    </font>
    <font>
      <sz val="10"/>
      <color theme="1"/>
      <name val="等线"/>
      <charset val="134"/>
      <scheme val="minor"/>
    </font>
    <font>
      <sz val="11"/>
      <color theme="0"/>
      <name val="等线"/>
      <charset val="134"/>
      <scheme val="minor"/>
    </font>
    <font>
      <sz val="10"/>
      <color theme="1"/>
      <name val="微软雅黑"/>
      <charset val="134"/>
    </font>
    <font>
      <sz val="11"/>
      <color theme="1"/>
      <name val="微软雅黑 Light"/>
      <charset val="134"/>
    </font>
    <font>
      <sz val="10"/>
      <name val="微软雅黑"/>
      <charset val="134"/>
    </font>
    <font>
      <b/>
      <sz val="11"/>
      <color rgb="FFFF0000"/>
      <name val="等线"/>
      <charset val="134"/>
      <scheme val="minor"/>
    </font>
    <font>
      <sz val="11"/>
      <color theme="0"/>
      <name val="华文彩云"/>
      <charset val="134"/>
    </font>
    <font>
      <sz val="11"/>
      <color theme="0"/>
      <name val="黑体"/>
      <charset val="134"/>
    </font>
    <font>
      <b/>
      <sz val="11"/>
      <color indexed="63"/>
      <name val="黑体"/>
      <charset val="134"/>
    </font>
    <font>
      <sz val="11"/>
      <color indexed="17"/>
      <name val="宋体"/>
      <charset val="134"/>
    </font>
    <font>
      <sz val="11"/>
      <color indexed="17"/>
      <name val="Calibri"/>
      <charset val="134"/>
    </font>
    <font>
      <sz val="11"/>
      <color theme="2" tint="-0.899960325937681"/>
      <name val="黑体"/>
      <charset val="134"/>
    </font>
    <font>
      <sz val="11"/>
      <color theme="1"/>
      <name val="等线"/>
      <charset val="134"/>
      <scheme val="minor"/>
    </font>
    <font>
      <sz val="11"/>
      <name val="黑体"/>
      <charset val="134"/>
    </font>
    <font>
      <sz val="11"/>
      <color theme="1"/>
      <name val="黑体"/>
      <charset val="134"/>
    </font>
    <font>
      <sz val="11"/>
      <color rgb="FFFF0000"/>
      <name val="黑体"/>
      <charset val="134"/>
    </font>
    <font>
      <b/>
      <sz val="11"/>
      <color rgb="FFFF0000"/>
      <name val="Calibri"/>
      <charset val="134"/>
    </font>
    <font>
      <b/>
      <sz val="11"/>
      <color indexed="63"/>
      <name val="Calibri"/>
      <charset val="134"/>
    </font>
    <font>
      <b/>
      <sz val="11"/>
      <color rgb="FFFFC000"/>
      <name val="Calibri"/>
      <charset val="134"/>
    </font>
    <font>
      <sz val="11"/>
      <color theme="0"/>
      <name val="等线"/>
      <charset val="134"/>
      <scheme val="minor"/>
    </font>
    <font>
      <sz val="10"/>
      <color theme="1"/>
      <name val="宋体"/>
      <charset val="134"/>
    </font>
    <font>
      <b/>
      <sz val="12"/>
      <color rgb="FF000000"/>
      <name val="微软雅黑 Light"/>
      <charset val="134"/>
    </font>
    <font>
      <sz val="11"/>
      <color rgb="FF000000"/>
      <name val="微软雅黑 Light"/>
      <charset val="134"/>
    </font>
    <font>
      <sz val="12"/>
      <color theme="1"/>
      <name val="微软雅黑 Light"/>
      <charset val="134"/>
    </font>
    <font>
      <sz val="12"/>
      <color theme="0"/>
      <name val="微软雅黑 Light"/>
      <charset val="134"/>
    </font>
    <font>
      <sz val="11"/>
      <color theme="0"/>
      <name val="微软雅黑"/>
      <charset val="134"/>
    </font>
    <font>
      <sz val="11"/>
      <color theme="1"/>
      <name val="微软雅黑"/>
      <charset val="134"/>
    </font>
    <font>
      <sz val="11"/>
      <color rgb="FFFF0000"/>
      <name val="微软雅黑"/>
      <charset val="134"/>
    </font>
    <font>
      <sz val="11"/>
      <color theme="3"/>
      <name val="等线"/>
      <charset val="134"/>
      <scheme val="minor"/>
    </font>
    <font>
      <sz val="10"/>
      <name val="等线"/>
      <charset val="134"/>
    </font>
    <font>
      <sz val="11"/>
      <name val="等线"/>
      <charset val="134"/>
    </font>
    <font>
      <sz val="10"/>
      <color theme="0"/>
      <name val="宋体"/>
      <charset val="134"/>
    </font>
    <font>
      <sz val="10"/>
      <color theme="0"/>
      <name val="微软雅黑 Light"/>
      <charset val="134"/>
    </font>
    <font>
      <sz val="11"/>
      <color theme="0"/>
      <name val="微软雅黑 Light"/>
      <charset val="134"/>
    </font>
    <font>
      <sz val="11"/>
      <color rgb="FFFFFFFF"/>
      <name val="微软雅黑"/>
      <charset val="134"/>
    </font>
    <font>
      <sz val="11"/>
      <color rgb="FF000000"/>
      <name val="微软雅黑"/>
      <charset val="134"/>
    </font>
    <font>
      <sz val="10"/>
      <color theme="1"/>
      <name val="微软雅黑 Light"/>
      <charset val="134"/>
    </font>
    <font>
      <sz val="10"/>
      <color rgb="FFC00000"/>
      <name val="微软雅黑 Light"/>
      <charset val="134"/>
    </font>
    <font>
      <sz val="10"/>
      <color rgb="FFFF0000"/>
      <name val="微软雅黑 Light"/>
      <charset val="134"/>
    </font>
    <font>
      <sz val="10"/>
      <color theme="0"/>
      <name val="等线"/>
      <charset val="134"/>
      <scheme val="minor"/>
    </font>
    <font>
      <sz val="10"/>
      <color theme="0"/>
      <name val="微软雅黑"/>
      <charset val="134"/>
    </font>
    <font>
      <sz val="10"/>
      <color rgb="FFC00000"/>
      <name val="微软雅黑"/>
      <charset val="134"/>
    </font>
    <font>
      <sz val="10"/>
      <color theme="1"/>
      <name val="微软雅黑"/>
      <charset val="134"/>
    </font>
    <font>
      <b/>
      <sz val="9"/>
      <color theme="9" tint="-0.249977111117893"/>
      <name val="微软雅黑"/>
      <charset val="134"/>
    </font>
    <font>
      <sz val="10"/>
      <color theme="0" tint="-0.499984740745262"/>
      <name val="微软雅黑"/>
      <charset val="134"/>
    </font>
    <font>
      <sz val="10"/>
      <color rgb="FFFFFFFF"/>
      <name val="微软雅黑"/>
      <charset val="134"/>
    </font>
    <font>
      <sz val="9"/>
      <color rgb="FF000000"/>
      <name val="微软雅黑"/>
      <charset val="134"/>
    </font>
    <font>
      <sz val="9"/>
      <color theme="1"/>
      <name val="微软雅黑"/>
      <charset val="134"/>
    </font>
    <font>
      <sz val="8"/>
      <color theme="1"/>
      <name val="微软雅黑"/>
      <charset val="134"/>
    </font>
    <font>
      <sz val="8"/>
      <color theme="8" tint="-0.249977111117893"/>
      <name val="微软雅黑"/>
      <charset val="134"/>
    </font>
    <font>
      <sz val="9"/>
      <color theme="8" tint="-0.249977111117893"/>
      <name val="微软雅黑"/>
      <charset val="134"/>
    </font>
    <font>
      <sz val="10"/>
      <color theme="4" tint="-0.249977111117893"/>
      <name val="微软雅黑"/>
      <charset val="134"/>
    </font>
    <font>
      <sz val="10"/>
      <color theme="8"/>
      <name val="微软雅黑"/>
      <charset val="134"/>
    </font>
    <font>
      <sz val="10"/>
      <color rgb="FF00B050"/>
      <name val="微软雅黑"/>
      <charset val="134"/>
    </font>
    <font>
      <sz val="7"/>
      <color rgb="FF000000"/>
      <name val="微软雅黑"/>
      <charset val="134"/>
    </font>
    <font>
      <sz val="9"/>
      <color theme="0" tint="-0.499984740745262"/>
      <name val="微软雅黑"/>
      <charset val="134"/>
    </font>
    <font>
      <sz val="10"/>
      <color theme="2" tint="-0.249977111117893"/>
      <name val="微软雅黑"/>
      <charset val="134"/>
    </font>
    <font>
      <sz val="10"/>
      <color rgb="FF000000"/>
      <name val="微软雅黑"/>
      <charset val="134"/>
    </font>
    <font>
      <sz val="11"/>
      <name val="微软雅黑"/>
      <charset val="134"/>
    </font>
    <font>
      <sz val="10"/>
      <color rgb="FFFF0000"/>
      <name val="微软雅黑"/>
      <charset val="134"/>
    </font>
    <font>
      <sz val="9"/>
      <color rgb="FFC00000"/>
      <name val="微软雅黑"/>
      <charset val="134"/>
    </font>
    <font>
      <sz val="10"/>
      <color theme="8" tint="-0.499984740745262"/>
      <name val="微软雅黑"/>
      <charset val="134"/>
    </font>
    <font>
      <sz val="11"/>
      <color theme="8" tint="-0.499984740745262"/>
      <name val="微软雅黑"/>
      <charset val="134"/>
    </font>
    <font>
      <sz val="9"/>
      <color rgb="FF7F7F7F"/>
      <name val="微软雅黑"/>
      <charset val="134"/>
    </font>
    <font>
      <u/>
      <sz val="11"/>
      <color rgb="FF800080"/>
      <name val="等线"/>
      <charset val="134"/>
      <scheme val="minor"/>
    </font>
    <font>
      <sz val="11"/>
      <color indexed="8"/>
      <name val="Calibri"/>
      <charset val="134"/>
    </font>
    <font>
      <sz val="11"/>
      <color theme="1"/>
      <name val="等线"/>
      <charset val="0"/>
      <scheme val="minor"/>
    </font>
    <font>
      <b/>
      <sz val="15"/>
      <color theme="3"/>
      <name val="等线"/>
      <charset val="134"/>
      <scheme val="minor"/>
    </font>
    <font>
      <b/>
      <sz val="11"/>
      <color theme="3"/>
      <name val="等线"/>
      <charset val="134"/>
      <scheme val="minor"/>
    </font>
    <font>
      <sz val="11"/>
      <color rgb="FF9C0006"/>
      <name val="等线"/>
      <charset val="0"/>
      <scheme val="minor"/>
    </font>
    <font>
      <b/>
      <sz val="13"/>
      <color theme="3"/>
      <name val="等线"/>
      <charset val="134"/>
      <scheme val="minor"/>
    </font>
    <font>
      <sz val="11"/>
      <color rgb="FF3F3F76"/>
      <name val="等线"/>
      <charset val="0"/>
      <scheme val="minor"/>
    </font>
    <font>
      <sz val="11"/>
      <color theme="0"/>
      <name val="等线"/>
      <charset val="0"/>
      <scheme val="minor"/>
    </font>
    <font>
      <b/>
      <sz val="11"/>
      <color rgb="FFFFFFFF"/>
      <name val="等线"/>
      <charset val="0"/>
      <scheme val="minor"/>
    </font>
    <font>
      <sz val="11"/>
      <color rgb="FF9C6500"/>
      <name val="等线"/>
      <charset val="0"/>
      <scheme val="minor"/>
    </font>
    <font>
      <sz val="11"/>
      <color rgb="FF006100"/>
      <name val="等线"/>
      <charset val="0"/>
      <scheme val="minor"/>
    </font>
    <font>
      <b/>
      <sz val="18"/>
      <color theme="3"/>
      <name val="等线"/>
      <charset val="134"/>
      <scheme val="minor"/>
    </font>
    <font>
      <u/>
      <sz val="11"/>
      <color theme="10"/>
      <name val="等线"/>
      <charset val="134"/>
      <scheme val="minor"/>
    </font>
    <font>
      <u/>
      <sz val="11"/>
      <color rgb="FF800080"/>
      <name val="等线"/>
      <charset val="0"/>
      <scheme val="minor"/>
    </font>
    <font>
      <sz val="11"/>
      <color rgb="FFFF0000"/>
      <name val="等线"/>
      <charset val="0"/>
      <scheme val="minor"/>
    </font>
    <font>
      <b/>
      <sz val="11"/>
      <color rgb="FF3F3F3F"/>
      <name val="等线"/>
      <charset val="0"/>
      <scheme val="minor"/>
    </font>
    <font>
      <i/>
      <sz val="11"/>
      <color rgb="FF7F7F7F"/>
      <name val="等线"/>
      <charset val="0"/>
      <scheme val="minor"/>
    </font>
    <font>
      <b/>
      <sz val="11"/>
      <color theme="1"/>
      <name val="等线"/>
      <charset val="0"/>
      <scheme val="minor"/>
    </font>
    <font>
      <sz val="11"/>
      <color rgb="FFFA7D00"/>
      <name val="等线"/>
      <charset val="0"/>
      <scheme val="minor"/>
    </font>
    <font>
      <b/>
      <sz val="11"/>
      <color rgb="FFFA7D00"/>
      <name val="等线"/>
      <charset val="0"/>
      <scheme val="minor"/>
    </font>
    <font>
      <sz val="11"/>
      <color indexed="60"/>
      <name val="Calibri"/>
      <charset val="134"/>
    </font>
    <font>
      <b/>
      <sz val="11"/>
      <color theme="2" tint="-0.899960325937681"/>
      <name val="黑体"/>
      <charset val="134"/>
    </font>
    <font>
      <sz val="11"/>
      <color rgb="FF7030A0"/>
      <name val="黑体"/>
      <charset val="134"/>
    </font>
    <font>
      <b/>
      <sz val="11"/>
      <color theme="1"/>
      <name val="黑体"/>
      <charset val="134"/>
    </font>
    <font>
      <b/>
      <sz val="11"/>
      <name val="黑体"/>
      <charset val="134"/>
    </font>
    <font>
      <sz val="11"/>
      <color theme="5"/>
      <name val="黑体"/>
      <charset val="134"/>
    </font>
    <font>
      <sz val="7"/>
      <color theme="1"/>
      <name val="微软雅黑"/>
      <charset val="134"/>
    </font>
    <font>
      <sz val="9"/>
      <name val="宋体"/>
      <charset val="134"/>
    </font>
    <font>
      <b/>
      <sz val="9"/>
      <name val="宋体"/>
      <charset val="134"/>
    </font>
  </fonts>
  <fills count="46">
    <fill>
      <patternFill patternType="none"/>
    </fill>
    <fill>
      <patternFill patternType="gray125"/>
    </fill>
    <fill>
      <patternFill patternType="solid">
        <fgColor rgb="FFFFFF00"/>
        <bgColor indexed="64"/>
      </patternFill>
    </fill>
    <fill>
      <patternFill patternType="solid">
        <fgColor theme="4"/>
        <bgColor indexed="64"/>
      </patternFill>
    </fill>
    <fill>
      <patternFill patternType="solid">
        <fgColor theme="8"/>
        <bgColor indexed="64"/>
      </patternFill>
    </fill>
    <fill>
      <patternFill patternType="solid">
        <fgColor indexed="9"/>
        <bgColor indexed="64"/>
      </patternFill>
    </fill>
    <fill>
      <patternFill patternType="solid">
        <fgColor indexed="42"/>
        <bgColor indexed="64"/>
      </patternFill>
    </fill>
    <fill>
      <patternFill patternType="solid">
        <fgColor theme="4"/>
        <bgColor theme="4"/>
      </patternFill>
    </fill>
    <fill>
      <patternFill patternType="solid">
        <fgColor theme="4" tint="0.799951170384838"/>
        <bgColor indexed="64"/>
      </patternFill>
    </fill>
    <fill>
      <patternFill patternType="solid">
        <fgColor theme="4" tint="0.399945066682943"/>
        <bgColor indexed="64"/>
      </patternFill>
    </fill>
    <fill>
      <patternFill patternType="solid">
        <fgColor theme="0"/>
        <bgColor indexed="64"/>
      </patternFill>
    </fill>
    <fill>
      <patternFill patternType="solid">
        <fgColor theme="4" tint="0.599993896298105"/>
        <bgColor indexed="64"/>
      </patternFill>
    </fill>
    <fill>
      <patternFill patternType="solid">
        <fgColor rgb="FF5C9BD5"/>
        <bgColor indexed="64"/>
      </patternFill>
    </fill>
    <fill>
      <patternFill patternType="solid">
        <fgColor rgb="FFDEEAF6"/>
        <bgColor indexed="64"/>
      </patternFill>
    </fill>
    <fill>
      <patternFill patternType="solid">
        <fgColor rgb="FF9DC3E5"/>
        <bgColor indexed="64"/>
      </patternFill>
    </fill>
    <fill>
      <patternFill patternType="solid">
        <fgColor rgb="FFFFFFFF"/>
        <bgColor indexed="64"/>
      </patternFill>
    </fill>
    <fill>
      <patternFill patternType="solid">
        <fgColor theme="7" tint="0.599993896298105"/>
        <bgColor indexed="64"/>
      </patternFill>
    </fill>
    <fill>
      <patternFill patternType="solid">
        <fgColor rgb="FFFFC7CE"/>
        <bgColor indexed="64"/>
      </patternFill>
    </fill>
    <fill>
      <patternFill patternType="solid">
        <fgColor theme="9" tint="0.599993896298105"/>
        <bgColor indexed="64"/>
      </patternFill>
    </fill>
    <fill>
      <patternFill patternType="solid">
        <fgColor theme="7" tint="0.799981688894314"/>
        <bgColor indexed="64"/>
      </patternFill>
    </fill>
    <fill>
      <patternFill patternType="solid">
        <fgColor rgb="FFFFCC99"/>
        <bgColor indexed="64"/>
      </patternFill>
    </fill>
    <fill>
      <patternFill patternType="solid">
        <fgColor theme="6" tint="0.599993896298105"/>
        <bgColor indexed="64"/>
      </patternFill>
    </fill>
    <fill>
      <patternFill patternType="solid">
        <fgColor theme="8" tint="0.399975585192419"/>
        <bgColor indexed="64"/>
      </patternFill>
    </fill>
    <fill>
      <patternFill patternType="solid">
        <fgColor theme="5" tint="0.599993896298105"/>
        <bgColor indexed="64"/>
      </patternFill>
    </fill>
    <fill>
      <patternFill patternType="solid">
        <fgColor theme="9" tint="0.799981688894314"/>
        <bgColor indexed="64"/>
      </patternFill>
    </fill>
    <fill>
      <patternFill patternType="solid">
        <fgColor rgb="FFA5A5A5"/>
        <bgColor indexed="64"/>
      </patternFill>
    </fill>
    <fill>
      <patternFill patternType="solid">
        <fgColor theme="6" tint="0.799981688894314"/>
        <bgColor indexed="64"/>
      </patternFill>
    </fill>
    <fill>
      <patternFill patternType="solid">
        <fgColor theme="9"/>
        <bgColor indexed="64"/>
      </patternFill>
    </fill>
    <fill>
      <patternFill patternType="solid">
        <fgColor theme="8" tint="0.599993896298105"/>
        <bgColor indexed="64"/>
      </patternFill>
    </fill>
    <fill>
      <patternFill patternType="solid">
        <fgColor theme="4" tint="0.799981688894314"/>
        <bgColor indexed="64"/>
      </patternFill>
    </fill>
    <fill>
      <patternFill patternType="solid">
        <fgColor rgb="FFFFEB9C"/>
        <bgColor indexed="64"/>
      </patternFill>
    </fill>
    <fill>
      <patternFill patternType="solid">
        <fgColor rgb="FFC6EFCE"/>
        <bgColor indexed="64"/>
      </patternFill>
    </fill>
    <fill>
      <patternFill patternType="solid">
        <fgColor theme="6" tint="0.399975585192419"/>
        <bgColor indexed="64"/>
      </patternFill>
    </fill>
    <fill>
      <patternFill patternType="solid">
        <fgColor rgb="FFFFFFCC"/>
        <bgColor indexed="64"/>
      </patternFill>
    </fill>
    <fill>
      <patternFill patternType="solid">
        <fgColor theme="7"/>
        <bgColor indexed="64"/>
      </patternFill>
    </fill>
    <fill>
      <patternFill patternType="solid">
        <fgColor theme="8" tint="0.799981688894314"/>
        <bgColor indexed="64"/>
      </patternFill>
    </fill>
    <fill>
      <patternFill patternType="solid">
        <fgColor theme="5"/>
        <bgColor indexed="64"/>
      </patternFill>
    </fill>
    <fill>
      <patternFill patternType="solid">
        <fgColor rgb="FFF2F2F2"/>
        <bgColor indexed="64"/>
      </patternFill>
    </fill>
    <fill>
      <patternFill patternType="solid">
        <fgColor theme="5" tint="0.399975585192419"/>
        <bgColor indexed="64"/>
      </patternFill>
    </fill>
    <fill>
      <patternFill patternType="solid">
        <fgColor theme="9" tint="0.399975585192419"/>
        <bgColor indexed="64"/>
      </patternFill>
    </fill>
    <fill>
      <patternFill patternType="solid">
        <fgColor theme="6"/>
        <bgColor indexed="64"/>
      </patternFill>
    </fill>
    <fill>
      <patternFill patternType="solid">
        <fgColor theme="7" tint="0.399975585192419"/>
        <bgColor indexed="64"/>
      </patternFill>
    </fill>
    <fill>
      <patternFill patternType="solid">
        <fgColor theme="4" tint="0.399975585192419"/>
        <bgColor indexed="64"/>
      </patternFill>
    </fill>
    <fill>
      <patternFill patternType="solid">
        <fgColor indexed="29"/>
        <bgColor indexed="64"/>
      </patternFill>
    </fill>
    <fill>
      <patternFill patternType="solid">
        <fgColor theme="5" tint="0.799981688894314"/>
        <bgColor indexed="64"/>
      </patternFill>
    </fill>
    <fill>
      <patternFill patternType="solid">
        <fgColor theme="4" tint="0.599993896298105"/>
        <bgColor indexed="64"/>
      </patternFill>
    </fill>
  </fills>
  <borders count="219">
    <border>
      <left/>
      <right/>
      <top/>
      <bottom/>
      <diagonal/>
    </border>
    <border>
      <left style="thin">
        <color auto="1"/>
      </left>
      <right/>
      <top style="thin">
        <color auto="1"/>
      </top>
      <bottom style="thin">
        <color auto="1"/>
      </bottom>
      <diagonal/>
    </border>
    <border>
      <left/>
      <right/>
      <top style="thin">
        <color auto="1"/>
      </top>
      <bottom style="thin">
        <color auto="1"/>
      </bottom>
      <diagonal/>
    </border>
    <border>
      <left/>
      <right style="thin">
        <color theme="0"/>
      </right>
      <top style="thin">
        <color auto="1"/>
      </top>
      <bottom style="thin">
        <color auto="1"/>
      </bottom>
      <diagonal/>
    </border>
    <border>
      <left/>
      <right style="thin">
        <color auto="1"/>
      </right>
      <top style="thin">
        <color auto="1"/>
      </top>
      <bottom/>
      <diagonal/>
    </border>
    <border>
      <left style="thin">
        <color auto="1"/>
      </left>
      <right style="thin">
        <color auto="1"/>
      </right>
      <top style="thin">
        <color auto="1"/>
      </top>
      <bottom style="thin">
        <color auto="1"/>
      </bottom>
      <diagonal/>
    </border>
    <border>
      <left/>
      <right style="thin">
        <color auto="1"/>
      </right>
      <top/>
      <bottom/>
      <diagonal/>
    </border>
    <border>
      <left/>
      <right style="thin">
        <color auto="1"/>
      </right>
      <top style="thin">
        <color auto="1"/>
      </top>
      <bottom style="thin">
        <color auto="1"/>
      </bottom>
      <diagonal/>
    </border>
    <border>
      <left style="thin">
        <color auto="1"/>
      </left>
      <right/>
      <top style="thin">
        <color auto="1"/>
      </top>
      <bottom/>
      <diagonal/>
    </border>
    <border>
      <left/>
      <right/>
      <top style="thin">
        <color auto="1"/>
      </top>
      <bottom/>
      <diagonal/>
    </border>
    <border>
      <left style="thin">
        <color auto="1"/>
      </left>
      <right/>
      <top/>
      <bottom/>
      <diagonal/>
    </border>
    <border>
      <left style="thin">
        <color auto="1"/>
      </left>
      <right/>
      <top/>
      <bottom style="thin">
        <color theme="0"/>
      </bottom>
      <diagonal/>
    </border>
    <border>
      <left/>
      <right/>
      <top/>
      <bottom style="thin">
        <color theme="0"/>
      </bottom>
      <diagonal/>
    </border>
    <border>
      <left style="thin">
        <color auto="1"/>
      </left>
      <right style="thin">
        <color theme="0"/>
      </right>
      <top/>
      <bottom style="thin">
        <color theme="0"/>
      </bottom>
      <diagonal/>
    </border>
    <border>
      <left style="thin">
        <color theme="0"/>
      </left>
      <right/>
      <top style="thin">
        <color theme="0"/>
      </top>
      <bottom style="thin">
        <color theme="0"/>
      </bottom>
      <diagonal/>
    </border>
    <border>
      <left/>
      <right style="thin">
        <color theme="0"/>
      </right>
      <top style="thin">
        <color theme="0"/>
      </top>
      <bottom/>
      <diagonal/>
    </border>
    <border>
      <left style="thin">
        <color theme="0"/>
      </left>
      <right/>
      <top style="thin">
        <color theme="0"/>
      </top>
      <bottom/>
      <diagonal/>
    </border>
    <border>
      <left/>
      <right style="thin">
        <color theme="0"/>
      </right>
      <top style="thin">
        <color theme="0"/>
      </top>
      <bottom style="thin">
        <color theme="0"/>
      </bottom>
      <diagonal/>
    </border>
    <border>
      <left style="thin">
        <color theme="0"/>
      </left>
      <right/>
      <top/>
      <bottom style="thin">
        <color theme="0"/>
      </bottom>
      <diagonal/>
    </border>
    <border>
      <left/>
      <right style="thin">
        <color theme="0"/>
      </right>
      <top/>
      <bottom style="thin">
        <color theme="0"/>
      </bottom>
      <diagonal/>
    </border>
    <border>
      <left style="thin">
        <color auto="1"/>
      </left>
      <right/>
      <top style="thin">
        <color theme="0"/>
      </top>
      <bottom style="thin">
        <color theme="0"/>
      </bottom>
      <diagonal/>
    </border>
    <border>
      <left style="thin">
        <color auto="1"/>
      </left>
      <right style="thin">
        <color theme="0"/>
      </right>
      <top style="thin">
        <color theme="0"/>
      </top>
      <bottom style="thin">
        <color theme="0"/>
      </bottom>
      <diagonal/>
    </border>
    <border>
      <left/>
      <right/>
      <top style="thin">
        <color theme="0"/>
      </top>
      <bottom/>
      <diagonal/>
    </border>
    <border>
      <left style="thin">
        <color auto="1"/>
      </left>
      <right style="thin">
        <color theme="0"/>
      </right>
      <top style="thin">
        <color theme="0"/>
      </top>
      <bottom/>
      <diagonal/>
    </border>
    <border>
      <left/>
      <right/>
      <top style="thin">
        <color theme="0"/>
      </top>
      <bottom style="thin">
        <color theme="0"/>
      </bottom>
      <diagonal/>
    </border>
    <border>
      <left style="thin">
        <color auto="1"/>
      </left>
      <right style="thin">
        <color theme="0"/>
      </right>
      <top style="thin">
        <color theme="0"/>
      </top>
      <bottom style="thin">
        <color auto="1"/>
      </bottom>
      <diagonal/>
    </border>
    <border>
      <left/>
      <right/>
      <top/>
      <bottom style="thin">
        <color auto="1"/>
      </bottom>
      <diagonal/>
    </border>
    <border>
      <left style="thin">
        <color auto="1"/>
      </left>
      <right style="thin">
        <color auto="1"/>
      </right>
      <top style="thin">
        <color auto="1"/>
      </top>
      <bottom/>
      <diagonal/>
    </border>
    <border>
      <left style="thin">
        <color auto="1"/>
      </left>
      <right style="thin">
        <color auto="1"/>
      </right>
      <top/>
      <bottom/>
      <diagonal/>
    </border>
    <border>
      <left style="thin">
        <color auto="1"/>
      </left>
      <right/>
      <top/>
      <bottom style="thin">
        <color auto="1"/>
      </bottom>
      <diagonal/>
    </border>
    <border>
      <left style="thin">
        <color auto="1"/>
      </left>
      <right style="thin">
        <color auto="1"/>
      </right>
      <top/>
      <bottom style="thin">
        <color auto="1"/>
      </bottom>
      <diagonal/>
    </border>
    <border>
      <left style="medium">
        <color auto="1"/>
      </left>
      <right style="medium">
        <color auto="1"/>
      </right>
      <top style="medium">
        <color auto="1"/>
      </top>
      <bottom style="medium">
        <color auto="1"/>
      </bottom>
      <diagonal/>
    </border>
    <border>
      <left style="medium">
        <color auto="1"/>
      </left>
      <right style="medium">
        <color auto="1"/>
      </right>
      <top style="thin">
        <color theme="4"/>
      </top>
      <bottom style="medium">
        <color auto="1"/>
      </bottom>
      <diagonal/>
    </border>
    <border>
      <left style="medium">
        <color auto="1"/>
      </left>
      <right style="thin">
        <color theme="0" tint="-0.249977111117893"/>
      </right>
      <top style="medium">
        <color auto="1"/>
      </top>
      <bottom style="thin">
        <color theme="0" tint="-0.249977111117893"/>
      </bottom>
      <diagonal/>
    </border>
    <border>
      <left style="thin">
        <color theme="0" tint="-0.249977111117893"/>
      </left>
      <right style="thin">
        <color theme="0" tint="-0.249977111117893"/>
      </right>
      <top style="medium">
        <color auto="1"/>
      </top>
      <bottom style="thin">
        <color theme="0" tint="-0.249977111117893"/>
      </bottom>
      <diagonal/>
    </border>
    <border>
      <left style="thin">
        <color theme="0" tint="-0.249977111117893"/>
      </left>
      <right style="medium">
        <color auto="1"/>
      </right>
      <top style="medium">
        <color auto="1"/>
      </top>
      <bottom style="thin">
        <color theme="0" tint="-0.249977111117893"/>
      </bottom>
      <diagonal/>
    </border>
    <border>
      <left style="medium">
        <color auto="1"/>
      </left>
      <right style="thin">
        <color theme="0" tint="-0.249977111117893"/>
      </right>
      <top style="thin">
        <color theme="0" tint="-0.249977111117893"/>
      </top>
      <bottom style="thin">
        <color theme="0" tint="-0.249977111117893"/>
      </bottom>
      <diagonal/>
    </border>
    <border>
      <left style="thin">
        <color theme="0" tint="-0.249977111117893"/>
      </left>
      <right style="thin">
        <color theme="0" tint="-0.249977111117893"/>
      </right>
      <top style="thin">
        <color theme="0" tint="-0.249977111117893"/>
      </top>
      <bottom style="thin">
        <color theme="0" tint="-0.249977111117893"/>
      </bottom>
      <diagonal/>
    </border>
    <border>
      <left style="thin">
        <color theme="0" tint="-0.249977111117893"/>
      </left>
      <right style="medium">
        <color auto="1"/>
      </right>
      <top style="thin">
        <color theme="0" tint="-0.249977111117893"/>
      </top>
      <bottom style="thin">
        <color theme="0" tint="-0.249977111117893"/>
      </bottom>
      <diagonal/>
    </border>
    <border>
      <left style="medium">
        <color auto="1"/>
      </left>
      <right style="thin">
        <color theme="0" tint="-0.249977111117893"/>
      </right>
      <top style="thin">
        <color theme="0" tint="-0.249977111117893"/>
      </top>
      <bottom style="medium">
        <color auto="1"/>
      </bottom>
      <diagonal/>
    </border>
    <border>
      <left style="thin">
        <color theme="0" tint="-0.249977111117893"/>
      </left>
      <right style="medium">
        <color auto="1"/>
      </right>
      <top style="thin">
        <color theme="0" tint="-0.249977111117893"/>
      </top>
      <bottom style="medium">
        <color auto="1"/>
      </bottom>
      <diagonal/>
    </border>
    <border>
      <left style="medium">
        <color auto="1"/>
      </left>
      <right/>
      <top style="medium">
        <color auto="1"/>
      </top>
      <bottom style="thin">
        <color theme="0" tint="-0.249977111117893"/>
      </bottom>
      <diagonal/>
    </border>
    <border>
      <left/>
      <right style="medium">
        <color auto="1"/>
      </right>
      <top style="medium">
        <color auto="1"/>
      </top>
      <bottom style="thin">
        <color theme="0" tint="-0.249977111117893"/>
      </bottom>
      <diagonal/>
    </border>
    <border>
      <left style="medium">
        <color auto="1"/>
      </left>
      <right/>
      <top/>
      <bottom style="medium">
        <color auto="1"/>
      </bottom>
      <diagonal/>
    </border>
    <border>
      <left/>
      <right style="medium">
        <color auto="1"/>
      </right>
      <top/>
      <bottom style="medium">
        <color auto="1"/>
      </bottom>
      <diagonal/>
    </border>
    <border>
      <left style="thin">
        <color theme="0" tint="-0.249977111117893"/>
      </left>
      <right style="thin">
        <color theme="0" tint="-0.249977111117893"/>
      </right>
      <top style="thin">
        <color theme="0" tint="-0.249977111117893"/>
      </top>
      <bottom style="medium">
        <color auto="1"/>
      </bottom>
      <diagonal/>
    </border>
    <border>
      <left style="medium">
        <color theme="1"/>
      </left>
      <right style="thin">
        <color theme="0" tint="-0.249977111117893"/>
      </right>
      <top style="medium">
        <color theme="1"/>
      </top>
      <bottom style="thin">
        <color theme="0" tint="-0.249977111117893"/>
      </bottom>
      <diagonal/>
    </border>
    <border>
      <left style="thin">
        <color theme="0" tint="-0.249977111117893"/>
      </left>
      <right style="medium">
        <color theme="1"/>
      </right>
      <top style="medium">
        <color theme="1"/>
      </top>
      <bottom style="thin">
        <color theme="0" tint="-0.249977111117893"/>
      </bottom>
      <diagonal/>
    </border>
    <border>
      <left style="medium">
        <color theme="1"/>
      </left>
      <right style="thin">
        <color theme="0" tint="-0.249977111117893"/>
      </right>
      <top style="thin">
        <color theme="0" tint="-0.249977111117893"/>
      </top>
      <bottom style="thin">
        <color theme="0" tint="-0.249977111117893"/>
      </bottom>
      <diagonal/>
    </border>
    <border>
      <left style="thin">
        <color theme="0" tint="-0.249977111117893"/>
      </left>
      <right style="medium">
        <color theme="1"/>
      </right>
      <top style="thin">
        <color theme="0" tint="-0.249977111117893"/>
      </top>
      <bottom style="thin">
        <color theme="0" tint="-0.249977111117893"/>
      </bottom>
      <diagonal/>
    </border>
    <border>
      <left style="medium">
        <color theme="1"/>
      </left>
      <right style="thin">
        <color theme="0" tint="-0.249977111117893"/>
      </right>
      <top style="thin">
        <color theme="0" tint="-0.249977111117893"/>
      </top>
      <bottom style="medium">
        <color theme="1"/>
      </bottom>
      <diagonal/>
    </border>
    <border>
      <left style="thin">
        <color theme="0" tint="-0.249977111117893"/>
      </left>
      <right style="medium">
        <color theme="1"/>
      </right>
      <top style="thin">
        <color theme="0" tint="-0.249977111117893"/>
      </top>
      <bottom style="medium">
        <color theme="1"/>
      </bottom>
      <diagonal/>
    </border>
    <border>
      <left style="medium">
        <color theme="1"/>
      </left>
      <right style="thin">
        <color theme="1"/>
      </right>
      <top style="medium">
        <color theme="1"/>
      </top>
      <bottom style="thin">
        <color theme="1"/>
      </bottom>
      <diagonal/>
    </border>
    <border>
      <left style="thin">
        <color theme="1"/>
      </left>
      <right style="thin">
        <color theme="1"/>
      </right>
      <top style="medium">
        <color theme="1"/>
      </top>
      <bottom style="thin">
        <color theme="1"/>
      </bottom>
      <diagonal/>
    </border>
    <border>
      <left style="medium">
        <color theme="1"/>
      </left>
      <right/>
      <top/>
      <bottom style="thin">
        <color theme="0" tint="-0.249977111117893"/>
      </bottom>
      <diagonal/>
    </border>
    <border>
      <left style="thin">
        <color theme="1"/>
      </left>
      <right style="thin">
        <color theme="1"/>
      </right>
      <top style="thin">
        <color theme="1"/>
      </top>
      <bottom style="thin">
        <color theme="0" tint="-0.249977111117893"/>
      </bottom>
      <diagonal/>
    </border>
    <border>
      <left/>
      <right style="thin">
        <color theme="0" tint="-0.249977111117893"/>
      </right>
      <top/>
      <bottom style="thin">
        <color theme="0" tint="-0.249977111117893"/>
      </bottom>
      <diagonal/>
    </border>
    <border>
      <left style="thin">
        <color theme="0" tint="-0.249977111117893"/>
      </left>
      <right style="thin">
        <color theme="0" tint="-0.249977111117893"/>
      </right>
      <top/>
      <bottom style="thin">
        <color theme="0" tint="-0.249977111117893"/>
      </bottom>
      <diagonal/>
    </border>
    <border>
      <left style="medium">
        <color theme="1"/>
      </left>
      <right/>
      <top style="thin">
        <color theme="0" tint="-0.249977111117893"/>
      </top>
      <bottom style="thin">
        <color theme="0" tint="-0.249977111117893"/>
      </bottom>
      <diagonal/>
    </border>
    <border>
      <left style="thin">
        <color theme="1"/>
      </left>
      <right style="thin">
        <color theme="1"/>
      </right>
      <top style="thin">
        <color theme="0" tint="-0.249977111117893"/>
      </top>
      <bottom style="thin">
        <color theme="0" tint="-0.249977111117893"/>
      </bottom>
      <diagonal/>
    </border>
    <border>
      <left/>
      <right style="thin">
        <color theme="0" tint="-0.249977111117893"/>
      </right>
      <top style="thin">
        <color theme="0" tint="-0.249977111117893"/>
      </top>
      <bottom style="thin">
        <color theme="0" tint="-0.249977111117893"/>
      </bottom>
      <diagonal/>
    </border>
    <border>
      <left style="medium">
        <color theme="1"/>
      </left>
      <right/>
      <top style="thin">
        <color theme="0" tint="-0.249977111117893"/>
      </top>
      <bottom style="medium">
        <color theme="1"/>
      </bottom>
      <diagonal/>
    </border>
    <border>
      <left style="thin">
        <color theme="1"/>
      </left>
      <right style="thin">
        <color theme="1"/>
      </right>
      <top style="thin">
        <color theme="0" tint="-0.249977111117893"/>
      </top>
      <bottom style="medium">
        <color theme="1"/>
      </bottom>
      <diagonal/>
    </border>
    <border>
      <left/>
      <right style="thin">
        <color theme="0" tint="-0.249977111117893"/>
      </right>
      <top style="thin">
        <color theme="0" tint="-0.249977111117893"/>
      </top>
      <bottom style="medium">
        <color theme="1"/>
      </bottom>
      <diagonal/>
    </border>
    <border>
      <left style="thin">
        <color theme="0" tint="-0.249977111117893"/>
      </left>
      <right style="thin">
        <color theme="0" tint="-0.249977111117893"/>
      </right>
      <top style="thin">
        <color theme="0" tint="-0.249977111117893"/>
      </top>
      <bottom style="medium">
        <color theme="1"/>
      </bottom>
      <diagonal/>
    </border>
    <border>
      <left style="thin">
        <color theme="1"/>
      </left>
      <right/>
      <top style="medium">
        <color theme="1"/>
      </top>
      <bottom style="thin">
        <color theme="1"/>
      </bottom>
      <diagonal/>
    </border>
    <border>
      <left/>
      <right style="medium">
        <color theme="1"/>
      </right>
      <top style="medium">
        <color theme="1"/>
      </top>
      <bottom style="thin">
        <color theme="1"/>
      </bottom>
      <diagonal/>
    </border>
    <border>
      <left style="thin">
        <color theme="0" tint="-0.249977111117893"/>
      </left>
      <right/>
      <top/>
      <bottom style="thin">
        <color theme="0" tint="-0.249977111117893"/>
      </bottom>
      <diagonal/>
    </border>
    <border>
      <left style="thin">
        <color theme="1"/>
      </left>
      <right style="thin">
        <color theme="1"/>
      </right>
      <top/>
      <bottom style="thin">
        <color theme="0" tint="-0.249977111117893"/>
      </bottom>
      <diagonal/>
    </border>
    <border>
      <left/>
      <right style="medium">
        <color theme="1"/>
      </right>
      <top/>
      <bottom style="thin">
        <color theme="0" tint="-0.249977111117893"/>
      </bottom>
      <diagonal/>
    </border>
    <border>
      <left style="thin">
        <color theme="0" tint="-0.249977111117893"/>
      </left>
      <right/>
      <top style="thin">
        <color theme="0" tint="-0.249977111117893"/>
      </top>
      <bottom style="thin">
        <color theme="0" tint="-0.249977111117893"/>
      </bottom>
      <diagonal/>
    </border>
    <border>
      <left/>
      <right style="medium">
        <color theme="1"/>
      </right>
      <top style="thin">
        <color theme="0" tint="-0.249977111117893"/>
      </top>
      <bottom style="thin">
        <color theme="0" tint="-0.249977111117893"/>
      </bottom>
      <diagonal/>
    </border>
    <border>
      <left style="thin">
        <color theme="0" tint="-0.249977111117893"/>
      </left>
      <right/>
      <top style="thin">
        <color theme="0" tint="-0.249977111117893"/>
      </top>
      <bottom style="medium">
        <color theme="1"/>
      </bottom>
      <diagonal/>
    </border>
    <border>
      <left/>
      <right style="medium">
        <color theme="1"/>
      </right>
      <top style="thin">
        <color theme="0" tint="-0.249977111117893"/>
      </top>
      <bottom style="medium">
        <color theme="1"/>
      </bottom>
      <diagonal/>
    </border>
    <border>
      <left/>
      <right/>
      <top/>
      <bottom style="medium">
        <color auto="1"/>
      </bottom>
      <diagonal/>
    </border>
    <border>
      <left style="medium">
        <color auto="1"/>
      </left>
      <right/>
      <top style="medium">
        <color auto="1"/>
      </top>
      <bottom/>
      <diagonal/>
    </border>
    <border>
      <left/>
      <right/>
      <top style="medium">
        <color auto="1"/>
      </top>
      <bottom/>
      <diagonal/>
    </border>
    <border>
      <left style="medium">
        <color auto="1"/>
      </left>
      <right/>
      <top/>
      <bottom/>
      <diagonal/>
    </border>
    <border>
      <left/>
      <right style="medium">
        <color auto="1"/>
      </right>
      <top style="medium">
        <color auto="1"/>
      </top>
      <bottom/>
      <diagonal/>
    </border>
    <border>
      <left/>
      <right style="medium">
        <color auto="1"/>
      </right>
      <top/>
      <bottom/>
      <diagonal/>
    </border>
    <border>
      <left style="thin">
        <color theme="0"/>
      </left>
      <right style="thin">
        <color theme="0"/>
      </right>
      <top style="thin">
        <color theme="0"/>
      </top>
      <bottom style="thin">
        <color theme="0"/>
      </bottom>
      <diagonal/>
    </border>
    <border>
      <left style="medium">
        <color theme="1"/>
      </left>
      <right/>
      <top style="medium">
        <color theme="1"/>
      </top>
      <bottom/>
      <diagonal/>
    </border>
    <border>
      <left/>
      <right style="medium">
        <color theme="1"/>
      </right>
      <top style="medium">
        <color theme="1"/>
      </top>
      <bottom/>
      <diagonal/>
    </border>
    <border>
      <left style="medium">
        <color theme="1"/>
      </left>
      <right/>
      <top/>
      <bottom/>
      <diagonal/>
    </border>
    <border>
      <left/>
      <right style="medium">
        <color theme="1"/>
      </right>
      <top/>
      <bottom/>
      <diagonal/>
    </border>
    <border>
      <left style="medium">
        <color theme="1"/>
      </left>
      <right style="thin">
        <color theme="0"/>
      </right>
      <top style="thin">
        <color theme="0"/>
      </top>
      <bottom style="thin">
        <color theme="0"/>
      </bottom>
      <diagonal/>
    </border>
    <border>
      <left style="thin">
        <color theme="0"/>
      </left>
      <right style="medium">
        <color theme="1"/>
      </right>
      <top style="thin">
        <color theme="0"/>
      </top>
      <bottom style="thin">
        <color theme="0"/>
      </bottom>
      <diagonal/>
    </border>
    <border>
      <left style="medium">
        <color theme="1"/>
      </left>
      <right/>
      <top/>
      <bottom style="medium">
        <color theme="1"/>
      </bottom>
      <diagonal/>
    </border>
    <border>
      <left/>
      <right style="medium">
        <color theme="1"/>
      </right>
      <top/>
      <bottom style="medium">
        <color theme="1"/>
      </bottom>
      <diagonal/>
    </border>
    <border>
      <left style="thin">
        <color theme="0"/>
      </left>
      <right style="thin">
        <color theme="0"/>
      </right>
      <top/>
      <bottom/>
      <diagonal/>
    </border>
    <border>
      <left style="thin">
        <color theme="0"/>
      </left>
      <right/>
      <top/>
      <bottom/>
      <diagonal/>
    </border>
    <border>
      <left/>
      <right style="thin">
        <color theme="0"/>
      </right>
      <top/>
      <bottom/>
      <diagonal/>
    </border>
    <border>
      <left style="medium">
        <color theme="1"/>
      </left>
      <right style="thin">
        <color theme="0"/>
      </right>
      <top style="thin">
        <color theme="0"/>
      </top>
      <bottom style="medium">
        <color theme="1"/>
      </bottom>
      <diagonal/>
    </border>
    <border>
      <left style="thin">
        <color theme="0"/>
      </left>
      <right style="medium">
        <color theme="1"/>
      </right>
      <top style="thin">
        <color theme="0"/>
      </top>
      <bottom style="medium">
        <color theme="1"/>
      </bottom>
      <diagonal/>
    </border>
    <border>
      <left style="thin">
        <color theme="0"/>
      </left>
      <right style="thin">
        <color theme="0"/>
      </right>
      <top/>
      <bottom style="thin">
        <color theme="0"/>
      </bottom>
      <diagonal/>
    </border>
    <border>
      <left style="medium">
        <color auto="1"/>
      </left>
      <right style="thin">
        <color theme="0" tint="-0.249977111117893"/>
      </right>
      <top style="medium">
        <color auto="1"/>
      </top>
      <bottom style="medium">
        <color auto="1"/>
      </bottom>
      <diagonal/>
    </border>
    <border>
      <left style="thin">
        <color theme="0" tint="-0.249977111117893"/>
      </left>
      <right style="thin">
        <color theme="0" tint="-0.249977111117893"/>
      </right>
      <top style="medium">
        <color auto="1"/>
      </top>
      <bottom style="medium">
        <color auto="1"/>
      </bottom>
      <diagonal/>
    </border>
    <border>
      <left style="thin">
        <color theme="0" tint="-0.249977111117893"/>
      </left>
      <right/>
      <top style="thin">
        <color theme="0" tint="-0.249977111117893"/>
      </top>
      <bottom/>
      <diagonal/>
    </border>
    <border>
      <left/>
      <right/>
      <top style="thin">
        <color theme="0" tint="-0.249977111117893"/>
      </top>
      <bottom/>
      <diagonal/>
    </border>
    <border>
      <left style="thin">
        <color theme="0" tint="-0.249977111117893"/>
      </left>
      <right/>
      <top/>
      <bottom style="medium">
        <color auto="1"/>
      </bottom>
      <diagonal/>
    </border>
    <border>
      <left/>
      <right style="medium">
        <color auto="1"/>
      </right>
      <top style="thin">
        <color theme="0" tint="-0.249977111117893"/>
      </top>
      <bottom/>
      <diagonal/>
    </border>
    <border>
      <left style="thin">
        <color theme="0" tint="-0.249977111117893"/>
      </left>
      <right style="medium">
        <color auto="1"/>
      </right>
      <top style="medium">
        <color auto="1"/>
      </top>
      <bottom style="medium">
        <color auto="1"/>
      </bottom>
      <diagonal/>
    </border>
    <border>
      <left style="medium">
        <color auto="1"/>
      </left>
      <right style="thin">
        <color auto="1"/>
      </right>
      <top style="medium">
        <color auto="1"/>
      </top>
      <bottom style="thin">
        <color auto="1"/>
      </bottom>
      <diagonal/>
    </border>
    <border>
      <left style="thin">
        <color auto="1"/>
      </left>
      <right style="thin">
        <color auto="1"/>
      </right>
      <top style="medium">
        <color auto="1"/>
      </top>
      <bottom style="thin">
        <color auto="1"/>
      </bottom>
      <diagonal/>
    </border>
    <border>
      <left style="medium">
        <color auto="1"/>
      </left>
      <right style="thin">
        <color auto="1"/>
      </right>
      <top style="thin">
        <color auto="1"/>
      </top>
      <bottom style="thin">
        <color auto="1"/>
      </bottom>
      <diagonal/>
    </border>
    <border>
      <left style="medium">
        <color auto="1"/>
      </left>
      <right style="thin">
        <color auto="1"/>
      </right>
      <top style="thin">
        <color auto="1"/>
      </top>
      <bottom style="medium">
        <color auto="1"/>
      </bottom>
      <diagonal/>
    </border>
    <border>
      <left style="thin">
        <color auto="1"/>
      </left>
      <right style="thin">
        <color auto="1"/>
      </right>
      <top style="thin">
        <color auto="1"/>
      </top>
      <bottom style="medium">
        <color auto="1"/>
      </bottom>
      <diagonal/>
    </border>
    <border>
      <left style="thin">
        <color auto="1"/>
      </left>
      <right style="medium">
        <color auto="1"/>
      </right>
      <top style="medium">
        <color auto="1"/>
      </top>
      <bottom style="thin">
        <color auto="1"/>
      </bottom>
      <diagonal/>
    </border>
    <border>
      <left style="thin">
        <color auto="1"/>
      </left>
      <right style="medium">
        <color auto="1"/>
      </right>
      <top style="thin">
        <color auto="1"/>
      </top>
      <bottom style="thin">
        <color auto="1"/>
      </bottom>
      <diagonal/>
    </border>
    <border>
      <left style="thin">
        <color auto="1"/>
      </left>
      <right style="medium">
        <color auto="1"/>
      </right>
      <top style="thin">
        <color auto="1"/>
      </top>
      <bottom style="medium">
        <color auto="1"/>
      </bottom>
      <diagonal/>
    </border>
    <border>
      <left style="medium">
        <color auto="1"/>
      </left>
      <right style="medium">
        <color auto="1"/>
      </right>
      <top/>
      <bottom/>
      <diagonal/>
    </border>
    <border>
      <left style="dotted">
        <color auto="1"/>
      </left>
      <right style="dotted">
        <color auto="1"/>
      </right>
      <top style="dotted">
        <color auto="1"/>
      </top>
      <bottom style="dotted">
        <color auto="1"/>
      </bottom>
      <diagonal/>
    </border>
    <border>
      <left/>
      <right style="medium">
        <color auto="1"/>
      </right>
      <top style="thin">
        <color auto="1"/>
      </top>
      <bottom/>
      <diagonal/>
    </border>
    <border>
      <left/>
      <right style="medium">
        <color auto="1"/>
      </right>
      <top/>
      <bottom style="thin">
        <color auto="1"/>
      </bottom>
      <diagonal/>
    </border>
    <border>
      <left style="medium">
        <color auto="1"/>
      </left>
      <right/>
      <top/>
      <bottom style="double">
        <color auto="1"/>
      </bottom>
      <diagonal/>
    </border>
    <border>
      <left/>
      <right style="medium">
        <color auto="1"/>
      </right>
      <top/>
      <bottom style="double">
        <color auto="1"/>
      </bottom>
      <diagonal/>
    </border>
    <border>
      <left style="medium">
        <color auto="1"/>
      </left>
      <right/>
      <top style="medium">
        <color auto="1"/>
      </top>
      <bottom style="thin">
        <color theme="0" tint="-0.249946592608417"/>
      </bottom>
      <diagonal/>
    </border>
    <border>
      <left/>
      <right/>
      <top style="medium">
        <color auto="1"/>
      </top>
      <bottom style="thin">
        <color theme="0" tint="-0.249946592608417"/>
      </bottom>
      <diagonal/>
    </border>
    <border>
      <left/>
      <right style="medium">
        <color auto="1"/>
      </right>
      <top style="medium">
        <color auto="1"/>
      </top>
      <bottom style="thin">
        <color theme="0" tint="-0.249946592608417"/>
      </bottom>
      <diagonal/>
    </border>
    <border>
      <left style="medium">
        <color auto="1"/>
      </left>
      <right style="thin">
        <color theme="0" tint="-0.249946592608417"/>
      </right>
      <top style="thin">
        <color theme="0" tint="-0.249946592608417"/>
      </top>
      <bottom style="thin">
        <color theme="0" tint="-0.249946592608417"/>
      </bottom>
      <diagonal/>
    </border>
    <border>
      <left style="thin">
        <color theme="0" tint="-0.249946592608417"/>
      </left>
      <right/>
      <top style="thin">
        <color theme="0" tint="-0.249946592608417"/>
      </top>
      <bottom style="thin">
        <color theme="0" tint="-0.249946592608417"/>
      </bottom>
      <diagonal/>
    </border>
    <border>
      <left/>
      <right/>
      <top style="thin">
        <color theme="0" tint="-0.249946592608417"/>
      </top>
      <bottom style="thin">
        <color theme="0" tint="-0.249946592608417"/>
      </bottom>
      <diagonal/>
    </border>
    <border>
      <left/>
      <right style="medium">
        <color auto="1"/>
      </right>
      <top style="thin">
        <color theme="0" tint="-0.249946592608417"/>
      </top>
      <bottom style="thin">
        <color theme="0" tint="-0.249946592608417"/>
      </bottom>
      <diagonal/>
    </border>
    <border>
      <left style="thin">
        <color theme="0" tint="-0.249946592608417"/>
      </left>
      <right style="thin">
        <color theme="0" tint="-0.249946592608417"/>
      </right>
      <top style="thin">
        <color theme="0" tint="-0.249946592608417"/>
      </top>
      <bottom style="thin">
        <color theme="0" tint="-0.249946592608417"/>
      </bottom>
      <diagonal/>
    </border>
    <border>
      <left style="thin">
        <color theme="0" tint="-0.249946592608417"/>
      </left>
      <right style="medium">
        <color auto="1"/>
      </right>
      <top style="thin">
        <color theme="0" tint="-0.249946592608417"/>
      </top>
      <bottom style="thin">
        <color theme="0" tint="-0.249946592608417"/>
      </bottom>
      <diagonal/>
    </border>
    <border>
      <left/>
      <right style="thin">
        <color theme="0" tint="-0.249946592608417"/>
      </right>
      <top style="thin">
        <color theme="0" tint="-0.249946592608417"/>
      </top>
      <bottom style="thin">
        <color theme="0" tint="-0.249946592608417"/>
      </bottom>
      <diagonal/>
    </border>
    <border>
      <left style="medium">
        <color auto="1"/>
      </left>
      <right style="thin">
        <color theme="0" tint="-0.249946592608417"/>
      </right>
      <top style="thin">
        <color theme="0" tint="-0.249946592608417"/>
      </top>
      <bottom style="medium">
        <color auto="1"/>
      </bottom>
      <diagonal/>
    </border>
    <border>
      <left style="thin">
        <color theme="0" tint="-0.249946592608417"/>
      </left>
      <right style="thin">
        <color theme="0" tint="-0.249946592608417"/>
      </right>
      <top style="thin">
        <color theme="0" tint="-0.249946592608417"/>
      </top>
      <bottom style="medium">
        <color auto="1"/>
      </bottom>
      <diagonal/>
    </border>
    <border>
      <left style="thin">
        <color theme="0" tint="-0.249946592608417"/>
      </left>
      <right style="medium">
        <color auto="1"/>
      </right>
      <top style="thin">
        <color theme="0" tint="-0.249946592608417"/>
      </top>
      <bottom style="medium">
        <color auto="1"/>
      </bottom>
      <diagonal/>
    </border>
    <border>
      <left style="double">
        <color auto="1"/>
      </left>
      <right/>
      <top style="medium">
        <color auto="1"/>
      </top>
      <bottom/>
      <diagonal/>
    </border>
    <border>
      <left style="double">
        <color auto="1"/>
      </left>
      <right/>
      <top/>
      <bottom style="medium">
        <color auto="1"/>
      </bottom>
      <diagonal/>
    </border>
    <border>
      <left/>
      <right/>
      <top style="medium">
        <color auto="1"/>
      </top>
      <bottom style="thin">
        <color theme="0" tint="-0.249977111117893"/>
      </bottom>
      <diagonal/>
    </border>
    <border>
      <left style="medium">
        <color auto="1"/>
      </left>
      <right/>
      <top style="thin">
        <color theme="0" tint="-0.249977111117893"/>
      </top>
      <bottom style="thin">
        <color theme="0" tint="-0.249977111117893"/>
      </bottom>
      <diagonal/>
    </border>
    <border>
      <left/>
      <right/>
      <top style="thin">
        <color theme="0" tint="-0.249977111117893"/>
      </top>
      <bottom style="thin">
        <color theme="0" tint="-0.249977111117893"/>
      </bottom>
      <diagonal/>
    </border>
    <border>
      <left style="thin">
        <color theme="0" tint="-0.249977111117893"/>
      </left>
      <right/>
      <top style="thin">
        <color theme="0" tint="-0.249977111117893"/>
      </top>
      <bottom style="medium">
        <color auto="1"/>
      </bottom>
      <diagonal/>
    </border>
    <border>
      <left/>
      <right style="thin">
        <color theme="0" tint="-0.249977111117893"/>
      </right>
      <top style="thin">
        <color theme="0" tint="-0.249977111117893"/>
      </top>
      <bottom style="medium">
        <color auto="1"/>
      </bottom>
      <diagonal/>
    </border>
    <border>
      <left style="medium">
        <color auto="1"/>
      </left>
      <right/>
      <top style="medium">
        <color auto="1"/>
      </top>
      <bottom style="thin">
        <color theme="2" tint="-0.0999176000244148"/>
      </bottom>
      <diagonal/>
    </border>
    <border>
      <left/>
      <right/>
      <top style="medium">
        <color auto="1"/>
      </top>
      <bottom style="thin">
        <color theme="2" tint="-0.0999176000244148"/>
      </bottom>
      <diagonal/>
    </border>
    <border>
      <left style="medium">
        <color auto="1"/>
      </left>
      <right/>
      <top style="thin">
        <color theme="2" tint="-0.0999176000244148"/>
      </top>
      <bottom style="thin">
        <color theme="2" tint="-0.0999176000244148"/>
      </bottom>
      <diagonal/>
    </border>
    <border>
      <left/>
      <right style="thin">
        <color theme="2" tint="-0.0999176000244148"/>
      </right>
      <top style="thin">
        <color theme="2" tint="-0.0999176000244148"/>
      </top>
      <bottom style="thin">
        <color theme="2" tint="-0.0999176000244148"/>
      </bottom>
      <diagonal/>
    </border>
    <border>
      <left style="thin">
        <color theme="2" tint="-0.0999176000244148"/>
      </left>
      <right style="thin">
        <color theme="2" tint="-0.0999176000244148"/>
      </right>
      <top style="thin">
        <color theme="2" tint="-0.0999176000244148"/>
      </top>
      <bottom style="thin">
        <color theme="2" tint="-0.0999176000244148"/>
      </bottom>
      <diagonal/>
    </border>
    <border>
      <left style="thin">
        <color theme="2" tint="-0.0999176000244148"/>
      </left>
      <right/>
      <top style="thin">
        <color theme="2" tint="-0.0999176000244148"/>
      </top>
      <bottom style="thin">
        <color theme="2" tint="-0.0999176000244148"/>
      </bottom>
      <diagonal/>
    </border>
    <border>
      <left/>
      <right/>
      <top style="thin">
        <color theme="2" tint="-0.0999176000244148"/>
      </top>
      <bottom style="thin">
        <color theme="2" tint="-0.0999176000244148"/>
      </bottom>
      <diagonal/>
    </border>
    <border>
      <left style="thin">
        <color theme="2" tint="-0.0999176000244148"/>
      </left>
      <right style="thin">
        <color theme="0" tint="-0.249977111117893"/>
      </right>
      <top style="thin">
        <color theme="2" tint="-0.0999176000244148"/>
      </top>
      <bottom style="thin">
        <color theme="2" tint="-0.0999176000244148"/>
      </bottom>
      <diagonal/>
    </border>
    <border>
      <left style="medium">
        <color auto="1"/>
      </left>
      <right/>
      <top style="thin">
        <color theme="2" tint="-0.0999176000244148"/>
      </top>
      <bottom style="medium">
        <color auto="1"/>
      </bottom>
      <diagonal/>
    </border>
    <border>
      <left/>
      <right style="thin">
        <color theme="2" tint="-0.0999176000244148"/>
      </right>
      <top style="thin">
        <color theme="2" tint="-0.0999176000244148"/>
      </top>
      <bottom style="medium">
        <color auto="1"/>
      </bottom>
      <diagonal/>
    </border>
    <border>
      <left style="thin">
        <color theme="2" tint="-0.0999176000244148"/>
      </left>
      <right style="thin">
        <color theme="2" tint="-0.0999176000244148"/>
      </right>
      <top style="thin">
        <color theme="2" tint="-0.0999176000244148"/>
      </top>
      <bottom style="medium">
        <color auto="1"/>
      </bottom>
      <diagonal/>
    </border>
    <border>
      <left style="medium">
        <color auto="1"/>
      </left>
      <right/>
      <top style="thin">
        <color theme="0" tint="-0.249977111117893"/>
      </top>
      <bottom style="thin">
        <color theme="2" tint="-0.0999176000244148"/>
      </bottom>
      <diagonal/>
    </border>
    <border>
      <left/>
      <right style="thin">
        <color theme="2" tint="-0.0999176000244148"/>
      </right>
      <top style="thin">
        <color theme="0" tint="-0.249977111117893"/>
      </top>
      <bottom style="thin">
        <color theme="2" tint="-0.0999176000244148"/>
      </bottom>
      <diagonal/>
    </border>
    <border>
      <left style="thin">
        <color theme="2" tint="-0.0999176000244148"/>
      </left>
      <right/>
      <top style="thin">
        <color theme="0" tint="-0.249977111117893"/>
      </top>
      <bottom/>
      <diagonal/>
    </border>
    <border>
      <left/>
      <right style="thin">
        <color theme="2" tint="-0.0999176000244148"/>
      </right>
      <top style="thin">
        <color theme="0" tint="-0.249977111117893"/>
      </top>
      <bottom/>
      <diagonal/>
    </border>
    <border>
      <left style="thin">
        <color theme="2" tint="-0.0999176000244148"/>
      </left>
      <right/>
      <top style="thin">
        <color theme="0" tint="-0.249977111117893"/>
      </top>
      <bottom style="thin">
        <color theme="2" tint="-0.0999176000244148"/>
      </bottom>
      <diagonal/>
    </border>
    <border>
      <left style="thin">
        <color theme="2" tint="-0.0999176000244148"/>
      </left>
      <right/>
      <top/>
      <bottom/>
      <diagonal/>
    </border>
    <border>
      <left/>
      <right style="thin">
        <color theme="2" tint="-0.0999176000244148"/>
      </right>
      <top/>
      <bottom/>
      <diagonal/>
    </border>
    <border>
      <left style="thin">
        <color theme="2" tint="-0.0999176000244148"/>
      </left>
      <right/>
      <top style="thin">
        <color theme="2" tint="-0.0999176000244148"/>
      </top>
      <bottom style="thin">
        <color theme="0" tint="-0.249977111117893"/>
      </bottom>
      <diagonal/>
    </border>
    <border>
      <left/>
      <right style="thin">
        <color theme="2" tint="-0.0999176000244148"/>
      </right>
      <top style="thin">
        <color theme="2" tint="-0.0999176000244148"/>
      </top>
      <bottom style="thin">
        <color theme="0" tint="-0.249977111117893"/>
      </bottom>
      <diagonal/>
    </border>
    <border>
      <left style="medium">
        <color auto="1"/>
      </left>
      <right/>
      <top style="thin">
        <color theme="2" tint="-0.0999176000244148"/>
      </top>
      <bottom/>
      <diagonal/>
    </border>
    <border>
      <left/>
      <right/>
      <top style="thin">
        <color theme="2" tint="-0.0999176000244148"/>
      </top>
      <bottom/>
      <diagonal/>
    </border>
    <border>
      <left/>
      <right style="thin">
        <color theme="0" tint="-0.249977111117893"/>
      </right>
      <top style="thin">
        <color theme="2" tint="-0.0999176000244148"/>
      </top>
      <bottom/>
      <diagonal/>
    </border>
    <border>
      <left/>
      <right style="thin">
        <color theme="0" tint="-0.249977111117893"/>
      </right>
      <top/>
      <bottom/>
      <diagonal/>
    </border>
    <border>
      <left style="thin">
        <color theme="0" tint="-0.249977111117893"/>
      </left>
      <right/>
      <top/>
      <bottom/>
      <diagonal/>
    </border>
    <border>
      <left style="medium">
        <color auto="1"/>
      </left>
      <right style="thin">
        <color theme="0" tint="-0.249946592608417"/>
      </right>
      <top style="thin">
        <color theme="0" tint="-0.249977111117893"/>
      </top>
      <bottom style="thin">
        <color theme="0" tint="-0.249946592608417"/>
      </bottom>
      <diagonal/>
    </border>
    <border>
      <left style="thin">
        <color theme="0" tint="-0.249946592608417"/>
      </left>
      <right style="thin">
        <color theme="0" tint="-0.249946592608417"/>
      </right>
      <top style="thin">
        <color theme="0" tint="-0.249977111117893"/>
      </top>
      <bottom style="thin">
        <color theme="0" tint="-0.249946592608417"/>
      </bottom>
      <diagonal/>
    </border>
    <border>
      <left/>
      <right/>
      <top style="medium">
        <color auto="1"/>
      </top>
      <bottom style="medium">
        <color auto="1"/>
      </bottom>
      <diagonal/>
    </border>
    <border>
      <left/>
      <right style="double">
        <color auto="1"/>
      </right>
      <top style="medium">
        <color auto="1"/>
      </top>
      <bottom/>
      <diagonal/>
    </border>
    <border>
      <left/>
      <right style="double">
        <color auto="1"/>
      </right>
      <top/>
      <bottom style="medium">
        <color auto="1"/>
      </bottom>
      <diagonal/>
    </border>
    <border>
      <left/>
      <right style="double">
        <color auto="1"/>
      </right>
      <top style="thin">
        <color theme="0" tint="-0.249977111117893"/>
      </top>
      <bottom style="thin">
        <color theme="0" tint="-0.249977111117893"/>
      </bottom>
      <diagonal/>
    </border>
    <border>
      <left style="thin">
        <color theme="0" tint="-0.249977111117893"/>
      </left>
      <right style="double">
        <color auto="1"/>
      </right>
      <top style="thin">
        <color theme="0" tint="-0.249977111117893"/>
      </top>
      <bottom style="thin">
        <color theme="0" tint="-0.249977111117893"/>
      </bottom>
      <diagonal/>
    </border>
    <border>
      <left style="thin">
        <color theme="0" tint="-0.249977111117893"/>
      </left>
      <right style="double">
        <color auto="1"/>
      </right>
      <top style="thin">
        <color theme="0" tint="-0.249977111117893"/>
      </top>
      <bottom style="medium">
        <color auto="1"/>
      </bottom>
      <diagonal/>
    </border>
    <border>
      <left style="thin">
        <color theme="2" tint="-0.0999176000244148"/>
      </left>
      <right/>
      <top style="thin">
        <color theme="2" tint="-0.0999176000244148"/>
      </top>
      <bottom style="medium">
        <color auto="1"/>
      </bottom>
      <diagonal/>
    </border>
    <border>
      <left/>
      <right/>
      <top style="thin">
        <color theme="0" tint="-0.249977111117893"/>
      </top>
      <bottom style="thin">
        <color theme="2" tint="-0.0999176000244148"/>
      </bottom>
      <diagonal/>
    </border>
    <border>
      <left/>
      <right style="medium">
        <color auto="1"/>
      </right>
      <top style="thin">
        <color theme="0" tint="-0.249977111117893"/>
      </top>
      <bottom style="thin">
        <color theme="2" tint="-0.0999176000244148"/>
      </bottom>
      <diagonal/>
    </border>
    <border>
      <left style="medium">
        <color auto="1"/>
      </left>
      <right/>
      <top style="thin">
        <color theme="0" tint="-0.249977111117893"/>
      </top>
      <bottom/>
      <diagonal/>
    </border>
    <border>
      <left/>
      <right style="thin">
        <color theme="0" tint="-0.249977111117893"/>
      </right>
      <top style="thin">
        <color theme="0" tint="-0.249977111117893"/>
      </top>
      <bottom/>
      <diagonal/>
    </border>
    <border>
      <left/>
      <right style="medium">
        <color auto="1"/>
      </right>
      <top style="thin">
        <color theme="2" tint="-0.0999176000244148"/>
      </top>
      <bottom style="thin">
        <color theme="0" tint="-0.249977111117893"/>
      </bottom>
      <diagonal/>
    </border>
    <border>
      <left style="medium">
        <color auto="1"/>
      </left>
      <right/>
      <top/>
      <bottom style="thin">
        <color theme="0" tint="-0.249977111117893"/>
      </bottom>
      <diagonal/>
    </border>
    <border>
      <left/>
      <right/>
      <top/>
      <bottom style="thin">
        <color theme="0" tint="-0.249977111117893"/>
      </bottom>
      <diagonal/>
    </border>
    <border>
      <left style="thin">
        <color theme="0" tint="-0.249946592608417"/>
      </left>
      <right style="medium">
        <color auto="1"/>
      </right>
      <top style="thin">
        <color theme="0" tint="-0.249977111117893"/>
      </top>
      <bottom style="thin">
        <color theme="0" tint="-0.249946592608417"/>
      </bottom>
      <diagonal/>
    </border>
    <border>
      <left style="double">
        <color auto="1"/>
      </left>
      <right/>
      <top style="medium">
        <color auto="1"/>
      </top>
      <bottom style="thin">
        <color theme="0" tint="-0.249977111117893"/>
      </bottom>
      <diagonal/>
    </border>
    <border>
      <left/>
      <right style="thin">
        <color theme="0" tint="-0.249977111117893"/>
      </right>
      <top style="medium">
        <color auto="1"/>
      </top>
      <bottom style="thin">
        <color theme="0" tint="-0.249977111117893"/>
      </bottom>
      <diagonal/>
    </border>
    <border>
      <left style="thin">
        <color theme="0" tint="-0.249977111117893"/>
      </left>
      <right/>
      <top style="medium">
        <color auto="1"/>
      </top>
      <bottom style="thin">
        <color theme="0" tint="-0.249977111117893"/>
      </bottom>
      <diagonal/>
    </border>
    <border>
      <left style="double">
        <color auto="1"/>
      </left>
      <right/>
      <top style="thin">
        <color theme="0" tint="-0.249977111117893"/>
      </top>
      <bottom style="medium">
        <color auto="1"/>
      </bottom>
      <diagonal/>
    </border>
    <border>
      <left/>
      <right style="medium">
        <color auto="1"/>
      </right>
      <top style="thin">
        <color theme="0" tint="-0.249977111117893"/>
      </top>
      <bottom style="medium">
        <color auto="1"/>
      </bottom>
      <diagonal/>
    </border>
    <border>
      <left/>
      <right style="medium">
        <color auto="1"/>
      </right>
      <top style="thin">
        <color theme="0" tint="-0.249977111117893"/>
      </top>
      <bottom style="thin">
        <color theme="0" tint="-0.249977111117893"/>
      </bottom>
      <diagonal/>
    </border>
    <border>
      <left/>
      <right style="medium">
        <color auto="1"/>
      </right>
      <top style="medium">
        <color auto="1"/>
      </top>
      <bottom style="thin">
        <color theme="2" tint="-0.0999176000244148"/>
      </bottom>
      <diagonal/>
    </border>
    <border>
      <left style="thin">
        <color theme="2" tint="-0.0999176000244148"/>
      </left>
      <right style="medium">
        <color auto="1"/>
      </right>
      <top style="thin">
        <color theme="2" tint="-0.0999176000244148"/>
      </top>
      <bottom style="thin">
        <color theme="2" tint="-0.0999176000244148"/>
      </bottom>
      <diagonal/>
    </border>
    <border>
      <left/>
      <right style="medium">
        <color auto="1"/>
      </right>
      <top/>
      <bottom style="thin">
        <color theme="0" tint="-0.249977111117893"/>
      </bottom>
      <diagonal/>
    </border>
    <border>
      <left style="thin">
        <color theme="0" tint="-0.249977111117893"/>
      </left>
      <right style="thin">
        <color theme="0" tint="-0.249977111117893"/>
      </right>
      <top style="thin">
        <color theme="0" tint="-0.249977111117893"/>
      </top>
      <bottom/>
      <diagonal/>
    </border>
    <border>
      <left style="thin">
        <color theme="2" tint="-0.0999176000244148"/>
      </left>
      <right style="medium">
        <color auto="1"/>
      </right>
      <top style="thin">
        <color theme="2" tint="-0.0999176000244148"/>
      </top>
      <bottom style="medium">
        <color auto="1"/>
      </bottom>
      <diagonal/>
    </border>
    <border>
      <left/>
      <right style="thin">
        <color theme="0" tint="-0.249977111117893"/>
      </right>
      <top/>
      <bottom style="medium">
        <color auto="1"/>
      </bottom>
      <diagonal/>
    </border>
    <border>
      <left style="medium">
        <color auto="1"/>
      </left>
      <right style="thin">
        <color theme="0" tint="-0.249946592608417"/>
      </right>
      <top style="medium">
        <color auto="1"/>
      </top>
      <bottom style="thin">
        <color theme="0" tint="-0.249946592608417"/>
      </bottom>
      <diagonal/>
    </border>
    <border>
      <left style="thin">
        <color theme="0" tint="-0.249946592608417"/>
      </left>
      <right style="thin">
        <color theme="0" tint="-0.249946592608417"/>
      </right>
      <top style="medium">
        <color auto="1"/>
      </top>
      <bottom style="thin">
        <color theme="0" tint="-0.249946592608417"/>
      </bottom>
      <diagonal/>
    </border>
    <border>
      <left style="medium">
        <color auto="1"/>
      </left>
      <right/>
      <top style="thin">
        <color theme="0" tint="-0.249946592608417"/>
      </top>
      <bottom/>
      <diagonal/>
    </border>
    <border>
      <left/>
      <right/>
      <top style="thin">
        <color theme="0" tint="-0.249946592608417"/>
      </top>
      <bottom/>
      <diagonal/>
    </border>
    <border>
      <left style="medium">
        <color auto="1"/>
      </left>
      <right/>
      <top/>
      <bottom style="thin">
        <color theme="0" tint="-0.249946592608417"/>
      </bottom>
      <diagonal/>
    </border>
    <border>
      <left/>
      <right/>
      <top/>
      <bottom style="thin">
        <color theme="0" tint="-0.249946592608417"/>
      </bottom>
      <diagonal/>
    </border>
    <border>
      <left style="thin">
        <color theme="0" tint="-0.249946592608417"/>
      </left>
      <right/>
      <top style="thin">
        <color theme="0" tint="-0.249946592608417"/>
      </top>
      <bottom/>
      <diagonal/>
    </border>
    <border>
      <left style="thin">
        <color theme="0" tint="-0.249946592608417"/>
      </left>
      <right/>
      <top/>
      <bottom style="thin">
        <color theme="0" tint="-0.249946592608417"/>
      </bottom>
      <diagonal/>
    </border>
    <border>
      <left style="medium">
        <color auto="1"/>
      </left>
      <right/>
      <top style="medium">
        <color auto="1"/>
      </top>
      <bottom style="thin">
        <color theme="0" tint="-0.14996795556505"/>
      </bottom>
      <diagonal/>
    </border>
    <border>
      <left/>
      <right/>
      <top style="medium">
        <color auto="1"/>
      </top>
      <bottom style="thin">
        <color theme="0" tint="-0.14996795556505"/>
      </bottom>
      <diagonal/>
    </border>
    <border>
      <left style="thin">
        <color theme="0" tint="-0.249946592608417"/>
      </left>
      <right style="medium">
        <color auto="1"/>
      </right>
      <top style="medium">
        <color auto="1"/>
      </top>
      <bottom style="thin">
        <color theme="0" tint="-0.249946592608417"/>
      </bottom>
      <diagonal/>
    </border>
    <border>
      <left/>
      <right style="medium">
        <color auto="1"/>
      </right>
      <top style="thin">
        <color theme="0" tint="-0.249946592608417"/>
      </top>
      <bottom/>
      <diagonal/>
    </border>
    <border>
      <left/>
      <right style="medium">
        <color auto="1"/>
      </right>
      <top/>
      <bottom style="thin">
        <color theme="0" tint="-0.249946592608417"/>
      </bottom>
      <diagonal/>
    </border>
    <border>
      <left style="medium">
        <color theme="1"/>
      </left>
      <right/>
      <top style="medium">
        <color theme="1"/>
      </top>
      <bottom style="thin">
        <color theme="0" tint="-0.249977111117893"/>
      </bottom>
      <diagonal/>
    </border>
    <border>
      <left/>
      <right/>
      <top style="medium">
        <color theme="1"/>
      </top>
      <bottom style="thin">
        <color theme="0" tint="-0.249977111117893"/>
      </bottom>
      <diagonal/>
    </border>
    <border>
      <left/>
      <right style="medium">
        <color theme="1"/>
      </right>
      <top style="medium">
        <color theme="1"/>
      </top>
      <bottom style="thin">
        <color theme="0" tint="-0.249977111117893"/>
      </bottom>
      <diagonal/>
    </border>
    <border>
      <left style="medium">
        <color theme="1"/>
      </left>
      <right/>
      <top style="thin">
        <color theme="0" tint="-0.249977111117893"/>
      </top>
      <bottom/>
      <diagonal/>
    </border>
    <border>
      <left/>
      <right/>
      <top/>
      <bottom style="medium">
        <color theme="1"/>
      </bottom>
      <diagonal/>
    </border>
    <border>
      <left/>
      <right style="thin">
        <color theme="0" tint="-0.249977111117893"/>
      </right>
      <top/>
      <bottom style="medium">
        <color theme="1"/>
      </bottom>
      <diagonal/>
    </border>
    <border>
      <left/>
      <right style="medium">
        <color auto="1"/>
      </right>
      <top style="medium">
        <color auto="1"/>
      </top>
      <bottom style="thin">
        <color theme="0" tint="-0.14996795556505"/>
      </bottom>
      <diagonal/>
    </border>
    <border>
      <left/>
      <right/>
      <top/>
      <bottom style="medium">
        <color theme="4"/>
      </bottom>
      <diagonal/>
    </border>
    <border>
      <left style="thin">
        <color indexed="63"/>
      </left>
      <right style="thin">
        <color indexed="63"/>
      </right>
      <top style="thin">
        <color indexed="63"/>
      </top>
      <bottom style="thin">
        <color indexed="63"/>
      </bottom>
      <diagonal/>
    </border>
    <border>
      <left style="thin">
        <color rgb="FF7F7F7F"/>
      </left>
      <right style="thin">
        <color rgb="FF7F7F7F"/>
      </right>
      <top style="thin">
        <color rgb="FF7F7F7F"/>
      </top>
      <bottom style="thin">
        <color rgb="FF7F7F7F"/>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style="thin">
        <color rgb="FF3F3F3F"/>
      </left>
      <right style="thin">
        <color rgb="FF3F3F3F"/>
      </right>
      <top style="thin">
        <color rgb="FF3F3F3F"/>
      </top>
      <bottom style="thin">
        <color rgb="FF3F3F3F"/>
      </bottom>
      <diagonal/>
    </border>
    <border>
      <left/>
      <right/>
      <top style="thin">
        <color theme="4"/>
      </top>
      <bottom style="double">
        <color theme="4"/>
      </bottom>
      <diagonal/>
    </border>
    <border>
      <left/>
      <right/>
      <top/>
      <bottom style="double">
        <color rgb="FFFF8001"/>
      </bottom>
      <diagonal/>
    </border>
    <border>
      <left/>
      <right/>
      <top/>
      <bottom style="medium">
        <color theme="4" tint="0.499984740745262"/>
      </bottom>
      <diagonal/>
    </border>
  </borders>
  <cellStyleXfs count="54">
    <xf numFmtId="0" fontId="0" fillId="0" borderId="0">
      <alignment vertical="center"/>
    </xf>
    <xf numFmtId="42" fontId="0" fillId="0" borderId="0" applyFont="0" applyFill="0" applyBorder="0" applyAlignment="0" applyProtection="0">
      <alignment vertical="center"/>
    </xf>
    <xf numFmtId="0" fontId="67" fillId="26" borderId="0" applyNumberFormat="0" applyBorder="0" applyAlignment="0" applyProtection="0">
      <alignment vertical="center"/>
    </xf>
    <xf numFmtId="0" fontId="72" fillId="20" borderId="212" applyNumberFormat="0" applyAlignment="0" applyProtection="0">
      <alignment vertical="center"/>
    </xf>
    <xf numFmtId="44" fontId="0" fillId="0" borderId="0" applyFont="0" applyFill="0" applyBorder="0" applyAlignment="0" applyProtection="0">
      <alignment vertical="center"/>
    </xf>
    <xf numFmtId="41" fontId="0" fillId="0" borderId="0" applyFont="0" applyFill="0" applyBorder="0" applyAlignment="0" applyProtection="0">
      <alignment vertical="center"/>
    </xf>
    <xf numFmtId="0" fontId="67" fillId="21" borderId="0" applyNumberFormat="0" applyBorder="0" applyAlignment="0" applyProtection="0">
      <alignment vertical="center"/>
    </xf>
    <xf numFmtId="0" fontId="70" fillId="17" borderId="0" applyNumberFormat="0" applyBorder="0" applyAlignment="0" applyProtection="0">
      <alignment vertical="center"/>
    </xf>
    <xf numFmtId="43" fontId="0" fillId="0" borderId="0" applyFont="0" applyFill="0" applyBorder="0" applyAlignment="0" applyProtection="0">
      <alignment vertical="center"/>
    </xf>
    <xf numFmtId="0" fontId="73" fillId="32" borderId="0" applyNumberFormat="0" applyBorder="0" applyAlignment="0" applyProtection="0">
      <alignment vertical="center"/>
    </xf>
    <xf numFmtId="0" fontId="78" fillId="0" borderId="0" applyNumberFormat="0" applyFill="0" applyBorder="0" applyAlignment="0" applyProtection="0">
      <alignment vertical="center"/>
    </xf>
    <xf numFmtId="9" fontId="0" fillId="0" borderId="0" applyFont="0" applyFill="0" applyBorder="0" applyAlignment="0" applyProtection="0">
      <alignment vertical="center"/>
    </xf>
    <xf numFmtId="0" fontId="79" fillId="0" borderId="0" applyNumberFormat="0" applyFill="0" applyBorder="0" applyAlignment="0" applyProtection="0">
      <alignment vertical="center"/>
    </xf>
    <xf numFmtId="0" fontId="0" fillId="33" borderId="214" applyNumberFormat="0" applyFont="0" applyAlignment="0" applyProtection="0">
      <alignment vertical="center"/>
    </xf>
    <xf numFmtId="0" fontId="73" fillId="38" borderId="0" applyNumberFormat="0" applyBorder="0" applyAlignment="0" applyProtection="0">
      <alignment vertical="center"/>
    </xf>
    <xf numFmtId="0" fontId="69" fillId="0" borderId="0" applyNumberFormat="0" applyFill="0" applyBorder="0" applyAlignment="0" applyProtection="0">
      <alignment vertical="center"/>
    </xf>
    <xf numFmtId="0" fontId="80" fillId="0" borderId="0" applyNumberFormat="0" applyFill="0" applyBorder="0" applyAlignment="0" applyProtection="0">
      <alignment vertical="center"/>
    </xf>
    <xf numFmtId="0" fontId="77" fillId="0" borderId="0" applyNumberFormat="0" applyFill="0" applyBorder="0" applyAlignment="0" applyProtection="0">
      <alignment vertical="center"/>
    </xf>
    <xf numFmtId="0" fontId="82" fillId="0" borderId="0" applyNumberFormat="0" applyFill="0" applyBorder="0" applyAlignment="0" applyProtection="0">
      <alignment vertical="center"/>
    </xf>
    <xf numFmtId="0" fontId="68" fillId="0" borderId="210" applyNumberFormat="0" applyFill="0" applyAlignment="0" applyProtection="0">
      <alignment vertical="center"/>
    </xf>
    <xf numFmtId="0" fontId="71" fillId="0" borderId="210" applyNumberFormat="0" applyFill="0" applyAlignment="0" applyProtection="0">
      <alignment vertical="center"/>
    </xf>
    <xf numFmtId="0" fontId="73" fillId="42" borderId="0" applyNumberFormat="0" applyBorder="0" applyAlignment="0" applyProtection="0">
      <alignment vertical="center"/>
    </xf>
    <xf numFmtId="0" fontId="69" fillId="0" borderId="218" applyNumberFormat="0" applyFill="0" applyAlignment="0" applyProtection="0">
      <alignment vertical="center"/>
    </xf>
    <xf numFmtId="0" fontId="73" fillId="41" borderId="0" applyNumberFormat="0" applyBorder="0" applyAlignment="0" applyProtection="0">
      <alignment vertical="center"/>
    </xf>
    <xf numFmtId="0" fontId="81" fillId="37" borderId="215" applyNumberFormat="0" applyAlignment="0" applyProtection="0">
      <alignment vertical="center"/>
    </xf>
    <xf numFmtId="0" fontId="85" fillId="37" borderId="212" applyNumberFormat="0" applyAlignment="0" applyProtection="0">
      <alignment vertical="center"/>
    </xf>
    <xf numFmtId="0" fontId="74" fillId="25" borderId="213" applyNumberFormat="0" applyAlignment="0" applyProtection="0">
      <alignment vertical="center"/>
    </xf>
    <xf numFmtId="0" fontId="67" fillId="24" borderId="0" applyNumberFormat="0" applyBorder="0" applyAlignment="0" applyProtection="0">
      <alignment vertical="center"/>
    </xf>
    <xf numFmtId="0" fontId="73" fillId="36" borderId="0" applyNumberFormat="0" applyBorder="0" applyAlignment="0" applyProtection="0">
      <alignment vertical="center"/>
    </xf>
    <xf numFmtId="0" fontId="84" fillId="0" borderId="217" applyNumberFormat="0" applyFill="0" applyAlignment="0" applyProtection="0">
      <alignment vertical="center"/>
    </xf>
    <xf numFmtId="0" fontId="83" fillId="0" borderId="216" applyNumberFormat="0" applyFill="0" applyAlignment="0" applyProtection="0">
      <alignment vertical="center"/>
    </xf>
    <xf numFmtId="0" fontId="76" fillId="31" borderId="0" applyNumberFormat="0" applyBorder="0" applyAlignment="0" applyProtection="0">
      <alignment vertical="center"/>
    </xf>
    <xf numFmtId="0" fontId="75" fillId="30" borderId="0" applyNumberFormat="0" applyBorder="0" applyAlignment="0" applyProtection="0">
      <alignment vertical="center"/>
    </xf>
    <xf numFmtId="0" fontId="67" fillId="35" borderId="0" applyNumberFormat="0" applyBorder="0" applyAlignment="0" applyProtection="0">
      <alignment vertical="center"/>
    </xf>
    <xf numFmtId="0" fontId="2" fillId="3" borderId="0" applyNumberFormat="0" applyBorder="0" applyAlignment="0" applyProtection="0">
      <alignment vertical="center"/>
    </xf>
    <xf numFmtId="0" fontId="67" fillId="29" borderId="0" applyNumberFormat="0" applyBorder="0" applyAlignment="0" applyProtection="0">
      <alignment vertical="center"/>
    </xf>
    <xf numFmtId="0" fontId="67" fillId="45" borderId="0" applyNumberFormat="0" applyBorder="0" applyAlignment="0" applyProtection="0">
      <alignment vertical="center"/>
    </xf>
    <xf numFmtId="0" fontId="67" fillId="44" borderId="0" applyNumberFormat="0" applyBorder="0" applyAlignment="0" applyProtection="0">
      <alignment vertical="center"/>
    </xf>
    <xf numFmtId="0" fontId="67" fillId="23" borderId="0" applyNumberFormat="0" applyBorder="0" applyAlignment="0" applyProtection="0">
      <alignment vertical="center"/>
    </xf>
    <xf numFmtId="0" fontId="73" fillId="40" borderId="0" applyNumberFormat="0" applyBorder="0" applyAlignment="0" applyProtection="0">
      <alignment vertical="center"/>
    </xf>
    <xf numFmtId="0" fontId="73" fillId="34" borderId="0" applyNumberFormat="0" applyBorder="0" applyAlignment="0" applyProtection="0">
      <alignment vertical="center"/>
    </xf>
    <xf numFmtId="0" fontId="67" fillId="19" borderId="0" applyNumberFormat="0" applyBorder="0" applyAlignment="0" applyProtection="0">
      <alignment vertical="center"/>
    </xf>
    <xf numFmtId="0" fontId="67" fillId="16" borderId="0" applyNumberFormat="0" applyBorder="0" applyAlignment="0" applyProtection="0">
      <alignment vertical="center"/>
    </xf>
    <xf numFmtId="0" fontId="2" fillId="4" borderId="0" applyNumberFormat="0" applyBorder="0" applyAlignment="0" applyProtection="0">
      <alignment vertical="center"/>
    </xf>
    <xf numFmtId="0" fontId="67" fillId="28" borderId="0" applyNumberFormat="0" applyBorder="0" applyAlignment="0" applyProtection="0">
      <alignment vertical="center"/>
    </xf>
    <xf numFmtId="0" fontId="73" fillId="22" borderId="0" applyNumberFormat="0" applyBorder="0" applyAlignment="0" applyProtection="0">
      <alignment vertical="center"/>
    </xf>
    <xf numFmtId="0" fontId="73" fillId="27" borderId="0" applyNumberFormat="0" applyBorder="0" applyAlignment="0" applyProtection="0">
      <alignment vertical="center"/>
    </xf>
    <xf numFmtId="0" fontId="18" fillId="5" borderId="211" applyNumberFormat="0" applyAlignment="0" applyProtection="0">
      <alignment vertical="center"/>
    </xf>
    <xf numFmtId="0" fontId="11" fillId="6" borderId="0" applyNumberFormat="0" applyBorder="0" applyAlignment="0" applyProtection="0">
      <alignment vertical="center"/>
    </xf>
    <xf numFmtId="0" fontId="67" fillId="18" borderId="0" applyNumberFormat="0" applyBorder="0" applyAlignment="0" applyProtection="0">
      <alignment vertical="center"/>
    </xf>
    <xf numFmtId="0" fontId="86" fillId="43" borderId="0" applyNumberFormat="0" applyBorder="0" applyAlignment="0" applyProtection="0">
      <alignment vertical="center"/>
    </xf>
    <xf numFmtId="0" fontId="73" fillId="39" borderId="0" applyNumberFormat="0" applyBorder="0" applyAlignment="0" applyProtection="0">
      <alignment vertical="center"/>
    </xf>
    <xf numFmtId="0" fontId="31" fillId="0" borderId="0">
      <alignment vertical="center"/>
    </xf>
    <xf numFmtId="0" fontId="66" fillId="0" borderId="0">
      <alignment vertical="center"/>
    </xf>
  </cellStyleXfs>
  <cellXfs count="855">
    <xf numFmtId="0" fontId="0" fillId="0" borderId="0" xfId="0">
      <alignment vertical="center"/>
    </xf>
    <xf numFmtId="0" fontId="0" fillId="0" borderId="0" xfId="0" applyNumberFormat="1">
      <alignment vertical="center"/>
    </xf>
    <xf numFmtId="0" fontId="0" fillId="0" borderId="0" xfId="0" applyAlignment="1">
      <alignment vertical="center" wrapText="1"/>
    </xf>
    <xf numFmtId="1" fontId="0" fillId="0" borderId="0" xfId="0" applyNumberFormat="1">
      <alignment vertical="center"/>
    </xf>
    <xf numFmtId="0" fontId="0" fillId="2" borderId="0" xfId="0" applyFill="1">
      <alignment vertical="center"/>
    </xf>
    <xf numFmtId="0" fontId="0" fillId="0" borderId="0" xfId="0" applyNumberFormat="1" applyBorder="1">
      <alignment vertical="center"/>
    </xf>
    <xf numFmtId="0" fontId="0" fillId="0" borderId="0" xfId="0" applyBorder="1">
      <alignment vertical="center"/>
    </xf>
    <xf numFmtId="49" fontId="0" fillId="0" borderId="0" xfId="0" applyNumberFormat="1" applyBorder="1">
      <alignment vertical="center"/>
    </xf>
    <xf numFmtId="0" fontId="1" fillId="0" borderId="0" xfId="0" applyFont="1" applyFill="1" applyBorder="1" applyAlignment="1">
      <alignment horizontal="center" vertical="center"/>
    </xf>
    <xf numFmtId="0" fontId="1" fillId="0" borderId="0" xfId="0" applyFont="1" applyFill="1" applyBorder="1" applyAlignment="1" applyProtection="1">
      <alignment horizontal="center" vertical="center"/>
    </xf>
    <xf numFmtId="0" fontId="1" fillId="0" borderId="0" xfId="0" applyFont="1" applyFill="1" applyBorder="1" applyAlignment="1" applyProtection="1">
      <alignment horizontal="center" vertical="center" wrapText="1"/>
    </xf>
    <xf numFmtId="49" fontId="1" fillId="0" borderId="0" xfId="0" applyNumberFormat="1" applyFont="1" applyFill="1" applyBorder="1" applyAlignment="1" applyProtection="1">
      <alignment horizontal="center" vertical="center" wrapText="1"/>
    </xf>
    <xf numFmtId="0" fontId="1" fillId="0" borderId="0" xfId="0" applyFont="1" applyFill="1" applyBorder="1" applyAlignment="1" applyProtection="1">
      <alignment horizontal="center" vertical="center"/>
      <protection locked="0"/>
    </xf>
    <xf numFmtId="49" fontId="1" fillId="0" borderId="0" xfId="0" applyNumberFormat="1" applyFont="1" applyFill="1" applyBorder="1" applyAlignment="1" applyProtection="1">
      <alignment horizontal="center" vertical="center"/>
      <protection locked="0"/>
    </xf>
    <xf numFmtId="49" fontId="1" fillId="0" borderId="0" xfId="0" applyNumberFormat="1" applyFont="1" applyFill="1" applyBorder="1" applyAlignment="1" applyProtection="1">
      <alignment horizontal="center" vertical="center" wrapText="1"/>
      <protection locked="0"/>
    </xf>
    <xf numFmtId="0" fontId="2" fillId="3" borderId="0" xfId="34" applyBorder="1" applyAlignment="1">
      <alignment horizontal="center" vertical="center"/>
    </xf>
    <xf numFmtId="0" fontId="0" fillId="0" borderId="0" xfId="0" applyBorder="1" applyAlignment="1">
      <alignment horizontal="center" vertical="center"/>
    </xf>
    <xf numFmtId="0" fontId="3" fillId="0" borderId="0" xfId="0" applyFont="1" applyBorder="1" applyAlignment="1" applyProtection="1">
      <alignment horizontal="center" vertical="center"/>
      <protection locked="0"/>
    </xf>
    <xf numFmtId="0" fontId="4" fillId="0" borderId="0" xfId="0" applyFont="1" applyFill="1" applyBorder="1" applyAlignment="1" applyProtection="1">
      <alignment horizontal="center" vertical="center"/>
      <protection locked="0"/>
    </xf>
    <xf numFmtId="0" fontId="0" fillId="0" borderId="0" xfId="0" applyFill="1" applyBorder="1">
      <alignment vertical="center"/>
    </xf>
    <xf numFmtId="49" fontId="3" fillId="0" borderId="0" xfId="0" applyNumberFormat="1" applyFont="1" applyFill="1" applyBorder="1" applyAlignment="1" applyProtection="1">
      <alignment vertical="center"/>
      <protection locked="0"/>
    </xf>
    <xf numFmtId="0" fontId="2" fillId="3" borderId="0" xfId="34" applyBorder="1" applyAlignment="1">
      <alignment vertical="center"/>
    </xf>
    <xf numFmtId="0" fontId="0" fillId="0" borderId="0" xfId="0" applyBorder="1" applyAlignment="1">
      <alignment vertical="center"/>
    </xf>
    <xf numFmtId="0" fontId="5" fillId="0" borderId="0" xfId="0" applyFont="1" applyBorder="1" applyAlignment="1" applyProtection="1">
      <alignment horizontal="center" vertical="center"/>
    </xf>
    <xf numFmtId="0" fontId="5" fillId="0" borderId="0" xfId="0" applyNumberFormat="1" applyFont="1" applyBorder="1" applyAlignment="1" applyProtection="1">
      <alignment horizontal="center" vertical="center"/>
    </xf>
    <xf numFmtId="49" fontId="3" fillId="0" borderId="0" xfId="0" applyNumberFormat="1" applyFont="1" applyBorder="1" applyAlignment="1" applyProtection="1">
      <alignment vertical="center"/>
      <protection locked="0"/>
    </xf>
    <xf numFmtId="0" fontId="0" fillId="0" borderId="0" xfId="0" applyAlignment="1">
      <alignment horizontal="left" vertical="center"/>
    </xf>
    <xf numFmtId="0" fontId="0" fillId="0" borderId="0" xfId="0" applyAlignment="1">
      <alignment horizontal="left" vertical="center" wrapText="1"/>
    </xf>
    <xf numFmtId="0" fontId="0" fillId="0" borderId="0" xfId="0" applyAlignment="1" applyProtection="1">
      <alignment vertical="top" wrapText="1"/>
    </xf>
    <xf numFmtId="0" fontId="0" fillId="0" borderId="0" xfId="0" applyAlignment="1" applyProtection="1">
      <alignment vertical="center"/>
    </xf>
    <xf numFmtId="0" fontId="0" fillId="0" borderId="0" xfId="0" applyAlignment="1" applyProtection="1">
      <alignment vertical="center" wrapText="1"/>
    </xf>
    <xf numFmtId="0" fontId="0" fillId="0" borderId="0" xfId="0" applyProtection="1">
      <alignment vertical="center"/>
      <protection locked="0"/>
    </xf>
    <xf numFmtId="0" fontId="6" fillId="0" borderId="1" xfId="10" applyFont="1" applyBorder="1" applyAlignment="1" applyProtection="1">
      <alignment horizontal="right" vertical="top" wrapText="1"/>
      <protection locked="0"/>
    </xf>
    <xf numFmtId="0" fontId="6" fillId="0" borderId="2" xfId="10" applyFont="1" applyBorder="1" applyAlignment="1" applyProtection="1">
      <alignment horizontal="right" vertical="top" wrapText="1"/>
      <protection locked="0"/>
    </xf>
    <xf numFmtId="0" fontId="6" fillId="0" borderId="3" xfId="10" applyFont="1" applyBorder="1" applyAlignment="1" applyProtection="1">
      <alignment horizontal="right" vertical="top" wrapText="1"/>
      <protection locked="0"/>
    </xf>
    <xf numFmtId="0" fontId="6" fillId="0" borderId="2" xfId="0" applyFont="1" applyBorder="1" applyAlignment="1" applyProtection="1">
      <alignment horizontal="left" vertical="top" wrapText="1"/>
    </xf>
    <xf numFmtId="0" fontId="7" fillId="3" borderId="4" xfId="34" applyFont="1" applyBorder="1" applyAlignment="1" applyProtection="1">
      <alignment horizontal="center" vertical="top" wrapText="1"/>
    </xf>
    <xf numFmtId="0" fontId="8" fillId="4" borderId="5" xfId="43" applyFont="1" applyBorder="1" applyAlignment="1" applyProtection="1">
      <alignment horizontal="left" vertical="center"/>
    </xf>
    <xf numFmtId="14" fontId="9" fillId="5" borderId="5" xfId="47" applyNumberFormat="1" applyFont="1" applyBorder="1" applyAlignment="1" applyProtection="1">
      <alignment vertical="center" wrapText="1"/>
    </xf>
    <xf numFmtId="0" fontId="10" fillId="6" borderId="1" xfId="48" applyFont="1" applyBorder="1" applyAlignment="1" applyProtection="1">
      <alignment horizontal="center" vertical="top" wrapText="1"/>
    </xf>
    <xf numFmtId="0" fontId="11" fillId="6" borderId="2" xfId="48" applyBorder="1" applyAlignment="1" applyProtection="1">
      <alignment horizontal="center" vertical="top" wrapText="1"/>
    </xf>
    <xf numFmtId="0" fontId="7" fillId="3" borderId="6" xfId="34" applyFont="1" applyBorder="1" applyAlignment="1" applyProtection="1">
      <alignment horizontal="center" vertical="top" wrapText="1"/>
    </xf>
    <xf numFmtId="0" fontId="12" fillId="0" borderId="1" xfId="10" applyFont="1" applyBorder="1" applyAlignment="1" applyProtection="1">
      <alignment horizontal="left" vertical="top" wrapText="1"/>
    </xf>
    <xf numFmtId="0" fontId="6" fillId="0" borderId="2" xfId="10" applyFont="1" applyBorder="1" applyAlignment="1" applyProtection="1">
      <alignment horizontal="left" vertical="top" wrapText="1"/>
    </xf>
    <xf numFmtId="0" fontId="6" fillId="0" borderId="7" xfId="10" applyFont="1" applyBorder="1" applyAlignment="1" applyProtection="1">
      <alignment horizontal="left" vertical="top" wrapText="1"/>
    </xf>
    <xf numFmtId="0" fontId="13" fillId="0" borderId="8" xfId="0" applyFont="1" applyBorder="1" applyAlignment="1" applyProtection="1">
      <alignment horizontal="left" vertical="top" wrapText="1"/>
    </xf>
    <xf numFmtId="0" fontId="13" fillId="0" borderId="9" xfId="0" applyFont="1" applyBorder="1" applyAlignment="1" applyProtection="1">
      <alignment horizontal="left" vertical="top" wrapText="1"/>
    </xf>
    <xf numFmtId="0" fontId="13" fillId="0" borderId="10" xfId="0" applyFont="1" applyBorder="1" applyAlignment="1" applyProtection="1">
      <alignment horizontal="left" vertical="top" wrapText="1"/>
    </xf>
    <xf numFmtId="0" fontId="13" fillId="0" borderId="0" xfId="0" applyFont="1" applyBorder="1" applyAlignment="1" applyProtection="1">
      <alignment horizontal="left" vertical="top" wrapText="1"/>
    </xf>
    <xf numFmtId="0" fontId="14" fillId="0" borderId="1" xfId="0" applyFont="1" applyBorder="1" applyAlignment="1" applyProtection="1">
      <alignment horizontal="left" vertical="top" wrapText="1"/>
    </xf>
    <xf numFmtId="0" fontId="6" fillId="0" borderId="7" xfId="0" applyFont="1" applyBorder="1" applyAlignment="1" applyProtection="1">
      <alignment horizontal="left" vertical="top" wrapText="1"/>
    </xf>
    <xf numFmtId="0" fontId="13" fillId="0" borderId="11" xfId="0" applyFont="1" applyBorder="1" applyAlignment="1" applyProtection="1">
      <alignment horizontal="left" vertical="top" wrapText="1"/>
    </xf>
    <xf numFmtId="0" fontId="13" fillId="0" borderId="12" xfId="0" applyFont="1" applyBorder="1" applyAlignment="1" applyProtection="1">
      <alignment horizontal="left" vertical="top" wrapText="1"/>
    </xf>
    <xf numFmtId="14" fontId="9" fillId="5" borderId="13" xfId="47" applyNumberFormat="1" applyFont="1" applyBorder="1" applyAlignment="1" applyProtection="1">
      <alignment vertical="center" wrapText="1"/>
    </xf>
    <xf numFmtId="0" fontId="0" fillId="0" borderId="14" xfId="0" applyBorder="1" applyAlignment="1" applyProtection="1">
      <alignment horizontal="center" vertical="top" wrapText="1"/>
    </xf>
    <xf numFmtId="0" fontId="15" fillId="0" borderId="5" xfId="0" applyFont="1" applyBorder="1" applyAlignment="1" applyProtection="1">
      <alignment horizontal="left" vertical="top" wrapText="1"/>
    </xf>
    <xf numFmtId="0" fontId="0" fillId="0" borderId="15" xfId="0" applyBorder="1" applyAlignment="1" applyProtection="1">
      <alignment horizontal="center" vertical="top" wrapText="1"/>
    </xf>
    <xf numFmtId="0" fontId="0" fillId="0" borderId="16" xfId="0" applyBorder="1" applyAlignment="1" applyProtection="1">
      <alignment horizontal="center" vertical="top" wrapText="1"/>
    </xf>
    <xf numFmtId="0" fontId="15" fillId="0" borderId="5" xfId="0" applyFont="1" applyBorder="1" applyAlignment="1" applyProtection="1">
      <alignment horizontal="left" vertical="center" wrapText="1"/>
    </xf>
    <xf numFmtId="0" fontId="15" fillId="0" borderId="5" xfId="0" applyFont="1" applyBorder="1" applyAlignment="1" applyProtection="1">
      <alignment horizontal="left" vertical="center"/>
    </xf>
    <xf numFmtId="0" fontId="0" fillId="0" borderId="17" xfId="0" applyBorder="1" applyAlignment="1" applyProtection="1">
      <alignment horizontal="center" vertical="top" wrapText="1"/>
    </xf>
    <xf numFmtId="0" fontId="0" fillId="0" borderId="17" xfId="0" applyBorder="1" applyProtection="1">
      <alignment vertical="center"/>
      <protection locked="0"/>
    </xf>
    <xf numFmtId="0" fontId="0" fillId="0" borderId="18" xfId="0" applyBorder="1" applyProtection="1">
      <alignment vertical="center"/>
      <protection locked="0"/>
    </xf>
    <xf numFmtId="0" fontId="16" fillId="0" borderId="5" xfId="0" applyFont="1" applyBorder="1" applyAlignment="1" applyProtection="1">
      <alignment horizontal="left" vertical="center" wrapText="1"/>
    </xf>
    <xf numFmtId="0" fontId="0" fillId="0" borderId="19" xfId="0" applyBorder="1" applyProtection="1">
      <alignment vertical="center"/>
      <protection locked="0"/>
    </xf>
    <xf numFmtId="0" fontId="0" fillId="0" borderId="20" xfId="0" applyBorder="1" applyProtection="1">
      <alignment vertical="center"/>
      <protection locked="0"/>
    </xf>
    <xf numFmtId="0" fontId="0" fillId="0" borderId="14" xfId="0" applyBorder="1" applyProtection="1">
      <alignment vertical="center"/>
      <protection locked="0"/>
    </xf>
    <xf numFmtId="0" fontId="0" fillId="0" borderId="21" xfId="0" applyBorder="1" applyProtection="1">
      <alignment vertical="center"/>
      <protection locked="0"/>
    </xf>
    <xf numFmtId="0" fontId="0" fillId="0" borderId="22" xfId="0" applyBorder="1" applyProtection="1">
      <alignment vertical="center"/>
      <protection locked="0"/>
    </xf>
    <xf numFmtId="0" fontId="0" fillId="0" borderId="23" xfId="0" applyBorder="1" applyProtection="1">
      <alignment vertical="center"/>
      <protection locked="0"/>
    </xf>
    <xf numFmtId="0" fontId="0" fillId="0" borderId="24" xfId="0" applyBorder="1" applyProtection="1">
      <alignment vertical="center"/>
      <protection locked="0"/>
    </xf>
    <xf numFmtId="0" fontId="0" fillId="0" borderId="25" xfId="0" applyBorder="1" applyAlignment="1" applyProtection="1">
      <alignment horizontal="left" vertical="center"/>
      <protection locked="0"/>
    </xf>
    <xf numFmtId="0" fontId="0" fillId="0" borderId="26" xfId="0" applyBorder="1" applyAlignment="1" applyProtection="1">
      <alignment horizontal="left" vertical="center"/>
      <protection locked="0"/>
    </xf>
    <xf numFmtId="14" fontId="17" fillId="5" borderId="5" xfId="47" applyNumberFormat="1" applyFont="1" applyBorder="1" applyAlignment="1" applyProtection="1">
      <alignment vertical="center" wrapText="1"/>
    </xf>
    <xf numFmtId="14" fontId="18" fillId="5" borderId="1" xfId="47" applyNumberFormat="1" applyBorder="1" applyAlignment="1" applyProtection="1">
      <alignment vertical="center" wrapText="1"/>
    </xf>
    <xf numFmtId="0" fontId="16" fillId="0" borderId="5" xfId="0" applyFont="1" applyBorder="1" applyAlignment="1" applyProtection="1">
      <alignment vertical="top" wrapText="1"/>
    </xf>
    <xf numFmtId="14" fontId="18" fillId="5" borderId="1" xfId="47" applyNumberFormat="1" applyBorder="1" applyAlignment="1" applyProtection="1">
      <alignment vertical="top" wrapText="1"/>
    </xf>
    <xf numFmtId="14" fontId="19" fillId="5" borderId="1" xfId="47" applyNumberFormat="1" applyFont="1" applyBorder="1" applyAlignment="1" applyProtection="1">
      <alignment vertical="center" wrapText="1"/>
    </xf>
    <xf numFmtId="0" fontId="0" fillId="0" borderId="5" xfId="0" applyBorder="1" applyAlignment="1" applyProtection="1">
      <alignment horizontal="left" vertical="center" wrapText="1"/>
    </xf>
    <xf numFmtId="0" fontId="0" fillId="0" borderId="1" xfId="0" applyBorder="1" applyAlignment="1" applyProtection="1">
      <alignment horizontal="left" vertical="center" wrapText="1"/>
    </xf>
    <xf numFmtId="0" fontId="0" fillId="0" borderId="5" xfId="0" applyBorder="1" applyProtection="1">
      <alignment vertical="center"/>
    </xf>
    <xf numFmtId="0" fontId="0" fillId="0" borderId="1" xfId="0" applyBorder="1" applyProtection="1">
      <alignment vertical="center"/>
    </xf>
    <xf numFmtId="0" fontId="15" fillId="0" borderId="0" xfId="0" applyFont="1" applyAlignment="1" applyProtection="1">
      <alignment vertical="center"/>
    </xf>
    <xf numFmtId="0" fontId="15" fillId="0" borderId="0" xfId="0" applyFont="1" applyAlignment="1" applyProtection="1">
      <alignment vertical="center" wrapText="1"/>
    </xf>
    <xf numFmtId="0" fontId="6" fillId="0" borderId="9" xfId="0" applyFont="1" applyBorder="1" applyAlignment="1" applyProtection="1">
      <alignment horizontal="left" vertical="top" wrapText="1"/>
    </xf>
    <xf numFmtId="0" fontId="6" fillId="0" borderId="4" xfId="0" applyFont="1" applyBorder="1" applyAlignment="1" applyProtection="1">
      <alignment horizontal="left" vertical="top" wrapText="1"/>
    </xf>
    <xf numFmtId="0" fontId="2" fillId="4" borderId="5" xfId="0" applyFont="1" applyFill="1" applyBorder="1" applyAlignment="1" applyProtection="1">
      <alignment horizontal="center" vertical="center"/>
    </xf>
    <xf numFmtId="0" fontId="20" fillId="4" borderId="1" xfId="0" applyFont="1" applyFill="1" applyBorder="1" applyAlignment="1" applyProtection="1">
      <alignment horizontal="center" vertical="center"/>
    </xf>
    <xf numFmtId="0" fontId="0" fillId="0" borderId="27" xfId="0" applyBorder="1" applyAlignment="1" applyProtection="1">
      <alignment horizontal="center" vertical="top" wrapText="1"/>
    </xf>
    <xf numFmtId="0" fontId="21" fillId="0" borderId="8" xfId="0" applyFont="1" applyBorder="1" applyAlignment="1" applyProtection="1">
      <alignment vertical="top" wrapText="1"/>
    </xf>
    <xf numFmtId="0" fontId="21" fillId="0" borderId="9" xfId="0" applyFont="1" applyBorder="1" applyAlignment="1" applyProtection="1">
      <alignment vertical="top" wrapText="1"/>
    </xf>
    <xf numFmtId="0" fontId="0" fillId="0" borderId="28" xfId="0" applyBorder="1" applyAlignment="1" applyProtection="1">
      <alignment horizontal="center" vertical="top" wrapText="1"/>
    </xf>
    <xf numFmtId="0" fontId="21" fillId="0" borderId="10" xfId="0" applyFont="1" applyBorder="1" applyAlignment="1" applyProtection="1">
      <alignment vertical="top" wrapText="1"/>
    </xf>
    <xf numFmtId="0" fontId="21" fillId="0" borderId="0" xfId="0" applyFont="1" applyBorder="1" applyAlignment="1" applyProtection="1">
      <alignment vertical="top" wrapText="1"/>
    </xf>
    <xf numFmtId="0" fontId="21" fillId="0" borderId="8" xfId="0" applyFont="1" applyBorder="1" applyAlignment="1" applyProtection="1">
      <alignment horizontal="left" vertical="top" wrapText="1"/>
    </xf>
    <xf numFmtId="0" fontId="21" fillId="0" borderId="9" xfId="0" applyFont="1" applyBorder="1" applyAlignment="1" applyProtection="1">
      <alignment horizontal="left" vertical="top" wrapText="1"/>
    </xf>
    <xf numFmtId="0" fontId="21" fillId="0" borderId="10" xfId="0" applyFont="1" applyBorder="1" applyAlignment="1" applyProtection="1">
      <alignment horizontal="left" vertical="top" wrapText="1"/>
    </xf>
    <xf numFmtId="0" fontId="21" fillId="0" borderId="0" xfId="0" applyFont="1" applyBorder="1" applyAlignment="1" applyProtection="1">
      <alignment horizontal="left" vertical="top" wrapText="1"/>
    </xf>
    <xf numFmtId="0" fontId="0" fillId="0" borderId="0" xfId="0" applyAlignment="1" applyProtection="1">
      <alignment horizontal="left" vertical="center"/>
      <protection locked="0"/>
    </xf>
    <xf numFmtId="0" fontId="21" fillId="0" borderId="29" xfId="0" applyFont="1" applyBorder="1" applyAlignment="1" applyProtection="1">
      <alignment horizontal="left" vertical="top" wrapText="1"/>
    </xf>
    <xf numFmtId="0" fontId="21" fillId="0" borderId="26" xfId="0" applyFont="1" applyBorder="1" applyAlignment="1" applyProtection="1">
      <alignment horizontal="left" vertical="top" wrapText="1"/>
    </xf>
    <xf numFmtId="0" fontId="0" fillId="0" borderId="30" xfId="0" applyBorder="1" applyAlignment="1" applyProtection="1">
      <alignment horizontal="center" vertical="top" wrapText="1"/>
    </xf>
    <xf numFmtId="49" fontId="22" fillId="7" borderId="31" xfId="52" applyNumberFormat="1" applyFont="1" applyFill="1" applyBorder="1" applyAlignment="1">
      <alignment horizontal="center" vertical="top" wrapText="1"/>
    </xf>
    <xf numFmtId="49" fontId="23" fillId="0" borderId="32" xfId="52" applyNumberFormat="1" applyFont="1" applyBorder="1" applyAlignment="1">
      <alignment horizontal="left" vertical="center" wrapText="1"/>
    </xf>
    <xf numFmtId="0" fontId="0" fillId="0" borderId="0" xfId="0" applyFont="1" applyAlignment="1">
      <alignment vertical="center" wrapText="1"/>
    </xf>
    <xf numFmtId="0" fontId="24" fillId="0" borderId="0" xfId="0" applyFont="1" applyAlignment="1">
      <alignment horizontal="center" vertical="center"/>
    </xf>
    <xf numFmtId="49" fontId="24" fillId="0" borderId="0" xfId="0" applyNumberFormat="1" applyFont="1" applyAlignment="1">
      <alignment horizontal="center" vertical="center"/>
    </xf>
    <xf numFmtId="0" fontId="25" fillId="3" borderId="33" xfId="0" applyFont="1" applyFill="1" applyBorder="1" applyAlignment="1" applyProtection="1">
      <alignment horizontal="center" vertical="center"/>
      <protection locked="0"/>
    </xf>
    <xf numFmtId="0" fontId="25" fillId="3" borderId="34" xfId="0" applyFont="1" applyFill="1" applyBorder="1" applyAlignment="1" applyProtection="1">
      <alignment horizontal="center" vertical="center"/>
      <protection locked="0"/>
    </xf>
    <xf numFmtId="0" fontId="25" fillId="3" borderId="35" xfId="0" applyFont="1" applyFill="1" applyBorder="1" applyAlignment="1" applyProtection="1">
      <alignment horizontal="center" vertical="center"/>
      <protection locked="0"/>
    </xf>
    <xf numFmtId="0" fontId="24" fillId="8" borderId="36" xfId="0" applyFont="1" applyFill="1" applyBorder="1" applyAlignment="1" applyProtection="1">
      <alignment horizontal="center" vertical="center"/>
      <protection locked="0"/>
    </xf>
    <xf numFmtId="49" fontId="24" fillId="8" borderId="37" xfId="0" applyNumberFormat="1" applyFont="1" applyFill="1" applyBorder="1" applyAlignment="1" applyProtection="1">
      <alignment horizontal="center" vertical="center"/>
      <protection locked="0"/>
    </xf>
    <xf numFmtId="0" fontId="24" fillId="8" borderId="38" xfId="0" applyFont="1" applyFill="1" applyBorder="1" applyAlignment="1" applyProtection="1">
      <alignment horizontal="center" vertical="center"/>
      <protection locked="0"/>
    </xf>
    <xf numFmtId="0" fontId="24" fillId="8" borderId="39" xfId="0" applyNumberFormat="1" applyFont="1" applyFill="1" applyBorder="1" applyAlignment="1" applyProtection="1">
      <alignment horizontal="center" vertical="center"/>
      <protection locked="0"/>
    </xf>
    <xf numFmtId="0" fontId="24" fillId="8" borderId="40" xfId="0" applyFont="1" applyFill="1" applyBorder="1" applyAlignment="1" applyProtection="1">
      <alignment horizontal="center" vertical="center"/>
      <protection locked="0"/>
    </xf>
    <xf numFmtId="0" fontId="24" fillId="0" borderId="36" xfId="0" applyFont="1" applyBorder="1" applyAlignment="1" applyProtection="1">
      <alignment horizontal="center" vertical="center"/>
      <protection locked="0"/>
    </xf>
    <xf numFmtId="0" fontId="24" fillId="0" borderId="37" xfId="0" applyFont="1" applyBorder="1" applyAlignment="1" applyProtection="1">
      <alignment horizontal="center" vertical="center"/>
      <protection locked="0"/>
    </xf>
    <xf numFmtId="0" fontId="24" fillId="0" borderId="38" xfId="0" applyFont="1" applyBorder="1" applyAlignment="1" applyProtection="1">
      <alignment horizontal="center" vertical="center"/>
      <protection locked="0"/>
    </xf>
    <xf numFmtId="0" fontId="25" fillId="3" borderId="41" xfId="0" applyFont="1" applyFill="1" applyBorder="1" applyAlignment="1" applyProtection="1">
      <alignment horizontal="center" vertical="center"/>
      <protection locked="0"/>
    </xf>
    <xf numFmtId="0" fontId="25" fillId="3" borderId="42" xfId="0" applyFont="1" applyFill="1" applyBorder="1" applyAlignment="1" applyProtection="1">
      <alignment horizontal="center" vertical="center"/>
      <protection locked="0"/>
    </xf>
    <xf numFmtId="49" fontId="24" fillId="8" borderId="36" xfId="0" applyNumberFormat="1" applyFont="1" applyFill="1" applyBorder="1" applyAlignment="1" applyProtection="1">
      <alignment horizontal="center" vertical="center"/>
      <protection locked="0"/>
    </xf>
    <xf numFmtId="0" fontId="24" fillId="0" borderId="43" xfId="0" applyFont="1" applyBorder="1" applyAlignment="1">
      <alignment horizontal="center" vertical="center"/>
    </xf>
    <xf numFmtId="0" fontId="24" fillId="0" borderId="44" xfId="0" applyFont="1" applyBorder="1" applyAlignment="1">
      <alignment horizontal="center" vertical="center"/>
    </xf>
    <xf numFmtId="0" fontId="24" fillId="8" borderId="39" xfId="0" applyFont="1" applyFill="1" applyBorder="1" applyAlignment="1" applyProtection="1">
      <alignment horizontal="center" vertical="center"/>
      <protection locked="0"/>
    </xf>
    <xf numFmtId="49" fontId="24" fillId="8" borderId="45" xfId="0" applyNumberFormat="1" applyFont="1" applyFill="1" applyBorder="1" applyAlignment="1" applyProtection="1">
      <alignment horizontal="center" vertical="center"/>
      <protection locked="0"/>
    </xf>
    <xf numFmtId="0" fontId="25" fillId="3" borderId="46" xfId="0" applyFont="1" applyFill="1" applyBorder="1" applyAlignment="1" applyProtection="1">
      <alignment horizontal="center" vertical="center"/>
      <protection locked="0"/>
    </xf>
    <xf numFmtId="0" fontId="25" fillId="3" borderId="47" xfId="0" applyFont="1" applyFill="1" applyBorder="1" applyAlignment="1" applyProtection="1">
      <alignment horizontal="center" vertical="center"/>
      <protection locked="0"/>
    </xf>
    <xf numFmtId="0" fontId="24" fillId="8" borderId="48" xfId="0" applyFont="1" applyFill="1" applyBorder="1" applyAlignment="1" applyProtection="1">
      <alignment horizontal="center" vertical="center" wrapText="1"/>
      <protection locked="0"/>
    </xf>
    <xf numFmtId="49" fontId="24" fillId="8" borderId="49" xfId="0" applyNumberFormat="1" applyFont="1" applyFill="1" applyBorder="1" applyAlignment="1" applyProtection="1">
      <alignment horizontal="center" vertical="center"/>
      <protection locked="0"/>
    </xf>
    <xf numFmtId="0" fontId="24" fillId="0" borderId="48" xfId="0" applyFont="1" applyBorder="1" applyAlignment="1" applyProtection="1">
      <alignment horizontal="center" vertical="center" wrapText="1"/>
      <protection locked="0"/>
    </xf>
    <xf numFmtId="0" fontId="24" fillId="0" borderId="49" xfId="0" applyFont="1" applyBorder="1" applyAlignment="1" applyProtection="1">
      <alignment horizontal="center" vertical="center"/>
      <protection locked="0"/>
    </xf>
    <xf numFmtId="0" fontId="24" fillId="8" borderId="49" xfId="0" applyNumberFormat="1" applyFont="1" applyFill="1" applyBorder="1" applyAlignment="1" applyProtection="1">
      <alignment horizontal="center" vertical="center"/>
      <protection locked="0"/>
    </xf>
    <xf numFmtId="0" fontId="24" fillId="0" borderId="50" xfId="0" applyFont="1" applyBorder="1" applyAlignment="1" applyProtection="1">
      <alignment horizontal="center" vertical="center" wrapText="1"/>
      <protection locked="0"/>
    </xf>
    <xf numFmtId="0" fontId="24" fillId="0" borderId="51" xfId="0" applyFont="1" applyBorder="1" applyAlignment="1" applyProtection="1">
      <alignment horizontal="center" vertical="center"/>
      <protection locked="0"/>
    </xf>
    <xf numFmtId="0" fontId="25" fillId="3" borderId="52" xfId="0" applyFont="1" applyFill="1" applyBorder="1" applyAlignment="1" applyProtection="1">
      <alignment horizontal="center" vertical="center"/>
      <protection locked="0"/>
    </xf>
    <xf numFmtId="0" fontId="25" fillId="3" borderId="53" xfId="0" applyFont="1" applyFill="1" applyBorder="1" applyAlignment="1" applyProtection="1">
      <alignment horizontal="center" vertical="center"/>
      <protection locked="0"/>
    </xf>
    <xf numFmtId="0" fontId="24" fillId="8" borderId="54" xfId="0" applyFont="1" applyFill="1" applyBorder="1" applyAlignment="1" applyProtection="1">
      <alignment horizontal="center" vertical="center"/>
      <protection locked="0"/>
    </xf>
    <xf numFmtId="0" fontId="24" fillId="8" borderId="55" xfId="0" applyFont="1" applyFill="1" applyBorder="1" applyAlignment="1" applyProtection="1">
      <alignment horizontal="center" vertical="center"/>
      <protection locked="0"/>
    </xf>
    <xf numFmtId="0" fontId="24" fillId="8" borderId="56" xfId="0" applyFont="1" applyFill="1" applyBorder="1" applyAlignment="1" applyProtection="1">
      <alignment horizontal="center" vertical="center"/>
      <protection locked="0"/>
    </xf>
    <xf numFmtId="0" fontId="24" fillId="8" borderId="57" xfId="0" applyFont="1" applyFill="1" applyBorder="1" applyAlignment="1" applyProtection="1">
      <alignment horizontal="center" vertical="center"/>
      <protection locked="0"/>
    </xf>
    <xf numFmtId="0" fontId="24" fillId="0" borderId="58" xfId="0" applyFont="1" applyBorder="1" applyAlignment="1" applyProtection="1">
      <alignment horizontal="center" vertical="center"/>
      <protection locked="0"/>
    </xf>
    <xf numFmtId="0" fontId="24" fillId="0" borderId="59" xfId="0" applyFont="1" applyBorder="1" applyAlignment="1" applyProtection="1">
      <alignment horizontal="center" vertical="center"/>
      <protection locked="0"/>
    </xf>
    <xf numFmtId="0" fontId="24" fillId="0" borderId="60" xfId="0" applyFont="1" applyBorder="1" applyAlignment="1" applyProtection="1">
      <alignment horizontal="center" vertical="center"/>
      <protection locked="0"/>
    </xf>
    <xf numFmtId="0" fontId="24" fillId="8" borderId="58" xfId="0" applyFont="1" applyFill="1" applyBorder="1" applyAlignment="1" applyProtection="1">
      <alignment horizontal="center" vertical="center"/>
      <protection locked="0"/>
    </xf>
    <xf numFmtId="0" fontId="24" fillId="8" borderId="59" xfId="0" applyFont="1" applyFill="1" applyBorder="1" applyAlignment="1" applyProtection="1">
      <alignment horizontal="center" vertical="center"/>
      <protection locked="0"/>
    </xf>
    <xf numFmtId="0" fontId="24" fillId="8" borderId="60" xfId="0" applyFont="1" applyFill="1" applyBorder="1" applyAlignment="1" applyProtection="1">
      <alignment horizontal="center" vertical="center"/>
      <protection locked="0"/>
    </xf>
    <xf numFmtId="0" fontId="24" fillId="8" borderId="37" xfId="0" applyFont="1" applyFill="1" applyBorder="1" applyAlignment="1" applyProtection="1">
      <alignment horizontal="center" vertical="center"/>
      <protection locked="0"/>
    </xf>
    <xf numFmtId="0" fontId="24" fillId="0" borderId="61" xfId="0" applyFont="1" applyBorder="1" applyAlignment="1" applyProtection="1">
      <alignment horizontal="center" vertical="center"/>
      <protection locked="0"/>
    </xf>
    <xf numFmtId="0" fontId="24" fillId="0" borderId="62" xfId="0" applyFont="1" applyBorder="1" applyAlignment="1" applyProtection="1">
      <alignment horizontal="center" vertical="center"/>
      <protection locked="0"/>
    </xf>
    <xf numFmtId="0" fontId="24" fillId="0" borderId="63" xfId="0" applyFont="1" applyBorder="1" applyAlignment="1" applyProtection="1">
      <alignment horizontal="center" vertical="center"/>
      <protection locked="0"/>
    </xf>
    <xf numFmtId="0" fontId="24" fillId="0" borderId="64" xfId="0" applyFont="1" applyBorder="1" applyAlignment="1" applyProtection="1">
      <alignment horizontal="center" vertical="center"/>
      <protection locked="0"/>
    </xf>
    <xf numFmtId="0" fontId="24" fillId="0" borderId="0" xfId="0" applyFont="1" applyAlignment="1">
      <alignment vertical="center"/>
    </xf>
    <xf numFmtId="0" fontId="25" fillId="3" borderId="65" xfId="0" applyFont="1" applyFill="1" applyBorder="1" applyAlignment="1" applyProtection="1">
      <alignment horizontal="center" vertical="center"/>
      <protection locked="0"/>
    </xf>
    <xf numFmtId="0" fontId="25" fillId="3" borderId="66" xfId="0" applyFont="1" applyFill="1" applyBorder="1" applyAlignment="1" applyProtection="1">
      <alignment horizontal="center" vertical="center"/>
      <protection locked="0"/>
    </xf>
    <xf numFmtId="0" fontId="24" fillId="8" borderId="67" xfId="0" applyFont="1" applyFill="1" applyBorder="1" applyAlignment="1" applyProtection="1">
      <alignment horizontal="center" vertical="center"/>
      <protection locked="0"/>
    </xf>
    <xf numFmtId="0" fontId="24" fillId="8" borderId="68" xfId="0" applyFont="1" applyFill="1" applyBorder="1" applyAlignment="1" applyProtection="1">
      <alignment horizontal="center" vertical="center"/>
      <protection locked="0"/>
    </xf>
    <xf numFmtId="0" fontId="24" fillId="8" borderId="69" xfId="0" applyFont="1" applyFill="1" applyBorder="1" applyAlignment="1" applyProtection="1">
      <alignment horizontal="center" vertical="center"/>
      <protection locked="0"/>
    </xf>
    <xf numFmtId="0" fontId="24" fillId="0" borderId="70" xfId="0" applyFont="1" applyBorder="1" applyAlignment="1" applyProtection="1">
      <alignment horizontal="center" vertical="center"/>
      <protection locked="0"/>
    </xf>
    <xf numFmtId="0" fontId="24" fillId="0" borderId="71" xfId="0" applyFont="1" applyBorder="1" applyAlignment="1" applyProtection="1">
      <alignment horizontal="center" vertical="center"/>
      <protection locked="0"/>
    </xf>
    <xf numFmtId="0" fontId="24" fillId="8" borderId="70" xfId="0" applyFont="1" applyFill="1" applyBorder="1" applyAlignment="1" applyProtection="1">
      <alignment horizontal="center" vertical="center"/>
      <protection locked="0"/>
    </xf>
    <xf numFmtId="0" fontId="24" fillId="8" borderId="71" xfId="0" applyFont="1" applyFill="1" applyBorder="1" applyAlignment="1" applyProtection="1">
      <alignment horizontal="center" vertical="center"/>
      <protection locked="0"/>
    </xf>
    <xf numFmtId="0" fontId="24" fillId="0" borderId="72" xfId="0" applyFont="1" applyBorder="1" applyAlignment="1" applyProtection="1">
      <alignment horizontal="center" vertical="center"/>
      <protection locked="0"/>
    </xf>
    <xf numFmtId="0" fontId="24" fillId="0" borderId="73" xfId="0" applyFont="1" applyBorder="1" applyAlignment="1" applyProtection="1">
      <alignment horizontal="center" vertical="center"/>
      <protection locked="0"/>
    </xf>
    <xf numFmtId="0" fontId="26" fillId="0" borderId="0" xfId="0" applyFont="1" applyAlignment="1">
      <alignment horizontal="center" vertical="center"/>
    </xf>
    <xf numFmtId="0" fontId="27" fillId="0" borderId="0" xfId="0" applyFont="1" applyAlignment="1">
      <alignment horizontal="center" vertical="center"/>
    </xf>
    <xf numFmtId="0" fontId="27" fillId="0" borderId="0" xfId="0" applyFont="1" applyAlignment="1">
      <alignment horizontal="center" vertical="center" wrapText="1"/>
    </xf>
    <xf numFmtId="0" fontId="28" fillId="0" borderId="74" xfId="0" applyFont="1" applyBorder="1" applyAlignment="1">
      <alignment horizontal="center" vertical="center"/>
    </xf>
    <xf numFmtId="0" fontId="26" fillId="3" borderId="75" xfId="0" applyFont="1" applyFill="1" applyBorder="1" applyAlignment="1">
      <alignment horizontal="center" vertical="center"/>
    </xf>
    <xf numFmtId="0" fontId="26" fillId="3" borderId="76" xfId="0" applyFont="1" applyFill="1" applyBorder="1" applyAlignment="1">
      <alignment horizontal="center" vertical="center"/>
    </xf>
    <xf numFmtId="0" fontId="27" fillId="9" borderId="77" xfId="0" applyFont="1" applyFill="1" applyBorder="1" applyAlignment="1">
      <alignment horizontal="center" vertical="center"/>
    </xf>
    <xf numFmtId="0" fontId="27" fillId="9" borderId="0" xfId="0" applyFont="1" applyFill="1" applyBorder="1" applyAlignment="1">
      <alignment horizontal="center" vertical="center"/>
    </xf>
    <xf numFmtId="0" fontId="27" fillId="0" borderId="77" xfId="0" applyFont="1" applyBorder="1" applyAlignment="1">
      <alignment horizontal="center" vertical="center"/>
    </xf>
    <xf numFmtId="0" fontId="27" fillId="0" borderId="0" xfId="0" applyFont="1" applyBorder="1" applyAlignment="1">
      <alignment horizontal="center" vertical="center"/>
    </xf>
    <xf numFmtId="26" fontId="27" fillId="0" borderId="0" xfId="0" applyNumberFormat="1" applyFont="1" applyBorder="1" applyAlignment="1">
      <alignment horizontal="center" vertical="center"/>
    </xf>
    <xf numFmtId="0" fontId="27" fillId="8" borderId="77" xfId="0" applyFont="1" applyFill="1" applyBorder="1" applyAlignment="1">
      <alignment horizontal="center" vertical="center"/>
    </xf>
    <xf numFmtId="0" fontId="27" fillId="8" borderId="0" xfId="0" applyFont="1" applyFill="1" applyBorder="1" applyAlignment="1">
      <alignment horizontal="center" vertical="center"/>
    </xf>
    <xf numFmtId="0" fontId="27" fillId="8" borderId="0" xfId="0" applyFont="1" applyFill="1" applyBorder="1" applyAlignment="1">
      <alignment horizontal="center" vertical="center" wrapText="1"/>
    </xf>
    <xf numFmtId="0" fontId="27" fillId="0" borderId="0" xfId="0" applyFont="1" applyBorder="1" applyAlignment="1">
      <alignment horizontal="center" vertical="center" wrapText="1"/>
    </xf>
    <xf numFmtId="0" fontId="27" fillId="8" borderId="43" xfId="0" applyFont="1" applyFill="1" applyBorder="1" applyAlignment="1">
      <alignment horizontal="center" vertical="center"/>
    </xf>
    <xf numFmtId="0" fontId="27" fillId="8" borderId="74" xfId="0" applyFont="1" applyFill="1" applyBorder="1" applyAlignment="1">
      <alignment horizontal="center" vertical="center"/>
    </xf>
    <xf numFmtId="24" fontId="27" fillId="8" borderId="74" xfId="0" applyNumberFormat="1" applyFont="1" applyFill="1" applyBorder="1" applyAlignment="1">
      <alignment horizontal="center" vertical="center"/>
    </xf>
    <xf numFmtId="24" fontId="27" fillId="0" borderId="0" xfId="0" applyNumberFormat="1" applyFont="1" applyAlignment="1">
      <alignment horizontal="center" vertical="center"/>
    </xf>
    <xf numFmtId="0" fontId="27" fillId="9" borderId="75" xfId="0" applyFont="1" applyFill="1" applyBorder="1" applyAlignment="1">
      <alignment horizontal="center" vertical="center"/>
    </xf>
    <xf numFmtId="0" fontId="27" fillId="9" borderId="76" xfId="0" applyFont="1" applyFill="1" applyBorder="1" applyAlignment="1">
      <alignment horizontal="center" vertical="center"/>
    </xf>
    <xf numFmtId="0" fontId="27" fillId="0" borderId="77" xfId="0" applyFont="1" applyBorder="1" applyAlignment="1">
      <alignment horizontal="left" vertical="center" wrapText="1"/>
    </xf>
    <xf numFmtId="0" fontId="27" fillId="0" borderId="0" xfId="0" applyFont="1" applyBorder="1" applyAlignment="1">
      <alignment horizontal="left" vertical="center" wrapText="1"/>
    </xf>
    <xf numFmtId="0" fontId="27" fillId="0" borderId="43" xfId="0" applyFont="1" applyBorder="1" applyAlignment="1">
      <alignment horizontal="left" vertical="center" wrapText="1"/>
    </xf>
    <xf numFmtId="0" fontId="27" fillId="0" borderId="74" xfId="0" applyFont="1" applyBorder="1" applyAlignment="1">
      <alignment horizontal="left" vertical="center" wrapText="1"/>
    </xf>
    <xf numFmtId="0" fontId="26" fillId="3" borderId="78" xfId="0" applyFont="1" applyFill="1" applyBorder="1" applyAlignment="1">
      <alignment horizontal="center" vertical="center"/>
    </xf>
    <xf numFmtId="0" fontId="27" fillId="9" borderId="79" xfId="0" applyFont="1" applyFill="1" applyBorder="1" applyAlignment="1">
      <alignment horizontal="center" vertical="center"/>
    </xf>
    <xf numFmtId="26" fontId="27" fillId="0" borderId="79" xfId="0" applyNumberFormat="1" applyFont="1" applyBorder="1" applyAlignment="1">
      <alignment horizontal="center" vertical="center"/>
    </xf>
    <xf numFmtId="24" fontId="27" fillId="8" borderId="79" xfId="0" applyNumberFormat="1" applyFont="1" applyFill="1" applyBorder="1" applyAlignment="1">
      <alignment horizontal="center" vertical="center"/>
    </xf>
    <xf numFmtId="24" fontId="27" fillId="0" borderId="79" xfId="0" applyNumberFormat="1" applyFont="1" applyBorder="1" applyAlignment="1">
      <alignment horizontal="center" vertical="center"/>
    </xf>
    <xf numFmtId="24" fontId="27" fillId="8" borderId="44" xfId="0" applyNumberFormat="1" applyFont="1" applyFill="1" applyBorder="1" applyAlignment="1">
      <alignment horizontal="center" vertical="center"/>
    </xf>
    <xf numFmtId="0" fontId="27" fillId="9" borderId="78" xfId="0" applyFont="1" applyFill="1" applyBorder="1" applyAlignment="1">
      <alignment horizontal="center" vertical="center"/>
    </xf>
    <xf numFmtId="0" fontId="27" fillId="0" borderId="79" xfId="0" applyFont="1" applyBorder="1" applyAlignment="1">
      <alignment horizontal="left" vertical="center" wrapText="1"/>
    </xf>
    <xf numFmtId="0" fontId="27" fillId="0" borderId="44" xfId="0" applyFont="1" applyBorder="1" applyAlignment="1">
      <alignment horizontal="left" vertical="center" wrapText="1"/>
    </xf>
    <xf numFmtId="0" fontId="0" fillId="0" borderId="0" xfId="0" applyAlignment="1">
      <alignment horizontal="center" vertical="center" wrapText="1"/>
    </xf>
    <xf numFmtId="0" fontId="0" fillId="0" borderId="0" xfId="0" applyFont="1" applyAlignment="1">
      <alignment horizontal="left" vertical="center" wrapText="1"/>
    </xf>
    <xf numFmtId="0" fontId="0" fillId="0" borderId="80" xfId="0" applyBorder="1">
      <alignment vertical="center"/>
    </xf>
    <xf numFmtId="0" fontId="0" fillId="0" borderId="0" xfId="0" applyAlignment="1">
      <alignment horizontal="left" vertical="top" wrapText="1"/>
    </xf>
    <xf numFmtId="0" fontId="0" fillId="0" borderId="14" xfId="0" applyBorder="1">
      <alignment vertical="center"/>
    </xf>
    <xf numFmtId="0" fontId="26" fillId="3" borderId="81" xfId="0" applyFont="1" applyFill="1" applyBorder="1" applyAlignment="1" applyProtection="1">
      <alignment horizontal="center" vertical="center" wrapText="1"/>
      <protection locked="0"/>
    </xf>
    <xf numFmtId="0" fontId="26" fillId="3" borderId="82" xfId="0" applyFont="1" applyFill="1" applyBorder="1" applyAlignment="1" applyProtection="1">
      <alignment horizontal="center" vertical="center" wrapText="1"/>
      <protection locked="0"/>
    </xf>
    <xf numFmtId="0" fontId="26" fillId="3" borderId="81" xfId="0" applyFont="1" applyFill="1" applyBorder="1" applyAlignment="1" applyProtection="1">
      <alignment horizontal="center" vertical="center"/>
      <protection locked="0"/>
    </xf>
    <xf numFmtId="0" fontId="26" fillId="3" borderId="82" xfId="0" applyFont="1" applyFill="1" applyBorder="1" applyAlignment="1" applyProtection="1">
      <alignment horizontal="center" vertical="center"/>
      <protection locked="0"/>
    </xf>
    <xf numFmtId="0" fontId="0" fillId="0" borderId="17" xfId="0" applyBorder="1">
      <alignment vertical="center"/>
    </xf>
    <xf numFmtId="0" fontId="27" fillId="9" borderId="83" xfId="0" applyFont="1" applyFill="1" applyBorder="1" applyAlignment="1" applyProtection="1">
      <alignment horizontal="center" vertical="center" wrapText="1"/>
    </xf>
    <xf numFmtId="0" fontId="27" fillId="9" borderId="84" xfId="0" applyFont="1" applyFill="1" applyBorder="1" applyAlignment="1" applyProtection="1">
      <alignment horizontal="center" vertical="center" wrapText="1"/>
    </xf>
    <xf numFmtId="0" fontId="0" fillId="0" borderId="24" xfId="0" applyBorder="1">
      <alignment vertical="center"/>
    </xf>
    <xf numFmtId="0" fontId="27" fillId="9" borderId="83" xfId="0" applyFont="1" applyFill="1" applyBorder="1" applyAlignment="1" applyProtection="1">
      <alignment horizontal="center" vertical="center"/>
    </xf>
    <xf numFmtId="0" fontId="27" fillId="0" borderId="85" xfId="0" applyFont="1" applyBorder="1" applyAlignment="1">
      <alignment horizontal="center" vertical="center"/>
    </xf>
    <xf numFmtId="0" fontId="27" fillId="0" borderId="86" xfId="0" applyFont="1" applyBorder="1" applyAlignment="1">
      <alignment horizontal="left" vertical="center" wrapText="1"/>
    </xf>
    <xf numFmtId="0" fontId="27" fillId="0" borderId="85" xfId="0" applyFont="1" applyBorder="1" applyAlignment="1" applyProtection="1">
      <alignment horizontal="center" vertical="center"/>
    </xf>
    <xf numFmtId="0" fontId="27" fillId="0" borderId="86" xfId="0" applyFont="1" applyBorder="1" applyAlignment="1" applyProtection="1">
      <alignment horizontal="left" vertical="center" wrapText="1"/>
    </xf>
    <xf numFmtId="0" fontId="27" fillId="8" borderId="83" xfId="0" applyFont="1" applyFill="1" applyBorder="1" applyAlignment="1">
      <alignment horizontal="center" vertical="center"/>
    </xf>
    <xf numFmtId="0" fontId="27" fillId="8" borderId="84" xfId="0" applyFont="1" applyFill="1" applyBorder="1" applyAlignment="1">
      <alignment horizontal="left" vertical="center"/>
    </xf>
    <xf numFmtId="0" fontId="27" fillId="8" borderId="83" xfId="0" applyFont="1" applyFill="1" applyBorder="1" applyAlignment="1" applyProtection="1">
      <alignment horizontal="center" vertical="center"/>
    </xf>
    <xf numFmtId="0" fontId="27" fillId="8" borderId="84" xfId="0" applyFont="1" applyFill="1" applyBorder="1" applyAlignment="1" applyProtection="1">
      <alignment horizontal="left" vertical="center" wrapText="1"/>
    </xf>
    <xf numFmtId="0" fontId="27" fillId="0" borderId="85" xfId="0" applyFont="1" applyBorder="1" applyAlignment="1" applyProtection="1">
      <alignment horizontal="center" vertical="center" wrapText="1"/>
    </xf>
    <xf numFmtId="0" fontId="27" fillId="8" borderId="83" xfId="0" applyFont="1" applyFill="1" applyBorder="1" applyAlignment="1" applyProtection="1">
      <alignment horizontal="center" vertical="center" wrapText="1"/>
    </xf>
    <xf numFmtId="0" fontId="27" fillId="8" borderId="87" xfId="0" applyFont="1" applyFill="1" applyBorder="1" applyAlignment="1" applyProtection="1">
      <alignment horizontal="center" vertical="center" wrapText="1"/>
    </xf>
    <xf numFmtId="0" fontId="27" fillId="8" borderId="88" xfId="0" applyFont="1" applyFill="1" applyBorder="1" applyAlignment="1" applyProtection="1">
      <alignment horizontal="left" vertical="center" wrapText="1"/>
    </xf>
    <xf numFmtId="0" fontId="27" fillId="8" borderId="87" xfId="0" applyFont="1" applyFill="1" applyBorder="1" applyAlignment="1" applyProtection="1">
      <alignment horizontal="center" vertical="center"/>
    </xf>
    <xf numFmtId="0" fontId="0" fillId="0" borderId="89" xfId="0" applyBorder="1" applyAlignment="1" applyProtection="1">
      <alignment horizontal="center" vertical="center" wrapText="1"/>
      <protection hidden="1"/>
    </xf>
    <xf numFmtId="0" fontId="0" fillId="0" borderId="90" xfId="0" applyFont="1" applyBorder="1" applyAlignment="1" applyProtection="1">
      <alignment horizontal="left" vertical="center" wrapText="1"/>
      <protection hidden="1"/>
    </xf>
    <xf numFmtId="0" fontId="0" fillId="0" borderId="91" xfId="0" applyFont="1" applyBorder="1" applyAlignment="1">
      <alignment vertical="center" wrapText="1"/>
    </xf>
    <xf numFmtId="0" fontId="0" fillId="0" borderId="90" xfId="0" applyBorder="1" applyAlignment="1">
      <alignment vertical="center" wrapText="1"/>
    </xf>
    <xf numFmtId="0" fontId="26" fillId="3" borderId="81" xfId="0" applyFont="1" applyFill="1" applyBorder="1" applyAlignment="1" applyProtection="1">
      <alignment horizontal="center" vertical="center"/>
      <protection hidden="1"/>
    </xf>
    <xf numFmtId="0" fontId="26" fillId="3" borderId="82" xfId="0" applyFont="1" applyFill="1" applyBorder="1" applyAlignment="1" applyProtection="1">
      <alignment horizontal="center" vertical="center"/>
      <protection hidden="1"/>
    </xf>
    <xf numFmtId="0" fontId="27" fillId="9" borderId="83" xfId="0" applyFont="1" applyFill="1" applyBorder="1" applyAlignment="1" applyProtection="1">
      <alignment horizontal="center" vertical="center"/>
      <protection hidden="1"/>
    </xf>
    <xf numFmtId="0" fontId="27" fillId="9" borderId="84" xfId="0" applyFont="1" applyFill="1" applyBorder="1" applyAlignment="1" applyProtection="1">
      <alignment horizontal="center" vertical="center" wrapText="1"/>
      <protection hidden="1"/>
    </xf>
    <xf numFmtId="0" fontId="27" fillId="0" borderId="92" xfId="0" applyFont="1" applyBorder="1" applyAlignment="1" applyProtection="1">
      <alignment horizontal="center" vertical="center"/>
      <protection locked="0" hidden="1"/>
    </xf>
    <xf numFmtId="0" fontId="27" fillId="0" borderId="93" xfId="0" applyFont="1" applyBorder="1" applyAlignment="1" applyProtection="1">
      <alignment horizontal="left" vertical="center" wrapText="1"/>
      <protection hidden="1"/>
    </xf>
    <xf numFmtId="0" fontId="0" fillId="0" borderId="94" xfId="0" applyBorder="1" applyAlignment="1">
      <alignment horizontal="center" vertical="center" wrapText="1"/>
    </xf>
    <xf numFmtId="0" fontId="0" fillId="0" borderId="94" xfId="0" applyFont="1" applyBorder="1" applyAlignment="1">
      <alignment horizontal="left" vertical="center" wrapText="1"/>
    </xf>
    <xf numFmtId="0" fontId="0" fillId="0" borderId="94" xfId="0" applyFont="1" applyBorder="1" applyAlignment="1">
      <alignment vertical="center" wrapText="1"/>
    </xf>
    <xf numFmtId="0" fontId="0" fillId="0" borderId="18" xfId="0" applyBorder="1" applyAlignment="1">
      <alignment vertical="center" wrapText="1"/>
    </xf>
    <xf numFmtId="0" fontId="0" fillId="10" borderId="80" xfId="0" applyFill="1" applyBorder="1">
      <alignment vertical="center"/>
    </xf>
    <xf numFmtId="0" fontId="0" fillId="10" borderId="80" xfId="0" applyFill="1" applyBorder="1" applyAlignment="1">
      <alignment horizontal="left" vertical="center" wrapText="1"/>
    </xf>
    <xf numFmtId="0" fontId="0" fillId="0" borderId="80" xfId="0" applyFont="1" applyBorder="1" applyAlignment="1">
      <alignment vertical="center" wrapText="1"/>
    </xf>
    <xf numFmtId="0" fontId="0" fillId="0" borderId="14" xfId="0" applyBorder="1" applyAlignment="1">
      <alignment vertical="center" wrapText="1"/>
    </xf>
    <xf numFmtId="0" fontId="29" fillId="10" borderId="80" xfId="0" applyFont="1" applyFill="1" applyBorder="1" applyAlignment="1">
      <alignment horizontal="center" vertical="center" wrapText="1"/>
    </xf>
    <xf numFmtId="0" fontId="0" fillId="0" borderId="80" xfId="0" applyBorder="1" applyAlignment="1">
      <alignment vertical="center" wrapText="1"/>
    </xf>
    <xf numFmtId="0" fontId="0" fillId="10" borderId="80" xfId="0" applyFill="1" applyBorder="1" applyAlignment="1">
      <alignment horizontal="center" vertical="center" wrapText="1"/>
    </xf>
    <xf numFmtId="0" fontId="0" fillId="10" borderId="80" xfId="0" applyFont="1" applyFill="1" applyBorder="1" applyAlignment="1">
      <alignment horizontal="left" vertical="center" wrapText="1"/>
    </xf>
    <xf numFmtId="0" fontId="0" fillId="0" borderId="80" xfId="0" applyBorder="1" applyAlignment="1">
      <alignment horizontal="left" vertical="center" wrapText="1"/>
    </xf>
    <xf numFmtId="0" fontId="0" fillId="0" borderId="80" xfId="0" applyBorder="1" applyAlignment="1">
      <alignment horizontal="center" vertical="center" wrapText="1"/>
    </xf>
    <xf numFmtId="0" fontId="0" fillId="0" borderId="80" xfId="0" applyFont="1" applyBorder="1" applyAlignment="1">
      <alignment horizontal="left" vertical="center" wrapText="1"/>
    </xf>
    <xf numFmtId="0" fontId="0" fillId="0" borderId="94" xfId="0" applyBorder="1">
      <alignment vertical="center"/>
    </xf>
    <xf numFmtId="0" fontId="30" fillId="0" borderId="0" xfId="52" applyFont="1">
      <alignment vertical="center"/>
    </xf>
    <xf numFmtId="0" fontId="31" fillId="0" borderId="0" xfId="52">
      <alignment vertical="center"/>
    </xf>
    <xf numFmtId="0" fontId="30" fillId="0" borderId="74" xfId="52" applyFont="1" applyBorder="1" applyAlignment="1">
      <alignment horizontal="center" vertical="center"/>
    </xf>
    <xf numFmtId="49" fontId="32" fillId="3" borderId="75" xfId="0" applyNumberFormat="1" applyFont="1" applyFill="1" applyBorder="1" applyAlignment="1" applyProtection="1">
      <alignment horizontal="center" vertical="center"/>
    </xf>
    <xf numFmtId="49" fontId="32" fillId="3" borderId="76" xfId="0" applyNumberFormat="1" applyFont="1" applyFill="1" applyBorder="1" applyAlignment="1" applyProtection="1">
      <alignment horizontal="center" vertical="center"/>
    </xf>
    <xf numFmtId="0" fontId="21" fillId="8" borderId="77" xfId="0" applyFont="1" applyFill="1" applyBorder="1" applyAlignment="1" applyProtection="1">
      <alignment horizontal="left" vertical="center"/>
    </xf>
    <xf numFmtId="49" fontId="21" fillId="8" borderId="0" xfId="0" applyNumberFormat="1" applyFont="1" applyFill="1" applyBorder="1" applyAlignment="1" applyProtection="1">
      <alignment horizontal="center" vertical="center"/>
    </xf>
    <xf numFmtId="0" fontId="21" fillId="8" borderId="0" xfId="0" applyFont="1" applyFill="1" applyBorder="1" applyAlignment="1" applyProtection="1">
      <alignment horizontal="center" vertical="center"/>
    </xf>
    <xf numFmtId="0" fontId="21" fillId="0" borderId="77" xfId="0" applyFont="1" applyBorder="1" applyAlignment="1" applyProtection="1">
      <alignment horizontal="left" vertical="center"/>
    </xf>
    <xf numFmtId="49" fontId="21" fillId="0" borderId="0" xfId="0" applyNumberFormat="1" applyFont="1" applyBorder="1" applyAlignment="1" applyProtection="1">
      <alignment horizontal="center" vertical="center"/>
    </xf>
    <xf numFmtId="0" fontId="21" fillId="0" borderId="0" xfId="0" applyFont="1" applyBorder="1" applyAlignment="1" applyProtection="1">
      <alignment horizontal="center" vertical="center"/>
    </xf>
    <xf numFmtId="49" fontId="32" fillId="3" borderId="78" xfId="0" applyNumberFormat="1" applyFont="1" applyFill="1" applyBorder="1" applyAlignment="1" applyProtection="1">
      <alignment horizontal="center" vertical="center"/>
    </xf>
    <xf numFmtId="0" fontId="21" fillId="8" borderId="79" xfId="0" applyFont="1" applyFill="1" applyBorder="1" applyAlignment="1" applyProtection="1">
      <alignment horizontal="center" vertical="center"/>
    </xf>
    <xf numFmtId="0" fontId="21" fillId="0" borderId="79" xfId="0" applyFont="1" applyBorder="1" applyAlignment="1" applyProtection="1">
      <alignment horizontal="center" vertical="center"/>
    </xf>
    <xf numFmtId="0" fontId="31" fillId="0" borderId="0" xfId="52" applyFill="1">
      <alignment vertical="center"/>
    </xf>
    <xf numFmtId="0" fontId="30" fillId="0" borderId="0" xfId="52" applyFont="1" applyFill="1" applyAlignment="1">
      <alignment horizontal="center" vertical="top" wrapText="1"/>
    </xf>
    <xf numFmtId="49" fontId="30" fillId="0" borderId="0" xfId="52" applyNumberFormat="1" applyFont="1">
      <alignment vertical="center"/>
    </xf>
    <xf numFmtId="0" fontId="21" fillId="0" borderId="43" xfId="0" applyFont="1" applyBorder="1" applyAlignment="1" applyProtection="1">
      <alignment horizontal="left" vertical="center"/>
    </xf>
    <xf numFmtId="49" fontId="21" fillId="0" borderId="74" xfId="0" applyNumberFormat="1" applyFont="1" applyBorder="1" applyAlignment="1" applyProtection="1">
      <alignment horizontal="center" vertical="center"/>
    </xf>
    <xf numFmtId="0" fontId="21" fillId="0" borderId="74" xfId="0" applyFont="1" applyBorder="1" applyAlignment="1" applyProtection="1">
      <alignment horizontal="center" vertical="center"/>
    </xf>
    <xf numFmtId="0" fontId="21" fillId="0" borderId="44" xfId="0" applyFont="1" applyBorder="1" applyAlignment="1" applyProtection="1">
      <alignment horizontal="center" vertical="center"/>
    </xf>
    <xf numFmtId="0" fontId="25" fillId="0" borderId="0" xfId="0" applyFont="1" applyAlignment="1">
      <alignment horizontal="center" vertical="center"/>
    </xf>
    <xf numFmtId="0" fontId="25" fillId="0" borderId="0" xfId="0" applyFont="1" applyAlignment="1" applyProtection="1">
      <alignment horizontal="center" vertical="center"/>
    </xf>
    <xf numFmtId="0" fontId="25" fillId="3" borderId="33" xfId="0" applyFont="1" applyFill="1" applyBorder="1" applyAlignment="1" applyProtection="1">
      <alignment horizontal="center" vertical="center"/>
    </xf>
    <xf numFmtId="0" fontId="25" fillId="3" borderId="34" xfId="0" applyFont="1" applyFill="1" applyBorder="1" applyAlignment="1" applyProtection="1">
      <alignment horizontal="center" vertical="center"/>
    </xf>
    <xf numFmtId="0" fontId="24" fillId="8" borderId="36" xfId="0" applyFont="1" applyFill="1" applyBorder="1" applyAlignment="1" applyProtection="1">
      <alignment horizontal="center" vertical="center" wrapText="1"/>
    </xf>
    <xf numFmtId="0" fontId="24" fillId="8" borderId="37" xfId="0" applyFont="1" applyFill="1" applyBorder="1" applyAlignment="1" applyProtection="1">
      <alignment horizontal="center" vertical="center" wrapText="1"/>
    </xf>
    <xf numFmtId="0" fontId="24" fillId="8" borderId="37" xfId="0" applyFont="1" applyFill="1" applyBorder="1" applyAlignment="1" applyProtection="1">
      <alignment horizontal="center" vertical="center"/>
      <protection locked="0" hidden="1"/>
    </xf>
    <xf numFmtId="1" fontId="24" fillId="8" borderId="37" xfId="0" applyNumberFormat="1" applyFont="1" applyFill="1" applyBorder="1" applyAlignment="1" applyProtection="1">
      <alignment horizontal="center" vertical="center"/>
    </xf>
    <xf numFmtId="0" fontId="24" fillId="0" borderId="37" xfId="0" applyFont="1" applyBorder="1" applyAlignment="1" applyProtection="1">
      <alignment horizontal="center" vertical="center" wrapText="1"/>
    </xf>
    <xf numFmtId="0" fontId="24" fillId="8" borderId="37" xfId="0" applyFont="1" applyFill="1" applyBorder="1" applyAlignment="1" applyProtection="1">
      <alignment horizontal="center" vertical="center"/>
    </xf>
    <xf numFmtId="0" fontId="24" fillId="0" borderId="36" xfId="0" applyFont="1" applyBorder="1" applyAlignment="1" applyProtection="1">
      <alignment horizontal="center" vertical="center" wrapText="1"/>
    </xf>
    <xf numFmtId="0" fontId="24" fillId="0" borderId="37" xfId="0" applyFont="1" applyBorder="1" applyAlignment="1" applyProtection="1">
      <alignment horizontal="center" vertical="center"/>
      <protection locked="0" hidden="1"/>
    </xf>
    <xf numFmtId="1" fontId="24" fillId="0" borderId="37" xfId="0" applyNumberFormat="1" applyFont="1" applyBorder="1" applyAlignment="1" applyProtection="1">
      <alignment horizontal="center" vertical="center"/>
    </xf>
    <xf numFmtId="0" fontId="24" fillId="0" borderId="37" xfId="0" applyFont="1" applyBorder="1" applyAlignment="1" applyProtection="1">
      <alignment horizontal="center" vertical="center"/>
    </xf>
    <xf numFmtId="0" fontId="24" fillId="8" borderId="39" xfId="0" applyFont="1" applyFill="1" applyBorder="1" applyAlignment="1" applyProtection="1">
      <alignment horizontal="center" vertical="center" wrapText="1"/>
    </xf>
    <xf numFmtId="0" fontId="24" fillId="8" borderId="45" xfId="0" applyFont="1" applyFill="1" applyBorder="1" applyAlignment="1" applyProtection="1">
      <alignment horizontal="center" vertical="center" wrapText="1"/>
    </xf>
    <xf numFmtId="0" fontId="24" fillId="8" borderId="45" xfId="0" applyFont="1" applyFill="1" applyBorder="1" applyAlignment="1" applyProtection="1">
      <alignment horizontal="center" vertical="center"/>
      <protection locked="0" hidden="1"/>
    </xf>
    <xf numFmtId="0" fontId="24" fillId="8" borderId="45" xfId="0" applyFont="1" applyFill="1" applyBorder="1" applyAlignment="1" applyProtection="1">
      <alignment horizontal="center" vertical="center"/>
    </xf>
    <xf numFmtId="0" fontId="24" fillId="0" borderId="45" xfId="0" applyFont="1" applyBorder="1" applyAlignment="1" applyProtection="1">
      <alignment horizontal="center" vertical="center" wrapText="1"/>
    </xf>
    <xf numFmtId="0" fontId="24" fillId="8" borderId="95" xfId="0" applyFont="1" applyFill="1" applyBorder="1" applyAlignment="1" applyProtection="1">
      <alignment horizontal="center" vertical="center"/>
    </xf>
    <xf numFmtId="0" fontId="24" fillId="8" borderId="96" xfId="0" applyFont="1" applyFill="1" applyBorder="1" applyAlignment="1" applyProtection="1">
      <alignment horizontal="center" vertical="center"/>
    </xf>
    <xf numFmtId="0" fontId="3" fillId="11" borderId="36" xfId="0" applyFont="1" applyFill="1" applyBorder="1" applyAlignment="1" applyProtection="1">
      <alignment horizontal="center" vertical="center"/>
    </xf>
    <xf numFmtId="0" fontId="3" fillId="11" borderId="37" xfId="0" applyFont="1" applyFill="1" applyBorder="1" applyAlignment="1" applyProtection="1">
      <alignment horizontal="center" vertical="center"/>
    </xf>
    <xf numFmtId="0" fontId="24" fillId="0" borderId="36" xfId="0" applyFont="1" applyBorder="1" applyAlignment="1" applyProtection="1">
      <alignment horizontal="center" vertical="center"/>
      <protection locked="0" hidden="1"/>
    </xf>
    <xf numFmtId="0" fontId="24" fillId="0" borderId="39" xfId="0" applyFont="1" applyBorder="1" applyAlignment="1" applyProtection="1">
      <alignment horizontal="center" vertical="center"/>
      <protection locked="0" hidden="1"/>
    </xf>
    <xf numFmtId="0" fontId="24" fillId="0" borderId="45" xfId="0" applyFont="1" applyBorder="1" applyAlignment="1" applyProtection="1">
      <alignment horizontal="center" vertical="center"/>
      <protection locked="0" hidden="1"/>
    </xf>
    <xf numFmtId="0" fontId="24" fillId="8" borderId="97" xfId="0" applyFont="1" applyFill="1" applyBorder="1" applyAlignment="1" applyProtection="1">
      <alignment horizontal="center" vertical="center" wrapText="1"/>
    </xf>
    <xf numFmtId="0" fontId="24" fillId="8" borderId="98" xfId="0" applyFont="1" applyFill="1" applyBorder="1" applyAlignment="1" applyProtection="1">
      <alignment horizontal="center" vertical="center" wrapText="1"/>
    </xf>
    <xf numFmtId="1" fontId="24" fillId="0" borderId="45" xfId="0" applyNumberFormat="1" applyFont="1" applyBorder="1" applyAlignment="1" applyProtection="1">
      <alignment horizontal="center" vertical="center"/>
    </xf>
    <xf numFmtId="0" fontId="24" fillId="8" borderId="99" xfId="0" applyFont="1" applyFill="1" applyBorder="1" applyAlignment="1" applyProtection="1">
      <alignment horizontal="center" vertical="center" wrapText="1"/>
    </xf>
    <xf numFmtId="0" fontId="24" fillId="8" borderId="74" xfId="0" applyFont="1" applyFill="1" applyBorder="1" applyAlignment="1" applyProtection="1">
      <alignment horizontal="center" vertical="center" wrapText="1"/>
    </xf>
    <xf numFmtId="0" fontId="24" fillId="0" borderId="0" xfId="0" applyFont="1" applyAlignment="1" applyProtection="1">
      <alignment horizontal="center" vertical="center"/>
      <protection locked="0"/>
    </xf>
    <xf numFmtId="0" fontId="25" fillId="3" borderId="35" xfId="0" applyFont="1" applyFill="1" applyBorder="1" applyAlignment="1" applyProtection="1">
      <alignment horizontal="center" vertical="center"/>
    </xf>
    <xf numFmtId="0" fontId="33" fillId="3" borderId="75" xfId="0" applyFont="1" applyFill="1" applyBorder="1" applyAlignment="1" applyProtection="1">
      <alignment horizontal="center" vertical="center"/>
    </xf>
    <xf numFmtId="0" fontId="33" fillId="3" borderId="78" xfId="0" applyFont="1" applyFill="1" applyBorder="1" applyAlignment="1" applyProtection="1">
      <alignment horizontal="center" vertical="center"/>
    </xf>
    <xf numFmtId="1" fontId="24" fillId="8" borderId="38" xfId="0" applyNumberFormat="1" applyFont="1" applyFill="1" applyBorder="1" applyAlignment="1" applyProtection="1">
      <alignment horizontal="center" vertical="center"/>
    </xf>
    <xf numFmtId="0" fontId="24" fillId="0" borderId="77" xfId="0" applyFont="1" applyBorder="1" applyAlignment="1" applyProtection="1">
      <alignment horizontal="center" vertical="center"/>
      <protection locked="0" hidden="1"/>
    </xf>
    <xf numFmtId="0" fontId="24" fillId="0" borderId="79" xfId="0" applyFont="1" applyBorder="1" applyAlignment="1" applyProtection="1">
      <alignment horizontal="center" vertical="center"/>
      <protection locked="0" hidden="1"/>
    </xf>
    <xf numFmtId="0" fontId="24" fillId="0" borderId="43" xfId="0" applyFont="1" applyBorder="1" applyAlignment="1" applyProtection="1">
      <alignment horizontal="center" vertical="center"/>
      <protection locked="0" hidden="1"/>
    </xf>
    <xf numFmtId="0" fontId="24" fillId="0" borderId="44" xfId="0" applyFont="1" applyBorder="1" applyAlignment="1" applyProtection="1">
      <alignment horizontal="center" vertical="center"/>
      <protection locked="0" hidden="1"/>
    </xf>
    <xf numFmtId="1" fontId="24" fillId="0" borderId="38" xfId="0" applyNumberFormat="1" applyFont="1" applyBorder="1" applyAlignment="1" applyProtection="1">
      <alignment horizontal="center" vertical="center"/>
    </xf>
    <xf numFmtId="0" fontId="34" fillId="3" borderId="75" xfId="0" applyFont="1" applyFill="1" applyBorder="1" applyAlignment="1" applyProtection="1">
      <alignment horizontal="center" vertical="center"/>
      <protection locked="0" hidden="1"/>
    </xf>
    <xf numFmtId="0" fontId="34" fillId="3" borderId="78" xfId="0" applyFont="1" applyFill="1" applyBorder="1" applyAlignment="1" applyProtection="1">
      <alignment horizontal="center" vertical="center"/>
      <protection locked="0" hidden="1"/>
    </xf>
    <xf numFmtId="0" fontId="24" fillId="8" borderId="100" xfId="0" applyFont="1" applyFill="1" applyBorder="1" applyAlignment="1" applyProtection="1">
      <alignment horizontal="center" vertical="center" wrapText="1"/>
    </xf>
    <xf numFmtId="0" fontId="24" fillId="8" borderId="44" xfId="0" applyFont="1" applyFill="1" applyBorder="1" applyAlignment="1" applyProtection="1">
      <alignment horizontal="center" vertical="center" wrapText="1"/>
    </xf>
    <xf numFmtId="0" fontId="24" fillId="8" borderId="101" xfId="0" applyFont="1" applyFill="1" applyBorder="1" applyAlignment="1" applyProtection="1">
      <alignment horizontal="center" vertical="center"/>
    </xf>
    <xf numFmtId="0" fontId="3" fillId="11" borderId="38" xfId="0" applyFont="1" applyFill="1" applyBorder="1" applyAlignment="1" applyProtection="1">
      <alignment horizontal="center" vertical="center"/>
    </xf>
    <xf numFmtId="0" fontId="24" fillId="0" borderId="38" xfId="0" applyFont="1" applyBorder="1" applyAlignment="1" applyProtection="1">
      <alignment horizontal="center" vertical="center"/>
      <protection locked="0" hidden="1"/>
    </xf>
    <xf numFmtId="0" fontId="24" fillId="0" borderId="40" xfId="0" applyFont="1" applyBorder="1" applyAlignment="1" applyProtection="1">
      <alignment horizontal="center" vertical="center"/>
      <protection locked="0" hidden="1"/>
    </xf>
    <xf numFmtId="0" fontId="35" fillId="12" borderId="102" xfId="0" applyFont="1" applyFill="1" applyBorder="1" applyAlignment="1" applyProtection="1">
      <alignment horizontal="center" vertical="center"/>
    </xf>
    <xf numFmtId="0" fontId="35" fillId="12" borderId="103" xfId="0" applyFont="1" applyFill="1" applyBorder="1" applyAlignment="1" applyProtection="1">
      <alignment horizontal="center" vertical="center"/>
    </xf>
    <xf numFmtId="0" fontId="36" fillId="13" borderId="104" xfId="0" applyFont="1" applyFill="1" applyBorder="1" applyAlignment="1" applyProtection="1">
      <alignment horizontal="center" vertical="center" wrapText="1"/>
    </xf>
    <xf numFmtId="0" fontId="36" fillId="13" borderId="5" xfId="0" applyFont="1" applyFill="1" applyBorder="1" applyAlignment="1" applyProtection="1">
      <alignment horizontal="center" vertical="center" wrapText="1"/>
    </xf>
    <xf numFmtId="0" fontId="36" fillId="0" borderId="104" xfId="0" applyFont="1" applyBorder="1" applyAlignment="1" applyProtection="1">
      <alignment horizontal="center" vertical="center" wrapText="1"/>
    </xf>
    <xf numFmtId="0" fontId="36" fillId="0" borderId="5" xfId="0" applyFont="1" applyBorder="1" applyAlignment="1" applyProtection="1">
      <alignment horizontal="center" vertical="center" wrapText="1"/>
    </xf>
    <xf numFmtId="0" fontId="36" fillId="13" borderId="105" xfId="0" applyFont="1" applyFill="1" applyBorder="1" applyAlignment="1" applyProtection="1">
      <alignment horizontal="center" vertical="center" wrapText="1"/>
    </xf>
    <xf numFmtId="0" fontId="36" fillId="13" borderId="106" xfId="0" applyFont="1" applyFill="1" applyBorder="1" applyAlignment="1" applyProtection="1">
      <alignment horizontal="center" vertical="center" wrapText="1"/>
    </xf>
    <xf numFmtId="0" fontId="36" fillId="13" borderId="5" xfId="0" applyNumberFormat="1" applyFont="1" applyFill="1" applyBorder="1" applyAlignment="1" applyProtection="1">
      <alignment horizontal="center" vertical="center" wrapText="1"/>
    </xf>
    <xf numFmtId="0" fontId="36" fillId="0" borderId="106" xfId="0" applyFont="1" applyBorder="1" applyAlignment="1" applyProtection="1">
      <alignment horizontal="center" vertical="center" wrapText="1"/>
    </xf>
    <xf numFmtId="0" fontId="36" fillId="13" borderId="106" xfId="0" applyNumberFormat="1" applyFont="1" applyFill="1" applyBorder="1" applyAlignment="1" applyProtection="1">
      <alignment horizontal="center" vertical="center" wrapText="1"/>
    </xf>
    <xf numFmtId="0" fontId="35" fillId="12" borderId="107" xfId="0" applyFont="1" applyFill="1" applyBorder="1" applyAlignment="1" applyProtection="1">
      <alignment horizontal="center" vertical="center"/>
    </xf>
    <xf numFmtId="0" fontId="36" fillId="13" borderId="108" xfId="0" applyFont="1" applyFill="1" applyBorder="1" applyAlignment="1" applyProtection="1">
      <alignment horizontal="center" vertical="center" wrapText="1"/>
    </xf>
    <xf numFmtId="0" fontId="36" fillId="0" borderId="108" xfId="0" applyFont="1" applyBorder="1" applyAlignment="1" applyProtection="1">
      <alignment horizontal="center" vertical="center" wrapText="1"/>
    </xf>
    <xf numFmtId="0" fontId="36" fillId="13" borderId="108" xfId="0" applyNumberFormat="1" applyFont="1" applyFill="1" applyBorder="1" applyAlignment="1" applyProtection="1">
      <alignment horizontal="center" vertical="center" wrapText="1"/>
    </xf>
    <xf numFmtId="0" fontId="36" fillId="13" borderId="109" xfId="0" applyNumberFormat="1" applyFont="1" applyFill="1" applyBorder="1" applyAlignment="1" applyProtection="1">
      <alignment horizontal="center" vertical="center" wrapText="1"/>
    </xf>
    <xf numFmtId="0" fontId="37" fillId="0" borderId="0" xfId="0" applyFont="1" applyAlignment="1" applyProtection="1">
      <alignment horizontal="center" vertical="center" wrapText="1"/>
    </xf>
    <xf numFmtId="0" fontId="37" fillId="0" borderId="0" xfId="0" applyFont="1" applyAlignment="1" applyProtection="1">
      <alignment horizontal="left" vertical="center" wrapText="1"/>
    </xf>
    <xf numFmtId="49" fontId="37" fillId="0" borderId="0" xfId="0" applyNumberFormat="1" applyFont="1" applyAlignment="1" applyProtection="1">
      <alignment horizontal="center" vertical="center" wrapText="1"/>
    </xf>
    <xf numFmtId="0" fontId="37" fillId="0" borderId="0" xfId="0" applyFont="1" applyAlignment="1" applyProtection="1">
      <alignment horizontal="center" vertical="center" wrapText="1"/>
      <protection locked="0"/>
    </xf>
    <xf numFmtId="0" fontId="4" fillId="0" borderId="0" xfId="0" applyFont="1" applyAlignment="1" applyProtection="1">
      <alignment horizontal="center" vertical="center" wrapText="1"/>
      <protection locked="0"/>
    </xf>
    <xf numFmtId="0" fontId="4" fillId="0" borderId="0" xfId="0" applyFont="1" applyAlignment="1" applyProtection="1">
      <alignment horizontal="center" vertical="center"/>
      <protection locked="0"/>
    </xf>
    <xf numFmtId="0" fontId="33" fillId="3" borderId="75" xfId="0" applyFont="1" applyFill="1" applyBorder="1" applyAlignment="1" applyProtection="1">
      <alignment horizontal="center" vertical="center" wrapText="1"/>
    </xf>
    <xf numFmtId="0" fontId="33" fillId="3" borderId="76" xfId="0" applyFont="1" applyFill="1" applyBorder="1" applyAlignment="1" applyProtection="1">
      <alignment horizontal="center" vertical="center" wrapText="1"/>
    </xf>
    <xf numFmtId="49" fontId="33" fillId="3" borderId="76" xfId="0" applyNumberFormat="1" applyFont="1" applyFill="1" applyBorder="1" applyAlignment="1" applyProtection="1">
      <alignment horizontal="center" vertical="center" wrapText="1"/>
    </xf>
    <xf numFmtId="0" fontId="33" fillId="3" borderId="78" xfId="0" applyFont="1" applyFill="1" applyBorder="1" applyAlignment="1" applyProtection="1">
      <alignment horizontal="center" vertical="center" wrapText="1"/>
    </xf>
    <xf numFmtId="0" fontId="37" fillId="0" borderId="0" xfId="0" applyFont="1" applyBorder="1" applyAlignment="1" applyProtection="1">
      <alignment horizontal="center" vertical="center" wrapText="1"/>
      <protection locked="0"/>
    </xf>
    <xf numFmtId="0" fontId="37" fillId="0" borderId="77" xfId="0" applyFont="1" applyBorder="1" applyAlignment="1" applyProtection="1">
      <alignment horizontal="center" vertical="center" wrapText="1"/>
    </xf>
    <xf numFmtId="0" fontId="38" fillId="0" borderId="0" xfId="0" applyFont="1" applyBorder="1" applyAlignment="1" applyProtection="1">
      <alignment horizontal="center" vertical="center" wrapText="1"/>
    </xf>
    <xf numFmtId="0" fontId="38" fillId="0" borderId="79" xfId="0" applyFont="1" applyBorder="1" applyAlignment="1" applyProtection="1">
      <alignment horizontal="center" vertical="center" wrapText="1"/>
    </xf>
    <xf numFmtId="0" fontId="38" fillId="0" borderId="110" xfId="0" applyFont="1" applyBorder="1" applyAlignment="1" applyProtection="1">
      <alignment horizontal="center" vertical="center" wrapText="1" readingOrder="1"/>
    </xf>
    <xf numFmtId="0" fontId="37" fillId="8" borderId="77" xfId="0" applyFont="1" applyFill="1" applyBorder="1" applyAlignment="1" applyProtection="1">
      <alignment horizontal="center" vertical="center" wrapText="1"/>
    </xf>
    <xf numFmtId="0" fontId="37" fillId="8" borderId="0" xfId="0" applyFont="1" applyFill="1" applyBorder="1" applyAlignment="1" applyProtection="1">
      <alignment vertical="center" wrapText="1"/>
    </xf>
    <xf numFmtId="0" fontId="39" fillId="8" borderId="111" xfId="0" applyFont="1" applyFill="1" applyBorder="1" applyAlignment="1" applyProtection="1">
      <alignment horizontal="center" vertical="center" wrapText="1"/>
      <protection locked="0"/>
    </xf>
    <xf numFmtId="49" fontId="37" fillId="8" borderId="0" xfId="0" applyNumberFormat="1" applyFont="1" applyFill="1" applyBorder="1" applyAlignment="1" applyProtection="1">
      <alignment horizontal="center" vertical="center" wrapText="1"/>
      <protection locked="0"/>
    </xf>
    <xf numFmtId="49" fontId="39" fillId="8" borderId="111" xfId="0" applyNumberFormat="1" applyFont="1" applyFill="1" applyBorder="1" applyAlignment="1" applyProtection="1">
      <alignment horizontal="center" vertical="center" wrapText="1"/>
      <protection locked="0" hidden="1"/>
    </xf>
    <xf numFmtId="0" fontId="37" fillId="8" borderId="0" xfId="0" applyFont="1" applyFill="1" applyBorder="1" applyAlignment="1" applyProtection="1">
      <alignment horizontal="center" vertical="center"/>
    </xf>
    <xf numFmtId="0" fontId="37" fillId="8" borderId="79" xfId="0" applyFont="1" applyFill="1" applyBorder="1" applyAlignment="1" applyProtection="1">
      <alignment horizontal="left" vertical="center" wrapText="1"/>
    </xf>
    <xf numFmtId="0" fontId="37" fillId="0" borderId="0" xfId="0" applyFont="1" applyBorder="1" applyAlignment="1" applyProtection="1">
      <alignment horizontal="left" vertical="center" wrapText="1"/>
      <protection locked="0"/>
    </xf>
    <xf numFmtId="0" fontId="37" fillId="0" borderId="0" xfId="0" applyFont="1" applyBorder="1" applyAlignment="1" applyProtection="1">
      <alignment horizontal="center" vertical="center" wrapText="1"/>
    </xf>
    <xf numFmtId="0" fontId="37" fillId="0" borderId="0" xfId="0" applyFont="1" applyBorder="1" applyAlignment="1" applyProtection="1">
      <alignment horizontal="center" vertical="center"/>
    </xf>
    <xf numFmtId="0" fontId="37" fillId="0" borderId="79" xfId="0" applyFont="1" applyBorder="1" applyAlignment="1" applyProtection="1">
      <alignment horizontal="left" vertical="center" wrapText="1"/>
    </xf>
    <xf numFmtId="0" fontId="37" fillId="8" borderId="0" xfId="0" applyFont="1" applyFill="1" applyBorder="1" applyAlignment="1" applyProtection="1">
      <alignment horizontal="left" vertical="center" wrapText="1"/>
      <protection locked="0"/>
    </xf>
    <xf numFmtId="49" fontId="37" fillId="8" borderId="0" xfId="0" applyNumberFormat="1" applyFont="1" applyFill="1" applyBorder="1" applyAlignment="1" applyProtection="1">
      <alignment horizontal="center" vertical="center" wrapText="1"/>
    </xf>
    <xf numFmtId="0" fontId="37" fillId="8" borderId="0" xfId="0" applyFont="1" applyFill="1" applyBorder="1" applyAlignment="1" applyProtection="1">
      <alignment horizontal="center" vertical="center" wrapText="1"/>
    </xf>
    <xf numFmtId="0" fontId="4" fillId="0" borderId="0" xfId="0" applyFont="1" applyBorder="1" applyAlignment="1" applyProtection="1">
      <alignment horizontal="center" vertical="center" wrapText="1"/>
      <protection locked="0"/>
    </xf>
    <xf numFmtId="0" fontId="4" fillId="0" borderId="0" xfId="0" applyFont="1" applyBorder="1" applyAlignment="1" applyProtection="1">
      <alignment horizontal="center" vertical="center"/>
      <protection locked="0"/>
    </xf>
    <xf numFmtId="0" fontId="40" fillId="3" borderId="102" xfId="34" applyFont="1" applyBorder="1" applyAlignment="1" applyProtection="1">
      <alignment horizontal="center" vertical="center" wrapText="1"/>
      <protection locked="0"/>
    </xf>
    <xf numFmtId="0" fontId="40" fillId="3" borderId="107" xfId="34" applyFont="1" applyBorder="1" applyAlignment="1" applyProtection="1">
      <alignment horizontal="center" vertical="center" wrapText="1"/>
      <protection locked="0"/>
    </xf>
    <xf numFmtId="0" fontId="34" fillId="0" borderId="0" xfId="0" applyFont="1" applyBorder="1" applyAlignment="1" applyProtection="1">
      <alignment horizontal="center" vertical="center"/>
      <protection locked="0"/>
    </xf>
    <xf numFmtId="0" fontId="37" fillId="0" borderId="104" xfId="0" applyFont="1" applyBorder="1" applyAlignment="1" applyProtection="1">
      <alignment horizontal="center" vertical="center" wrapText="1"/>
      <protection locked="0"/>
    </xf>
    <xf numFmtId="0" fontId="37" fillId="0" borderId="108" xfId="0" applyFont="1" applyBorder="1" applyAlignment="1" applyProtection="1">
      <alignment horizontal="center" vertical="center" wrapText="1"/>
      <protection locked="0"/>
    </xf>
    <xf numFmtId="0" fontId="37" fillId="0" borderId="105" xfId="0" applyFont="1" applyBorder="1" applyAlignment="1" applyProtection="1">
      <alignment horizontal="center" vertical="center" wrapText="1"/>
      <protection locked="0"/>
    </xf>
    <xf numFmtId="0" fontId="37" fillId="0" borderId="109" xfId="0" applyFont="1" applyBorder="1" applyAlignment="1" applyProtection="1">
      <alignment horizontal="center" vertical="center" wrapText="1"/>
      <protection locked="0"/>
    </xf>
    <xf numFmtId="0" fontId="37" fillId="8" borderId="43" xfId="0" applyFont="1" applyFill="1" applyBorder="1" applyAlignment="1" applyProtection="1">
      <alignment horizontal="center" vertical="center" wrapText="1"/>
    </xf>
    <xf numFmtId="0" fontId="37" fillId="8" borderId="74" xfId="0" applyFont="1" applyFill="1" applyBorder="1" applyAlignment="1" applyProtection="1">
      <alignment horizontal="left" vertical="center" wrapText="1"/>
      <protection locked="0"/>
    </xf>
    <xf numFmtId="49" fontId="37" fillId="8" borderId="74" xfId="0" applyNumberFormat="1" applyFont="1" applyFill="1" applyBorder="1" applyAlignment="1" applyProtection="1">
      <alignment horizontal="center" vertical="center" wrapText="1"/>
    </xf>
    <xf numFmtId="0" fontId="37" fillId="8" borderId="74" xfId="0" applyFont="1" applyFill="1" applyBorder="1" applyAlignment="1" applyProtection="1">
      <alignment horizontal="center" vertical="center" wrapText="1"/>
    </xf>
    <xf numFmtId="0" fontId="37" fillId="8" borderId="74" xfId="0" applyFont="1" applyFill="1" applyBorder="1" applyAlignment="1" applyProtection="1">
      <alignment horizontal="center" vertical="center"/>
    </xf>
    <xf numFmtId="0" fontId="37" fillId="8" borderId="44" xfId="0" applyFont="1" applyFill="1" applyBorder="1" applyAlignment="1" applyProtection="1">
      <alignment horizontal="left" vertical="center" wrapText="1"/>
    </xf>
    <xf numFmtId="0" fontId="34" fillId="0" borderId="0" xfId="0" applyFont="1" applyAlignment="1" applyProtection="1">
      <alignment horizontal="center" vertical="center"/>
      <protection locked="0"/>
    </xf>
    <xf numFmtId="0" fontId="41" fillId="0" borderId="0" xfId="0" applyFont="1" applyAlignment="1">
      <alignment horizontal="center" vertical="center"/>
    </xf>
    <xf numFmtId="0" fontId="3" fillId="0" borderId="0" xfId="0" applyFont="1" applyAlignment="1">
      <alignment horizontal="center" vertical="center"/>
    </xf>
    <xf numFmtId="0" fontId="41" fillId="3" borderId="75" xfId="0" applyFont="1" applyFill="1" applyBorder="1" applyAlignment="1" applyProtection="1">
      <alignment horizontal="center" vertical="center"/>
    </xf>
    <xf numFmtId="0" fontId="41" fillId="3" borderId="78" xfId="0" applyFont="1" applyFill="1" applyBorder="1" applyAlignment="1" applyProtection="1">
      <alignment horizontal="center" vertical="center"/>
    </xf>
    <xf numFmtId="0" fontId="41" fillId="0" borderId="0" xfId="0" applyFont="1" applyAlignment="1" applyProtection="1">
      <alignment horizontal="center" vertical="center"/>
    </xf>
    <xf numFmtId="0" fontId="3" fillId="9" borderId="77" xfId="0" applyFont="1" applyFill="1" applyBorder="1" applyAlignment="1" applyProtection="1">
      <alignment horizontal="center" vertical="center"/>
    </xf>
    <xf numFmtId="0" fontId="3" fillId="9" borderId="79" xfId="0" applyFont="1" applyFill="1" applyBorder="1" applyAlignment="1" applyProtection="1">
      <alignment horizontal="center" vertical="center"/>
    </xf>
    <xf numFmtId="0" fontId="3" fillId="0" borderId="0" xfId="0" applyFont="1" applyAlignment="1" applyProtection="1">
      <alignment horizontal="center" vertical="center"/>
    </xf>
    <xf numFmtId="0" fontId="3" fillId="0" borderId="112" xfId="0" applyFont="1" applyBorder="1" applyAlignment="1">
      <alignment horizontal="center" vertical="center" textRotation="255"/>
    </xf>
    <xf numFmtId="0" fontId="3" fillId="0" borderId="77" xfId="0" applyFont="1" applyBorder="1" applyAlignment="1" applyProtection="1">
      <alignment horizontal="center" vertical="center"/>
      <protection locked="0" hidden="1"/>
    </xf>
    <xf numFmtId="0" fontId="3" fillId="0" borderId="79" xfId="0" applyFont="1" applyBorder="1" applyAlignment="1" applyProtection="1">
      <alignment horizontal="center" vertical="center"/>
    </xf>
    <xf numFmtId="0" fontId="3" fillId="0" borderId="0" xfId="0" applyFont="1" applyAlignment="1" applyProtection="1">
      <alignment horizontal="center" vertical="center"/>
      <protection locked="0" hidden="1"/>
    </xf>
    <xf numFmtId="0" fontId="3" fillId="0" borderId="79" xfId="0" applyFont="1" applyBorder="1" applyAlignment="1">
      <alignment horizontal="center" vertical="center" textRotation="255"/>
    </xf>
    <xf numFmtId="0" fontId="3" fillId="8" borderId="77" xfId="0" applyFont="1" applyFill="1" applyBorder="1" applyAlignment="1" applyProtection="1">
      <alignment horizontal="center" vertical="center"/>
      <protection locked="0" hidden="1"/>
    </xf>
    <xf numFmtId="0" fontId="3" fillId="8" borderId="79" xfId="0" applyFont="1" applyFill="1" applyBorder="1" applyAlignment="1" applyProtection="1">
      <alignment horizontal="center" vertical="center"/>
    </xf>
    <xf numFmtId="0" fontId="3" fillId="8" borderId="43" xfId="0" applyFont="1" applyFill="1" applyBorder="1" applyAlignment="1" applyProtection="1">
      <alignment horizontal="center" vertical="center"/>
      <protection locked="0" hidden="1"/>
    </xf>
    <xf numFmtId="0" fontId="3" fillId="0" borderId="43" xfId="0" applyFont="1" applyBorder="1" applyAlignment="1" applyProtection="1">
      <alignment horizontal="center" vertical="center"/>
      <protection locked="0" hidden="1"/>
    </xf>
    <xf numFmtId="0" fontId="3" fillId="0" borderId="44" xfId="0" applyFont="1" applyBorder="1" applyAlignment="1" applyProtection="1">
      <alignment horizontal="center" vertical="center"/>
    </xf>
    <xf numFmtId="0" fontId="3" fillId="0" borderId="113" xfId="0" applyFont="1" applyBorder="1" applyAlignment="1">
      <alignment horizontal="center" vertical="center" textRotation="255"/>
    </xf>
    <xf numFmtId="0" fontId="3" fillId="8" borderId="114" xfId="0" applyFont="1" applyFill="1" applyBorder="1" applyAlignment="1" applyProtection="1">
      <alignment horizontal="center" vertical="center"/>
      <protection locked="0" hidden="1"/>
    </xf>
    <xf numFmtId="0" fontId="3" fillId="8" borderId="115" xfId="0" applyFont="1" applyFill="1" applyBorder="1" applyAlignment="1" applyProtection="1">
      <alignment horizontal="center" vertical="center"/>
    </xf>
    <xf numFmtId="0" fontId="3" fillId="8" borderId="44" xfId="0" applyFont="1" applyFill="1" applyBorder="1" applyAlignment="1" applyProtection="1">
      <alignment horizontal="center" vertical="center"/>
    </xf>
    <xf numFmtId="0" fontId="3" fillId="0" borderId="0" xfId="0" applyFont="1" applyAlignment="1" applyProtection="1">
      <alignment horizontal="center" vertical="center"/>
      <protection locked="0"/>
    </xf>
    <xf numFmtId="0" fontId="42" fillId="0" borderId="0" xfId="0" applyFont="1" applyAlignment="1" applyProtection="1">
      <alignment horizontal="center" vertical="center"/>
    </xf>
    <xf numFmtId="0" fontId="41" fillId="3" borderId="116" xfId="0" applyFont="1" applyFill="1" applyBorder="1" applyAlignment="1" applyProtection="1">
      <alignment horizontal="center" vertical="center"/>
    </xf>
    <xf numFmtId="0" fontId="41" fillId="3" borderId="117" xfId="0" applyFont="1" applyFill="1" applyBorder="1" applyAlignment="1" applyProtection="1">
      <alignment horizontal="center" vertical="center"/>
    </xf>
    <xf numFmtId="0" fontId="41" fillId="3" borderId="118" xfId="0" applyFont="1" applyFill="1" applyBorder="1" applyAlignment="1" applyProtection="1">
      <alignment horizontal="center" vertical="center"/>
    </xf>
    <xf numFmtId="0" fontId="41" fillId="0" borderId="0" xfId="0" applyFont="1" applyFill="1" applyBorder="1" applyAlignment="1" applyProtection="1">
      <alignment vertical="center"/>
      <protection locked="0"/>
    </xf>
    <xf numFmtId="0" fontId="3" fillId="0" borderId="119" xfId="0" applyFont="1" applyBorder="1" applyAlignment="1" applyProtection="1">
      <alignment horizontal="center" vertical="center"/>
    </xf>
    <xf numFmtId="0" fontId="43" fillId="0" borderId="120" xfId="0" applyFont="1" applyBorder="1" applyAlignment="1" applyProtection="1">
      <alignment horizontal="center" vertical="center"/>
      <protection locked="0"/>
    </xf>
    <xf numFmtId="0" fontId="3" fillId="0" borderId="121" xfId="0" applyFont="1" applyBorder="1" applyAlignment="1" applyProtection="1">
      <alignment horizontal="center" vertical="center"/>
      <protection locked="0"/>
    </xf>
    <xf numFmtId="0" fontId="3" fillId="0" borderId="122" xfId="0" applyFont="1" applyBorder="1" applyAlignment="1" applyProtection="1">
      <alignment horizontal="center" vertical="center"/>
      <protection locked="0"/>
    </xf>
    <xf numFmtId="0" fontId="3" fillId="0" borderId="0" xfId="0" applyFont="1" applyFill="1" applyBorder="1" applyAlignment="1" applyProtection="1">
      <alignment horizontal="center" vertical="center" wrapText="1"/>
      <protection locked="0"/>
    </xf>
    <xf numFmtId="0" fontId="3" fillId="8" borderId="119" xfId="0" applyFont="1" applyFill="1" applyBorder="1" applyAlignment="1" applyProtection="1">
      <alignment horizontal="center" vertical="center"/>
    </xf>
    <xf numFmtId="0" fontId="43" fillId="8" borderId="123" xfId="0" applyFont="1" applyFill="1" applyBorder="1" applyAlignment="1" applyProtection="1">
      <alignment horizontal="center" vertical="center"/>
      <protection locked="0"/>
    </xf>
    <xf numFmtId="0" fontId="3" fillId="8" borderId="123" xfId="0" applyFont="1" applyFill="1" applyBorder="1" applyAlignment="1" applyProtection="1">
      <alignment horizontal="center" vertical="center"/>
      <protection locked="0"/>
    </xf>
    <xf numFmtId="0" fontId="3" fillId="8" borderId="123" xfId="0" applyNumberFormat="1" applyFont="1" applyFill="1" applyBorder="1" applyAlignment="1" applyProtection="1">
      <alignment horizontal="center" vertical="center"/>
    </xf>
    <xf numFmtId="0" fontId="3" fillId="8" borderId="123" xfId="0" applyNumberFormat="1" applyFont="1" applyFill="1" applyBorder="1" applyAlignment="1" applyProtection="1">
      <alignment horizontal="center" vertical="center"/>
      <protection locked="0"/>
    </xf>
    <xf numFmtId="0" fontId="3" fillId="8" borderId="124" xfId="0" applyNumberFormat="1" applyFont="1" applyFill="1" applyBorder="1" applyAlignment="1" applyProtection="1">
      <alignment horizontal="center" vertical="center"/>
      <protection locked="0"/>
    </xf>
    <xf numFmtId="0" fontId="43" fillId="0" borderId="123" xfId="0" applyFont="1" applyBorder="1" applyAlignment="1" applyProtection="1">
      <alignment horizontal="center" vertical="center"/>
      <protection locked="0"/>
    </xf>
    <xf numFmtId="0" fontId="3" fillId="0" borderId="123" xfId="0" applyFont="1" applyBorder="1" applyAlignment="1" applyProtection="1">
      <alignment horizontal="center" vertical="center"/>
      <protection locked="0"/>
    </xf>
    <xf numFmtId="0" fontId="3" fillId="0" borderId="123" xfId="0" applyNumberFormat="1" applyFont="1" applyBorder="1" applyAlignment="1" applyProtection="1">
      <alignment horizontal="center" vertical="center"/>
    </xf>
    <xf numFmtId="0" fontId="3" fillId="0" borderId="123" xfId="0" applyNumberFormat="1" applyFont="1" applyBorder="1" applyAlignment="1" applyProtection="1">
      <alignment horizontal="center" vertical="center"/>
      <protection locked="0"/>
    </xf>
    <xf numFmtId="0" fontId="3" fillId="0" borderId="124" xfId="0" applyNumberFormat="1" applyFont="1" applyBorder="1" applyAlignment="1" applyProtection="1">
      <alignment horizontal="center" vertical="center"/>
      <protection locked="0"/>
    </xf>
    <xf numFmtId="0" fontId="27" fillId="8" borderId="120" xfId="0" applyNumberFormat="1" applyFont="1" applyFill="1" applyBorder="1" applyAlignment="1" applyProtection="1">
      <alignment horizontal="center" vertical="center"/>
      <protection locked="0"/>
    </xf>
    <xf numFmtId="0" fontId="27" fillId="8" borderId="125" xfId="0" applyNumberFormat="1" applyFont="1" applyFill="1" applyBorder="1" applyAlignment="1" applyProtection="1">
      <alignment horizontal="center" vertical="center"/>
      <protection locked="0"/>
    </xf>
    <xf numFmtId="0" fontId="43" fillId="8" borderId="123" xfId="0" applyNumberFormat="1" applyFont="1" applyFill="1" applyBorder="1" applyAlignment="1" applyProtection="1">
      <alignment horizontal="center" vertical="center"/>
      <protection locked="0"/>
    </xf>
    <xf numFmtId="0" fontId="3" fillId="0" borderId="124" xfId="0" applyFont="1" applyBorder="1" applyAlignment="1" applyProtection="1">
      <alignment horizontal="center" vertical="center"/>
      <protection locked="0"/>
    </xf>
    <xf numFmtId="0" fontId="3" fillId="8" borderId="126" xfId="0" applyFont="1" applyFill="1" applyBorder="1" applyAlignment="1" applyProtection="1">
      <alignment horizontal="center" vertical="center"/>
    </xf>
    <xf numFmtId="0" fontId="43" fillId="8" borderId="127" xfId="0" applyFont="1" applyFill="1" applyBorder="1" applyAlignment="1" applyProtection="1">
      <alignment horizontal="center" vertical="center"/>
      <protection locked="0"/>
    </xf>
    <xf numFmtId="0" fontId="3" fillId="8" borderId="127" xfId="0" applyFont="1" applyFill="1" applyBorder="1" applyAlignment="1" applyProtection="1">
      <alignment horizontal="center" vertical="center"/>
      <protection locked="0"/>
    </xf>
    <xf numFmtId="0" fontId="3" fillId="8" borderId="128" xfId="0" applyFont="1" applyFill="1" applyBorder="1" applyAlignment="1" applyProtection="1">
      <alignment horizontal="center" vertical="center"/>
      <protection locked="0"/>
    </xf>
    <xf numFmtId="0" fontId="5" fillId="0" borderId="74" xfId="0" applyFont="1" applyBorder="1" applyAlignment="1" applyProtection="1">
      <alignment horizontal="center"/>
    </xf>
    <xf numFmtId="0" fontId="5" fillId="0" borderId="0" xfId="0" applyFont="1" applyBorder="1" applyAlignment="1" applyProtection="1">
      <alignment horizontal="left"/>
    </xf>
    <xf numFmtId="0" fontId="5" fillId="0" borderId="74" xfId="0" applyFont="1" applyBorder="1" applyAlignment="1" applyProtection="1">
      <alignment horizontal="right" vertical="center"/>
    </xf>
    <xf numFmtId="0" fontId="3" fillId="8" borderId="75" xfId="0" applyFont="1" applyFill="1" applyBorder="1" applyAlignment="1" applyProtection="1">
      <alignment horizontal="center" vertical="center" wrapText="1"/>
    </xf>
    <xf numFmtId="0" fontId="3" fillId="8" borderId="76" xfId="0" applyFont="1" applyFill="1" applyBorder="1" applyAlignment="1" applyProtection="1">
      <alignment horizontal="center" vertical="center" wrapText="1"/>
    </xf>
    <xf numFmtId="1" fontId="3" fillId="8" borderId="76" xfId="0" applyNumberFormat="1" applyFont="1" applyFill="1" applyBorder="1" applyAlignment="1" applyProtection="1">
      <alignment horizontal="right" vertical="center" wrapText="1"/>
      <protection locked="0"/>
    </xf>
    <xf numFmtId="177" fontId="3" fillId="8" borderId="76" xfId="0" applyNumberFormat="1" applyFont="1" applyFill="1" applyBorder="1" applyAlignment="1" applyProtection="1">
      <alignment horizontal="left" vertical="center" wrapText="1"/>
    </xf>
    <xf numFmtId="0" fontId="3" fillId="11" borderId="129" xfId="0" applyFont="1" applyFill="1" applyBorder="1" applyAlignment="1" applyProtection="1">
      <alignment horizontal="center" vertical="center" wrapText="1"/>
    </xf>
    <xf numFmtId="0" fontId="3" fillId="11" borderId="76" xfId="0" applyFont="1" applyFill="1" applyBorder="1" applyAlignment="1" applyProtection="1">
      <alignment horizontal="center" vertical="center" wrapText="1"/>
    </xf>
    <xf numFmtId="0" fontId="3" fillId="11" borderId="76" xfId="0" applyFont="1" applyFill="1" applyBorder="1" applyAlignment="1" applyProtection="1">
      <alignment horizontal="right" vertical="center"/>
      <protection locked="0"/>
    </xf>
    <xf numFmtId="0" fontId="3" fillId="8" borderId="43" xfId="0" applyFont="1" applyFill="1" applyBorder="1" applyAlignment="1" applyProtection="1">
      <alignment horizontal="center" vertical="center" wrapText="1"/>
    </xf>
    <xf numFmtId="0" fontId="3" fillId="8" borderId="74" xfId="0" applyFont="1" applyFill="1" applyBorder="1" applyAlignment="1" applyProtection="1">
      <alignment horizontal="center" vertical="center" wrapText="1"/>
    </xf>
    <xf numFmtId="1" fontId="3" fillId="8" borderId="74" xfId="0" applyNumberFormat="1" applyFont="1" applyFill="1" applyBorder="1" applyAlignment="1" applyProtection="1">
      <alignment horizontal="right" vertical="center" wrapText="1"/>
      <protection locked="0"/>
    </xf>
    <xf numFmtId="177" fontId="3" fillId="8" borderId="74" xfId="0" applyNumberFormat="1" applyFont="1" applyFill="1" applyBorder="1" applyAlignment="1" applyProtection="1">
      <alignment horizontal="left" vertical="center" wrapText="1"/>
    </xf>
    <xf numFmtId="0" fontId="3" fillId="11" borderId="130" xfId="0" applyFont="1" applyFill="1" applyBorder="1" applyAlignment="1" applyProtection="1">
      <alignment horizontal="center" vertical="center" wrapText="1"/>
    </xf>
    <xf numFmtId="0" fontId="3" fillId="11" borderId="74" xfId="0" applyFont="1" applyFill="1" applyBorder="1" applyAlignment="1" applyProtection="1">
      <alignment horizontal="center" vertical="center" wrapText="1"/>
    </xf>
    <xf numFmtId="0" fontId="3" fillId="11" borderId="74" xfId="0" applyFont="1" applyFill="1" applyBorder="1" applyAlignment="1" applyProtection="1">
      <alignment horizontal="right" vertical="center"/>
      <protection locked="0"/>
    </xf>
    <xf numFmtId="0" fontId="44" fillId="0" borderId="76" xfId="0" applyFont="1" applyBorder="1" applyAlignment="1" applyProtection="1">
      <alignment horizontal="center"/>
    </xf>
    <xf numFmtId="0" fontId="41" fillId="3" borderId="41" xfId="0" applyFont="1" applyFill="1" applyBorder="1" applyAlignment="1" applyProtection="1">
      <alignment horizontal="center" vertical="center"/>
    </xf>
    <xf numFmtId="0" fontId="41" fillId="3" borderId="131" xfId="0" applyFont="1" applyFill="1" applyBorder="1" applyAlignment="1" applyProtection="1">
      <alignment horizontal="center" vertical="center"/>
    </xf>
    <xf numFmtId="0" fontId="3" fillId="11" borderId="132" xfId="0" applyFont="1" applyFill="1" applyBorder="1" applyAlignment="1" applyProtection="1">
      <alignment horizontal="center" vertical="center"/>
    </xf>
    <xf numFmtId="0" fontId="3" fillId="11" borderId="60" xfId="0" applyFont="1" applyFill="1" applyBorder="1" applyAlignment="1" applyProtection="1">
      <alignment horizontal="center" vertical="center"/>
    </xf>
    <xf numFmtId="0" fontId="3" fillId="11" borderId="70" xfId="0" applyFont="1" applyFill="1" applyBorder="1" applyAlignment="1" applyProtection="1">
      <alignment horizontal="center" vertical="center"/>
    </xf>
    <xf numFmtId="49" fontId="3" fillId="0" borderId="36" xfId="0" applyNumberFormat="1" applyFont="1" applyBorder="1" applyAlignment="1" applyProtection="1">
      <alignment horizontal="center" vertical="center"/>
      <protection locked="0" hidden="1"/>
    </xf>
    <xf numFmtId="0" fontId="27" fillId="0" borderId="0" xfId="0" applyFont="1" applyBorder="1" applyAlignment="1" applyProtection="1">
      <alignment horizontal="center" vertical="center"/>
    </xf>
    <xf numFmtId="49" fontId="3" fillId="0" borderId="70" xfId="0" applyNumberFormat="1" applyFont="1" applyBorder="1" applyAlignment="1" applyProtection="1">
      <alignment horizontal="center" vertical="center"/>
      <protection locked="0" hidden="1"/>
    </xf>
    <xf numFmtId="49" fontId="3" fillId="0" borderId="60" xfId="0" applyNumberFormat="1" applyFont="1" applyBorder="1" applyAlignment="1" applyProtection="1">
      <alignment horizontal="center" vertical="center"/>
      <protection locked="0" hidden="1"/>
    </xf>
    <xf numFmtId="178" fontId="3" fillId="0" borderId="70" xfId="0" applyNumberFormat="1" applyFont="1" applyBorder="1" applyAlignment="1" applyProtection="1">
      <alignment horizontal="center" vertical="center"/>
    </xf>
    <xf numFmtId="178" fontId="3" fillId="0" borderId="70" xfId="0" applyNumberFormat="1" applyFont="1" applyBorder="1" applyAlignment="1" applyProtection="1">
      <alignment horizontal="center" vertical="center"/>
      <protection locked="0"/>
    </xf>
    <xf numFmtId="49" fontId="3" fillId="8" borderId="36" xfId="0" applyNumberFormat="1" applyFont="1" applyFill="1" applyBorder="1" applyAlignment="1" applyProtection="1">
      <alignment horizontal="center" vertical="center"/>
      <protection locked="0" hidden="1"/>
    </xf>
    <xf numFmtId="178" fontId="27" fillId="8" borderId="70" xfId="0" applyNumberFormat="1" applyFont="1" applyFill="1" applyBorder="1" applyAlignment="1" applyProtection="1">
      <alignment horizontal="center" vertical="center"/>
    </xf>
    <xf numFmtId="49" fontId="3" fillId="8" borderId="70" xfId="0" applyNumberFormat="1" applyFont="1" applyFill="1" applyBorder="1" applyAlignment="1" applyProtection="1">
      <alignment horizontal="center" vertical="center"/>
      <protection locked="0" hidden="1"/>
    </xf>
    <xf numFmtId="49" fontId="3" fillId="8" borderId="60" xfId="0" applyNumberFormat="1" applyFont="1" applyFill="1" applyBorder="1" applyAlignment="1" applyProtection="1">
      <alignment horizontal="center" vertical="center"/>
      <protection locked="0" hidden="1"/>
    </xf>
    <xf numFmtId="178" fontId="3" fillId="8" borderId="70" xfId="0" applyNumberFormat="1" applyFont="1" applyFill="1" applyBorder="1" applyAlignment="1" applyProtection="1">
      <alignment horizontal="center" vertical="center"/>
    </xf>
    <xf numFmtId="178" fontId="3" fillId="8" borderId="70" xfId="0" applyNumberFormat="1" applyFont="1" applyFill="1" applyBorder="1" applyAlignment="1" applyProtection="1">
      <alignment horizontal="center" vertical="center"/>
      <protection locked="0"/>
    </xf>
    <xf numFmtId="49" fontId="3" fillId="0" borderId="70" xfId="0" applyNumberFormat="1" applyFont="1" applyBorder="1" applyAlignment="1" applyProtection="1">
      <alignment horizontal="right" vertical="center" wrapText="1"/>
      <protection locked="0" hidden="1"/>
    </xf>
    <xf numFmtId="49" fontId="3" fillId="0" borderId="60" xfId="0" applyNumberFormat="1" applyFont="1" applyBorder="1" applyAlignment="1" applyProtection="1">
      <alignment horizontal="left" vertical="center" wrapText="1"/>
      <protection locked="0" hidden="1"/>
    </xf>
    <xf numFmtId="178" fontId="3" fillId="8" borderId="70" xfId="0" applyNumberFormat="1" applyFont="1" applyFill="1" applyBorder="1" applyAlignment="1" applyProtection="1">
      <alignment horizontal="right" vertical="center"/>
      <protection locked="0" hidden="1"/>
    </xf>
    <xf numFmtId="0" fontId="3" fillId="8" borderId="133" xfId="0" applyNumberFormat="1" applyFont="1" applyFill="1" applyBorder="1" applyAlignment="1" applyProtection="1">
      <alignment horizontal="left" vertical="center"/>
      <protection locked="0" hidden="1"/>
    </xf>
    <xf numFmtId="0" fontId="27" fillId="8" borderId="133" xfId="0" applyNumberFormat="1" applyFont="1" applyFill="1" applyBorder="1" applyAlignment="1" applyProtection="1">
      <alignment horizontal="center" vertical="center"/>
    </xf>
    <xf numFmtId="178" fontId="41" fillId="0" borderId="0" xfId="0" applyNumberFormat="1" applyFont="1" applyAlignment="1" applyProtection="1">
      <alignment horizontal="center" vertical="center"/>
      <protection locked="0"/>
    </xf>
    <xf numFmtId="49" fontId="3" fillId="10" borderId="70" xfId="0" applyNumberFormat="1" applyFont="1" applyFill="1" applyBorder="1" applyAlignment="1" applyProtection="1">
      <alignment horizontal="right" vertical="center"/>
      <protection locked="0" hidden="1"/>
    </xf>
    <xf numFmtId="49" fontId="3" fillId="10" borderId="60" xfId="0" applyNumberFormat="1" applyFont="1" applyFill="1" applyBorder="1" applyAlignment="1" applyProtection="1">
      <alignment horizontal="left" vertical="center"/>
      <protection locked="0" hidden="1"/>
    </xf>
    <xf numFmtId="178" fontId="3" fillId="10" borderId="70" xfId="0" applyNumberFormat="1" applyFont="1" applyFill="1" applyBorder="1" applyAlignment="1" applyProtection="1">
      <alignment horizontal="center" vertical="center"/>
    </xf>
    <xf numFmtId="49" fontId="3" fillId="8" borderId="133" xfId="0" applyNumberFormat="1" applyFont="1" applyFill="1" applyBorder="1" applyAlignment="1" applyProtection="1">
      <alignment horizontal="left" vertical="center"/>
      <protection locked="0" hidden="1"/>
    </xf>
    <xf numFmtId="49" fontId="3" fillId="10" borderId="133" xfId="0" applyNumberFormat="1" applyFont="1" applyFill="1" applyBorder="1" applyAlignment="1" applyProtection="1">
      <alignment horizontal="left" vertical="center"/>
      <protection locked="0" hidden="1"/>
    </xf>
    <xf numFmtId="49" fontId="3" fillId="8" borderId="70" xfId="0" applyNumberFormat="1" applyFont="1" applyFill="1" applyBorder="1" applyAlignment="1" applyProtection="1">
      <alignment horizontal="right" vertical="center" wrapText="1"/>
      <protection locked="0" hidden="1"/>
    </xf>
    <xf numFmtId="49" fontId="3" fillId="8" borderId="60" xfId="0" applyNumberFormat="1" applyFont="1" applyFill="1" applyBorder="1" applyAlignment="1" applyProtection="1">
      <alignment horizontal="left" vertical="center" wrapText="1"/>
      <protection locked="0" hidden="1"/>
    </xf>
    <xf numFmtId="178" fontId="3" fillId="0" borderId="70" xfId="0" applyNumberFormat="1" applyFont="1" applyBorder="1" applyAlignment="1" applyProtection="1">
      <alignment horizontal="right" vertical="center"/>
      <protection locked="0" hidden="1"/>
    </xf>
    <xf numFmtId="0" fontId="3" fillId="10" borderId="133" xfId="0" applyNumberFormat="1" applyFont="1" applyFill="1" applyBorder="1" applyAlignment="1" applyProtection="1">
      <alignment horizontal="left" vertical="center"/>
      <protection locked="0" hidden="1"/>
    </xf>
    <xf numFmtId="49" fontId="3" fillId="10" borderId="70" xfId="0" applyNumberFormat="1" applyFont="1" applyFill="1" applyBorder="1" applyAlignment="1" applyProtection="1">
      <alignment horizontal="right" vertical="center" wrapText="1"/>
      <protection locked="0" hidden="1"/>
    </xf>
    <xf numFmtId="49" fontId="3" fillId="8" borderId="70" xfId="0" applyNumberFormat="1" applyFont="1" applyFill="1" applyBorder="1" applyAlignment="1" applyProtection="1">
      <alignment horizontal="right" vertical="center"/>
      <protection locked="0" hidden="1"/>
    </xf>
    <xf numFmtId="49" fontId="3" fillId="8" borderId="60" xfId="0" applyNumberFormat="1" applyFont="1" applyFill="1" applyBorder="1" applyAlignment="1" applyProtection="1">
      <alignment horizontal="left" vertical="center"/>
      <protection locked="0" hidden="1"/>
    </xf>
    <xf numFmtId="49" fontId="3" fillId="0" borderId="70" xfId="0" applyNumberFormat="1" applyFont="1" applyBorder="1" applyAlignment="1" applyProtection="1">
      <alignment horizontal="right" vertical="center"/>
      <protection locked="0" hidden="1"/>
    </xf>
    <xf numFmtId="49" fontId="3" fillId="0" borderId="60" xfId="0" applyNumberFormat="1" applyFont="1" applyBorder="1" applyAlignment="1" applyProtection="1">
      <alignment horizontal="left" vertical="center"/>
      <protection locked="0" hidden="1"/>
    </xf>
    <xf numFmtId="49" fontId="43" fillId="8" borderId="60" xfId="0" applyNumberFormat="1" applyFont="1" applyFill="1" applyBorder="1" applyAlignment="1" applyProtection="1">
      <alignment horizontal="left" vertical="center"/>
      <protection locked="0" hidden="1"/>
    </xf>
    <xf numFmtId="49" fontId="3" fillId="8" borderId="39" xfId="0" applyNumberFormat="1" applyFont="1" applyFill="1" applyBorder="1" applyAlignment="1" applyProtection="1">
      <alignment horizontal="center" vertical="center"/>
      <protection locked="0" hidden="1"/>
    </xf>
    <xf numFmtId="178" fontId="27" fillId="8" borderId="134" xfId="0" applyNumberFormat="1" applyFont="1" applyFill="1" applyBorder="1" applyAlignment="1" applyProtection="1">
      <alignment horizontal="center" vertical="center"/>
    </xf>
    <xf numFmtId="49" fontId="3" fillId="8" borderId="134" xfId="0" applyNumberFormat="1" applyFont="1" applyFill="1" applyBorder="1" applyAlignment="1" applyProtection="1">
      <alignment horizontal="center" vertical="center"/>
      <protection locked="0" hidden="1"/>
    </xf>
    <xf numFmtId="49" fontId="3" fillId="8" borderId="135" xfId="0" applyNumberFormat="1" applyFont="1" applyFill="1" applyBorder="1" applyAlignment="1" applyProtection="1">
      <alignment horizontal="center" vertical="center"/>
      <protection locked="0" hidden="1"/>
    </xf>
    <xf numFmtId="178" fontId="3" fillId="8" borderId="134" xfId="0" applyNumberFormat="1" applyFont="1" applyFill="1" applyBorder="1" applyAlignment="1" applyProtection="1">
      <alignment horizontal="center" vertical="center"/>
    </xf>
    <xf numFmtId="178" fontId="3" fillId="8" borderId="134" xfId="0" applyNumberFormat="1" applyFont="1" applyFill="1" applyBorder="1" applyAlignment="1" applyProtection="1">
      <alignment horizontal="center" vertical="center"/>
      <protection locked="0"/>
    </xf>
    <xf numFmtId="0" fontId="45" fillId="0" borderId="0" xfId="0" applyFont="1" applyBorder="1" applyAlignment="1" applyProtection="1">
      <alignment vertical="top"/>
    </xf>
    <xf numFmtId="0" fontId="46" fillId="12" borderId="136" xfId="0" applyFont="1" applyFill="1" applyBorder="1" applyAlignment="1" applyProtection="1">
      <alignment horizontal="center" vertical="center"/>
    </xf>
    <xf numFmtId="0" fontId="46" fillId="12" borderId="137" xfId="0" applyFont="1" applyFill="1" applyBorder="1" applyAlignment="1" applyProtection="1">
      <alignment horizontal="center" vertical="center"/>
    </xf>
    <xf numFmtId="0" fontId="47" fillId="14" borderId="138" xfId="0" applyNumberFormat="1" applyFont="1" applyFill="1" applyBorder="1" applyAlignment="1" applyProtection="1">
      <alignment horizontal="center" vertical="center"/>
    </xf>
    <xf numFmtId="0" fontId="47" fillId="14" borderId="139" xfId="0" applyNumberFormat="1" applyFont="1" applyFill="1" applyBorder="1" applyAlignment="1" applyProtection="1">
      <alignment horizontal="center" vertical="center"/>
    </xf>
    <xf numFmtId="0" fontId="47" fillId="14" borderId="140" xfId="0" applyNumberFormat="1" applyFont="1" applyFill="1" applyBorder="1" applyAlignment="1" applyProtection="1">
      <alignment horizontal="center" vertical="center"/>
    </xf>
    <xf numFmtId="0" fontId="47" fillId="14" borderId="141" xfId="0" applyNumberFormat="1" applyFont="1" applyFill="1" applyBorder="1" applyAlignment="1" applyProtection="1">
      <alignment horizontal="center" vertical="center"/>
    </xf>
    <xf numFmtId="0" fontId="47" fillId="14" borderId="142" xfId="0" applyNumberFormat="1" applyFont="1" applyFill="1" applyBorder="1" applyAlignment="1" applyProtection="1">
      <alignment horizontal="center" vertical="center"/>
    </xf>
    <xf numFmtId="0" fontId="47" fillId="13" borderId="138" xfId="0" applyNumberFormat="1" applyFont="1" applyFill="1" applyBorder="1" applyAlignment="1" applyProtection="1">
      <alignment horizontal="center" vertical="center"/>
    </xf>
    <xf numFmtId="0" fontId="47" fillId="13" borderId="139" xfId="0" applyNumberFormat="1" applyFont="1" applyFill="1" applyBorder="1" applyAlignment="1" applyProtection="1">
      <alignment horizontal="center" vertical="center"/>
    </xf>
    <xf numFmtId="0" fontId="47" fillId="13" borderId="140" xfId="0" applyNumberFormat="1" applyFont="1" applyFill="1" applyBorder="1" applyAlignment="1" applyProtection="1">
      <alignment horizontal="center" vertical="center"/>
    </xf>
    <xf numFmtId="178" fontId="47" fillId="13" borderId="140" xfId="0" applyNumberFormat="1" applyFont="1" applyFill="1" applyBorder="1" applyAlignment="1" applyProtection="1">
      <alignment horizontal="center" vertical="center"/>
    </xf>
    <xf numFmtId="0" fontId="47" fillId="0" borderId="138" xfId="0" applyNumberFormat="1" applyFont="1" applyBorder="1" applyAlignment="1" applyProtection="1">
      <alignment horizontal="center" vertical="center"/>
      <protection locked="0" hidden="1"/>
    </xf>
    <xf numFmtId="0" fontId="47" fillId="0" borderId="139" xfId="0" applyNumberFormat="1" applyFont="1" applyBorder="1" applyAlignment="1" applyProtection="1">
      <alignment horizontal="center" vertical="center"/>
      <protection locked="0" hidden="1"/>
    </xf>
    <xf numFmtId="0" fontId="47" fillId="0" borderId="140" xfId="0" applyNumberFormat="1" applyFont="1" applyBorder="1" applyAlignment="1" applyProtection="1">
      <alignment horizontal="center" vertical="center"/>
      <protection locked="0"/>
    </xf>
    <xf numFmtId="0" fontId="47" fillId="15" borderId="140" xfId="0" applyFont="1" applyFill="1" applyBorder="1" applyAlignment="1" applyProtection="1">
      <alignment horizontal="center" vertical="center"/>
    </xf>
    <xf numFmtId="0" fontId="47" fillId="0" borderId="140" xfId="0" applyNumberFormat="1" applyFont="1" applyBorder="1" applyAlignment="1" applyProtection="1">
      <alignment horizontal="center" vertical="center"/>
    </xf>
    <xf numFmtId="0" fontId="47" fillId="13" borderId="138" xfId="0" applyNumberFormat="1" applyFont="1" applyFill="1" applyBorder="1" applyAlignment="1" applyProtection="1">
      <alignment horizontal="center" vertical="center"/>
      <protection locked="0" hidden="1"/>
    </xf>
    <xf numFmtId="0" fontId="47" fillId="13" borderId="139" xfId="0" applyNumberFormat="1" applyFont="1" applyFill="1" applyBorder="1" applyAlignment="1" applyProtection="1">
      <alignment horizontal="center" vertical="center"/>
      <protection locked="0" hidden="1"/>
    </xf>
    <xf numFmtId="0" fontId="47" fillId="13" borderId="140" xfId="0" applyNumberFormat="1" applyFont="1" applyFill="1" applyBorder="1" applyAlignment="1" applyProtection="1">
      <alignment horizontal="center" vertical="center"/>
      <protection locked="0"/>
    </xf>
    <xf numFmtId="0" fontId="47" fillId="13" borderId="143" xfId="0" applyNumberFormat="1" applyFont="1" applyFill="1" applyBorder="1" applyAlignment="1" applyProtection="1">
      <alignment horizontal="center" vertical="center"/>
    </xf>
    <xf numFmtId="0" fontId="47" fillId="13" borderId="138" xfId="0" applyNumberFormat="1" applyFont="1" applyFill="1" applyBorder="1" applyAlignment="1" applyProtection="1">
      <alignment horizontal="center" vertical="center"/>
      <protection locked="0"/>
    </xf>
    <xf numFmtId="0" fontId="47" fillId="13" borderId="139" xfId="0" applyNumberFormat="1" applyFont="1" applyFill="1" applyBorder="1" applyAlignment="1" applyProtection="1">
      <alignment horizontal="center" vertical="center"/>
      <protection locked="0"/>
    </xf>
    <xf numFmtId="0" fontId="47" fillId="13" borderId="143" xfId="0" applyNumberFormat="1" applyFont="1" applyFill="1" applyBorder="1" applyAlignment="1" applyProtection="1">
      <alignment horizontal="center" vertical="center"/>
      <protection hidden="1"/>
    </xf>
    <xf numFmtId="0" fontId="47" fillId="13" borderId="139" xfId="0" applyNumberFormat="1" applyFont="1" applyFill="1" applyBorder="1" applyAlignment="1" applyProtection="1">
      <alignment horizontal="center" vertical="center"/>
      <protection hidden="1"/>
    </xf>
    <xf numFmtId="0" fontId="47" fillId="0" borderId="144" xfId="0" applyNumberFormat="1" applyFont="1" applyBorder="1" applyAlignment="1" applyProtection="1">
      <alignment horizontal="center" vertical="center"/>
      <protection locked="0"/>
    </xf>
    <xf numFmtId="0" fontId="47" fillId="0" borderId="145" xfId="0" applyNumberFormat="1" applyFont="1" applyBorder="1" applyAlignment="1" applyProtection="1">
      <alignment horizontal="center" vertical="center"/>
      <protection locked="0"/>
    </xf>
    <xf numFmtId="0" fontId="47" fillId="0" borderId="146" xfId="0" applyNumberFormat="1" applyFont="1" applyBorder="1" applyAlignment="1" applyProtection="1">
      <alignment horizontal="center" vertical="center"/>
      <protection locked="0"/>
    </xf>
    <xf numFmtId="0" fontId="47" fillId="0" borderId="146" xfId="0" applyNumberFormat="1" applyFont="1" applyBorder="1" applyAlignment="1" applyProtection="1">
      <alignment horizontal="center" vertical="center"/>
      <protection hidden="1"/>
    </xf>
    <xf numFmtId="0" fontId="41" fillId="0" borderId="0" xfId="0" applyFont="1" applyBorder="1" applyAlignment="1" applyProtection="1">
      <alignment horizontal="left" vertical="center"/>
      <protection locked="0"/>
    </xf>
    <xf numFmtId="0" fontId="48" fillId="9" borderId="147" xfId="0" applyFont="1" applyFill="1" applyBorder="1" applyAlignment="1" applyProtection="1">
      <alignment horizontal="center" vertical="center"/>
    </xf>
    <xf numFmtId="0" fontId="48" fillId="9" borderId="148" xfId="0" applyFont="1" applyFill="1" applyBorder="1" applyAlignment="1" applyProtection="1">
      <alignment horizontal="center" vertical="center"/>
    </xf>
    <xf numFmtId="0" fontId="48" fillId="9" borderId="140" xfId="0" applyFont="1" applyFill="1" applyBorder="1" applyAlignment="1" applyProtection="1">
      <alignment horizontal="center" vertical="center"/>
    </xf>
    <xf numFmtId="0" fontId="48" fillId="9" borderId="149" xfId="0" applyFont="1" applyFill="1" applyBorder="1" applyAlignment="1" applyProtection="1">
      <alignment horizontal="center" vertical="center"/>
    </xf>
    <xf numFmtId="0" fontId="48" fillId="9" borderId="150" xfId="0" applyFont="1" applyFill="1" applyBorder="1" applyAlignment="1" applyProtection="1">
      <alignment horizontal="center" vertical="center"/>
    </xf>
    <xf numFmtId="0" fontId="48" fillId="9" borderId="151" xfId="0" applyFont="1" applyFill="1" applyBorder="1" applyAlignment="1" applyProtection="1">
      <alignment horizontal="center" vertical="center"/>
    </xf>
    <xf numFmtId="176" fontId="47" fillId="13" borderId="152" xfId="0" applyNumberFormat="1" applyFont="1" applyFill="1" applyBorder="1" applyAlignment="1" applyProtection="1">
      <alignment horizontal="center" vertical="center"/>
    </xf>
    <xf numFmtId="176" fontId="47" fillId="13" borderId="153" xfId="0" applyNumberFormat="1" applyFont="1" applyFill="1" applyBorder="1" applyAlignment="1" applyProtection="1">
      <alignment horizontal="center" vertical="center"/>
    </xf>
    <xf numFmtId="0" fontId="47" fillId="13" borderId="154" xfId="0" applyNumberFormat="1" applyFont="1" applyFill="1" applyBorder="1" applyAlignment="1" applyProtection="1">
      <alignment horizontal="center" vertical="center"/>
    </xf>
    <xf numFmtId="0" fontId="47" fillId="13" borderId="155" xfId="0" applyNumberFormat="1" applyFont="1" applyFill="1" applyBorder="1" applyAlignment="1" applyProtection="1">
      <alignment horizontal="center" vertical="center"/>
    </xf>
    <xf numFmtId="0" fontId="49" fillId="10" borderId="156" xfId="0" applyFont="1" applyFill="1" applyBorder="1" applyAlignment="1" applyProtection="1">
      <alignment horizontal="left" vertical="top" wrapText="1"/>
    </xf>
    <xf numFmtId="0" fontId="49" fillId="10" borderId="157" xfId="0" applyFont="1" applyFill="1" applyBorder="1" applyAlignment="1" applyProtection="1">
      <alignment horizontal="left" vertical="top" wrapText="1"/>
    </xf>
    <xf numFmtId="0" fontId="49" fillId="10" borderId="158" xfId="0" applyFont="1" applyFill="1" applyBorder="1" applyAlignment="1" applyProtection="1">
      <alignment horizontal="left" vertical="top" wrapText="1"/>
    </xf>
    <xf numFmtId="0" fontId="50" fillId="0" borderId="97" xfId="0" applyFont="1" applyBorder="1" applyAlignment="1" applyProtection="1">
      <alignment horizontal="left" vertical="top" wrapText="1"/>
      <protection locked="0"/>
    </xf>
    <xf numFmtId="0" fontId="51" fillId="0" borderId="98" xfId="0" applyFont="1" applyBorder="1" applyAlignment="1" applyProtection="1">
      <alignment horizontal="left" vertical="top" wrapText="1"/>
      <protection locked="0"/>
    </xf>
    <xf numFmtId="0" fontId="49" fillId="10" borderId="77" xfId="0" applyFont="1" applyFill="1" applyBorder="1" applyAlignment="1" applyProtection="1">
      <alignment horizontal="left" vertical="top" wrapText="1"/>
    </xf>
    <xf numFmtId="0" fontId="49" fillId="10" borderId="0" xfId="0" applyFont="1" applyFill="1" applyBorder="1" applyAlignment="1" applyProtection="1">
      <alignment horizontal="left" vertical="top" wrapText="1"/>
    </xf>
    <xf numFmtId="0" fontId="49" fillId="10" borderId="159" xfId="0" applyFont="1" applyFill="1" applyBorder="1" applyAlignment="1" applyProtection="1">
      <alignment horizontal="left" vertical="top" wrapText="1"/>
    </xf>
    <xf numFmtId="0" fontId="51" fillId="0" borderId="160" xfId="0" applyFont="1" applyBorder="1" applyAlignment="1" applyProtection="1">
      <alignment horizontal="left" vertical="top" wrapText="1"/>
      <protection locked="0"/>
    </xf>
    <xf numFmtId="0" fontId="51" fillId="0" borderId="0" xfId="0" applyFont="1" applyBorder="1" applyAlignment="1" applyProtection="1">
      <alignment horizontal="left" vertical="top" wrapText="1"/>
      <protection locked="0"/>
    </xf>
    <xf numFmtId="0" fontId="48" fillId="8" borderId="161" xfId="0" applyFont="1" applyFill="1" applyBorder="1" applyAlignment="1" applyProtection="1">
      <alignment horizontal="center" vertical="center" wrapText="1"/>
    </xf>
    <xf numFmtId="0" fontId="3" fillId="8" borderId="162" xfId="0" applyFont="1" applyFill="1" applyBorder="1" applyAlignment="1" applyProtection="1">
      <alignment horizontal="center" vertical="center" wrapText="1"/>
      <protection locked="0"/>
    </xf>
    <xf numFmtId="1" fontId="3" fillId="8" borderId="162" xfId="0" applyNumberFormat="1" applyFont="1" applyFill="1" applyBorder="1" applyAlignment="1" applyProtection="1">
      <alignment horizontal="center" vertical="center"/>
    </xf>
    <xf numFmtId="0" fontId="3" fillId="0" borderId="162" xfId="0" applyFont="1" applyBorder="1" applyAlignment="1" applyProtection="1">
      <alignment horizontal="center" vertical="center" wrapText="1"/>
    </xf>
    <xf numFmtId="0" fontId="3" fillId="0" borderId="162" xfId="0" applyFont="1" applyBorder="1" applyAlignment="1" applyProtection="1">
      <alignment horizontal="center" vertical="center" wrapText="1"/>
      <protection locked="0"/>
    </xf>
    <xf numFmtId="1" fontId="3" fillId="0" borderId="162" xfId="0" applyNumberFormat="1" applyFont="1" applyBorder="1" applyAlignment="1" applyProtection="1">
      <alignment horizontal="center" vertical="center"/>
    </xf>
    <xf numFmtId="0" fontId="3" fillId="8" borderId="162" xfId="0" applyFont="1" applyFill="1" applyBorder="1" applyAlignment="1" applyProtection="1">
      <alignment horizontal="center" vertical="center" wrapText="1"/>
    </xf>
    <xf numFmtId="0" fontId="48" fillId="8" borderId="119" xfId="0" applyFont="1" applyFill="1" applyBorder="1" applyAlignment="1" applyProtection="1">
      <alignment horizontal="center" vertical="center" wrapText="1"/>
    </xf>
    <xf numFmtId="0" fontId="3" fillId="8" borderId="123" xfId="0" applyFont="1" applyFill="1" applyBorder="1" applyAlignment="1" applyProtection="1">
      <alignment horizontal="center" vertical="center" wrapText="1"/>
      <protection locked="0"/>
    </xf>
    <xf numFmtId="0" fontId="3" fillId="8" borderId="123" xfId="0" applyFont="1" applyFill="1" applyBorder="1" applyAlignment="1" applyProtection="1">
      <alignment horizontal="center" vertical="center"/>
    </xf>
    <xf numFmtId="0" fontId="3" fillId="0" borderId="123" xfId="0" applyFont="1" applyBorder="1" applyAlignment="1" applyProtection="1">
      <alignment horizontal="center" vertical="center" wrapText="1"/>
    </xf>
    <xf numFmtId="0" fontId="3" fillId="0" borderId="123" xfId="0" applyFont="1" applyBorder="1" applyAlignment="1" applyProtection="1">
      <alignment horizontal="center" vertical="center" wrapText="1"/>
      <protection locked="0"/>
    </xf>
    <xf numFmtId="1" fontId="3" fillId="0" borderId="123" xfId="0" applyNumberFormat="1" applyFont="1" applyBorder="1" applyAlignment="1" applyProtection="1">
      <alignment horizontal="center" vertical="center"/>
    </xf>
    <xf numFmtId="0" fontId="3" fillId="8" borderId="123" xfId="0" applyFont="1" applyFill="1" applyBorder="1" applyAlignment="1" applyProtection="1">
      <alignment horizontal="center" vertical="center" wrapText="1"/>
    </xf>
    <xf numFmtId="0" fontId="3" fillId="0" borderId="119" xfId="0" applyFont="1" applyBorder="1" applyAlignment="1" applyProtection="1">
      <alignment horizontal="center" vertical="center" wrapText="1"/>
    </xf>
    <xf numFmtId="1" fontId="3" fillId="8" borderId="123" xfId="0" applyNumberFormat="1" applyFont="1" applyFill="1" applyBorder="1" applyAlignment="1" applyProtection="1">
      <alignment horizontal="center" vertical="center"/>
    </xf>
    <xf numFmtId="0" fontId="3" fillId="0" borderId="123" xfId="0" applyFont="1" applyBorder="1" applyAlignment="1" applyProtection="1">
      <alignment horizontal="center" vertical="center"/>
    </xf>
    <xf numFmtId="0" fontId="3" fillId="8" borderId="119" xfId="0" applyFont="1" applyFill="1" applyBorder="1" applyAlignment="1" applyProtection="1">
      <alignment horizontal="center" vertical="center" wrapText="1"/>
    </xf>
    <xf numFmtId="0" fontId="3" fillId="8" borderId="126" xfId="0" applyFont="1" applyFill="1" applyBorder="1" applyAlignment="1" applyProtection="1">
      <alignment horizontal="center" vertical="center" wrapText="1"/>
    </xf>
    <xf numFmtId="0" fontId="3" fillId="8" borderId="127" xfId="0" applyFont="1" applyFill="1" applyBorder="1" applyAlignment="1" applyProtection="1">
      <alignment horizontal="center" vertical="center" wrapText="1"/>
      <protection locked="0"/>
    </xf>
    <xf numFmtId="0" fontId="3" fillId="8" borderId="127" xfId="0" applyFont="1" applyFill="1" applyBorder="1" applyAlignment="1" applyProtection="1">
      <alignment horizontal="center" vertical="center"/>
    </xf>
    <xf numFmtId="0" fontId="3" fillId="0" borderId="127" xfId="0" applyFont="1" applyBorder="1" applyAlignment="1" applyProtection="1">
      <alignment horizontal="center" vertical="center" wrapText="1"/>
    </xf>
    <xf numFmtId="0" fontId="3" fillId="0" borderId="127" xfId="0" applyFont="1" applyBorder="1" applyAlignment="1" applyProtection="1">
      <alignment horizontal="center" vertical="center" wrapText="1"/>
      <protection locked="0"/>
    </xf>
    <xf numFmtId="1" fontId="3" fillId="0" borderId="127" xfId="0" applyNumberFormat="1" applyFont="1" applyBorder="1" applyAlignment="1" applyProtection="1">
      <alignment horizontal="center" vertical="center"/>
    </xf>
    <xf numFmtId="0" fontId="3" fillId="8" borderId="127" xfId="0" applyFont="1" applyFill="1" applyBorder="1" applyAlignment="1" applyProtection="1">
      <alignment horizontal="center" vertical="center" wrapText="1"/>
    </xf>
    <xf numFmtId="0" fontId="5" fillId="0" borderId="0" xfId="0" applyNumberFormat="1" applyFont="1" applyBorder="1" applyAlignment="1" applyProtection="1">
      <alignment horizontal="left" vertical="top"/>
    </xf>
    <xf numFmtId="0" fontId="45" fillId="0" borderId="163" xfId="0" applyFont="1" applyBorder="1" applyAlignment="1" applyProtection="1">
      <alignment horizontal="center"/>
    </xf>
    <xf numFmtId="177" fontId="3" fillId="11" borderId="76" xfId="0" applyNumberFormat="1" applyFont="1" applyFill="1" applyBorder="1" applyAlignment="1" applyProtection="1">
      <alignment horizontal="left" vertical="center"/>
    </xf>
    <xf numFmtId="177" fontId="3" fillId="11" borderId="164" xfId="0" applyNumberFormat="1" applyFont="1" applyFill="1" applyBorder="1" applyAlignment="1" applyProtection="1">
      <alignment horizontal="left" vertical="center"/>
    </xf>
    <xf numFmtId="0" fontId="3" fillId="8" borderId="129" xfId="0" applyFont="1" applyFill="1" applyBorder="1" applyAlignment="1" applyProtection="1">
      <alignment horizontal="center" vertical="center" wrapText="1"/>
    </xf>
    <xf numFmtId="0" fontId="3" fillId="8" borderId="76" xfId="0" applyFont="1" applyFill="1" applyBorder="1" applyAlignment="1" applyProtection="1">
      <alignment horizontal="right" vertical="center"/>
      <protection locked="0"/>
    </xf>
    <xf numFmtId="177" fontId="3" fillId="8" borderId="164" xfId="0" applyNumberFormat="1" applyFont="1" applyFill="1" applyBorder="1" applyAlignment="1" applyProtection="1">
      <alignment horizontal="left" vertical="center"/>
    </xf>
    <xf numFmtId="177" fontId="3" fillId="11" borderId="74" xfId="0" applyNumberFormat="1" applyFont="1" applyFill="1" applyBorder="1" applyAlignment="1" applyProtection="1">
      <alignment horizontal="left" vertical="center"/>
    </xf>
    <xf numFmtId="177" fontId="3" fillId="11" borderId="165" xfId="0" applyNumberFormat="1" applyFont="1" applyFill="1" applyBorder="1" applyAlignment="1" applyProtection="1">
      <alignment horizontal="left" vertical="center"/>
    </xf>
    <xf numFmtId="0" fontId="3" fillId="8" borderId="130" xfId="0" applyFont="1" applyFill="1" applyBorder="1" applyAlignment="1" applyProtection="1">
      <alignment horizontal="center" vertical="center" wrapText="1"/>
    </xf>
    <xf numFmtId="0" fontId="3" fillId="8" borderId="74" xfId="0" applyFont="1" applyFill="1" applyBorder="1" applyAlignment="1" applyProtection="1">
      <alignment horizontal="right" vertical="center"/>
      <protection locked="0"/>
    </xf>
    <xf numFmtId="177" fontId="3" fillId="8" borderId="165" xfId="0" applyNumberFormat="1" applyFont="1" applyFill="1" applyBorder="1" applyAlignment="1" applyProtection="1">
      <alignment horizontal="left" vertical="center"/>
    </xf>
    <xf numFmtId="0" fontId="3" fillId="11" borderId="133" xfId="0" applyFont="1" applyFill="1" applyBorder="1" applyAlignment="1" applyProtection="1">
      <alignment horizontal="center" vertical="center"/>
    </xf>
    <xf numFmtId="0" fontId="3" fillId="11" borderId="166" xfId="0" applyFont="1" applyFill="1" applyBorder="1" applyAlignment="1" applyProtection="1">
      <alignment horizontal="center" vertical="center"/>
    </xf>
    <xf numFmtId="178" fontId="3" fillId="0" borderId="167" xfId="0" applyNumberFormat="1" applyFont="1" applyBorder="1" applyAlignment="1" applyProtection="1">
      <alignment horizontal="center" vertical="center"/>
    </xf>
    <xf numFmtId="49" fontId="3" fillId="10" borderId="70" xfId="0" applyNumberFormat="1" applyFont="1" applyFill="1" applyBorder="1" applyAlignment="1" applyProtection="1">
      <alignment horizontal="center" vertical="center"/>
      <protection locked="0" hidden="1"/>
    </xf>
    <xf numFmtId="49" fontId="3" fillId="10" borderId="60" xfId="0" applyNumberFormat="1" applyFont="1" applyFill="1" applyBorder="1" applyAlignment="1" applyProtection="1">
      <alignment horizontal="center" vertical="center"/>
      <protection locked="0" hidden="1"/>
    </xf>
    <xf numFmtId="178" fontId="3" fillId="8" borderId="167" xfId="0" applyNumberFormat="1" applyFont="1" applyFill="1" applyBorder="1" applyAlignment="1" applyProtection="1">
      <alignment horizontal="center" vertical="center"/>
    </xf>
    <xf numFmtId="178" fontId="3" fillId="8" borderId="70" xfId="0" applyNumberFormat="1" applyFont="1" applyFill="1" applyBorder="1" applyAlignment="1" applyProtection="1">
      <alignment horizontal="center" vertical="center" wrapText="1"/>
      <protection locked="0"/>
    </xf>
    <xf numFmtId="49" fontId="3" fillId="0" borderId="60" xfId="0" applyNumberFormat="1" applyFont="1" applyFill="1" applyBorder="1" applyAlignment="1" applyProtection="1">
      <alignment horizontal="left" vertical="center"/>
      <protection locked="0" hidden="1"/>
    </xf>
    <xf numFmtId="49" fontId="52" fillId="8" borderId="70" xfId="0" applyNumberFormat="1" applyFont="1" applyFill="1" applyBorder="1" applyAlignment="1" applyProtection="1">
      <alignment horizontal="center" vertical="center"/>
      <protection locked="0" hidden="1"/>
    </xf>
    <xf numFmtId="49" fontId="52" fillId="8" borderId="60" xfId="0" applyNumberFormat="1" applyFont="1" applyFill="1" applyBorder="1" applyAlignment="1" applyProtection="1">
      <alignment horizontal="center" vertical="center"/>
      <protection locked="0" hidden="1"/>
    </xf>
    <xf numFmtId="49" fontId="52" fillId="10" borderId="70" xfId="0" applyNumberFormat="1" applyFont="1" applyFill="1" applyBorder="1" applyAlignment="1" applyProtection="1">
      <alignment horizontal="center" vertical="center"/>
      <protection locked="0" hidden="1"/>
    </xf>
    <xf numFmtId="49" fontId="52" fillId="10" borderId="60" xfId="0" applyNumberFormat="1" applyFont="1" applyFill="1" applyBorder="1" applyAlignment="1" applyProtection="1">
      <alignment horizontal="center" vertical="center"/>
      <protection locked="0" hidden="1"/>
    </xf>
    <xf numFmtId="49" fontId="53" fillId="8" borderId="70" xfId="0" applyNumberFormat="1" applyFont="1" applyFill="1" applyBorder="1" applyAlignment="1" applyProtection="1">
      <alignment horizontal="center" vertical="center"/>
      <protection locked="0" hidden="1"/>
    </xf>
    <xf numFmtId="49" fontId="54" fillId="8" borderId="60" xfId="0" applyNumberFormat="1" applyFont="1" applyFill="1" applyBorder="1" applyAlignment="1" applyProtection="1">
      <alignment vertical="center"/>
      <protection locked="0" hidden="1"/>
    </xf>
    <xf numFmtId="178" fontId="27" fillId="0" borderId="70" xfId="0" applyNumberFormat="1" applyFont="1" applyBorder="1" applyAlignment="1" applyProtection="1">
      <alignment horizontal="center" vertical="center"/>
    </xf>
    <xf numFmtId="179" fontId="54" fillId="0" borderId="70" xfId="0" applyNumberFormat="1" applyFont="1" applyBorder="1" applyAlignment="1" applyProtection="1">
      <alignment horizontal="center" vertical="center"/>
      <protection locked="0" hidden="1"/>
    </xf>
    <xf numFmtId="179" fontId="54" fillId="0" borderId="60" xfId="0" applyNumberFormat="1" applyFont="1" applyBorder="1" applyAlignment="1" applyProtection="1">
      <alignment horizontal="center" vertical="center"/>
      <protection locked="0" hidden="1"/>
    </xf>
    <xf numFmtId="49" fontId="54" fillId="8" borderId="70" xfId="0" applyNumberFormat="1" applyFont="1" applyFill="1" applyBorder="1" applyAlignment="1" applyProtection="1">
      <alignment horizontal="center" vertical="center"/>
      <protection locked="0" hidden="1"/>
    </xf>
    <xf numFmtId="49" fontId="54" fillId="8" borderId="60" xfId="0" applyNumberFormat="1" applyFont="1" applyFill="1" applyBorder="1" applyAlignment="1" applyProtection="1">
      <alignment horizontal="center" vertical="center"/>
      <protection locked="0" hidden="1"/>
    </xf>
    <xf numFmtId="178" fontId="3" fillId="8" borderId="168" xfId="0" applyNumberFormat="1" applyFont="1" applyFill="1" applyBorder="1" applyAlignment="1" applyProtection="1">
      <alignment horizontal="center" vertical="center"/>
    </xf>
    <xf numFmtId="49" fontId="54" fillId="8" borderId="134" xfId="0" applyNumberFormat="1" applyFont="1" applyFill="1" applyBorder="1" applyAlignment="1" applyProtection="1">
      <alignment horizontal="center" vertical="center"/>
      <protection locked="0" hidden="1"/>
    </xf>
    <xf numFmtId="49" fontId="54" fillId="8" borderId="135" xfId="0" applyNumberFormat="1" applyFont="1" applyFill="1" applyBorder="1" applyAlignment="1" applyProtection="1">
      <alignment horizontal="center" vertical="center"/>
      <protection locked="0" hidden="1"/>
    </xf>
    <xf numFmtId="0" fontId="45" fillId="0" borderId="0" xfId="0" applyFont="1" applyBorder="1" applyAlignment="1" applyProtection="1">
      <alignment vertical="center"/>
    </xf>
    <xf numFmtId="0" fontId="48" fillId="9" borderId="141" xfId="0" applyFont="1" applyFill="1" applyBorder="1" applyAlignment="1" applyProtection="1">
      <alignment horizontal="center" vertical="center"/>
    </xf>
    <xf numFmtId="0" fontId="48" fillId="9" borderId="139" xfId="0" applyFont="1" applyFill="1" applyBorder="1" applyAlignment="1" applyProtection="1">
      <alignment horizontal="center" vertical="center"/>
    </xf>
    <xf numFmtId="0" fontId="47" fillId="13" borderId="141" xfId="0" applyNumberFormat="1" applyFont="1" applyFill="1" applyBorder="1" applyAlignment="1" applyProtection="1">
      <alignment horizontal="center" vertical="center"/>
    </xf>
    <xf numFmtId="0" fontId="55" fillId="0" borderId="141" xfId="0" applyNumberFormat="1" applyFont="1" applyBorder="1" applyAlignment="1" applyProtection="1">
      <alignment horizontal="center" vertical="center"/>
    </xf>
    <xf numFmtId="0" fontId="55" fillId="0" borderId="139" xfId="0" applyNumberFormat="1" applyFont="1" applyBorder="1" applyAlignment="1" applyProtection="1">
      <alignment horizontal="center" vertical="center"/>
    </xf>
    <xf numFmtId="0" fontId="47" fillId="0" borderId="141" xfId="0" applyNumberFormat="1" applyFont="1" applyBorder="1" applyAlignment="1" applyProtection="1">
      <alignment horizontal="center" vertical="center"/>
    </xf>
    <xf numFmtId="0" fontId="47" fillId="0" borderId="139" xfId="0" applyNumberFormat="1" applyFont="1" applyBorder="1" applyAlignment="1" applyProtection="1">
      <alignment horizontal="center" vertical="center"/>
    </xf>
    <xf numFmtId="0" fontId="55" fillId="13" borderId="141" xfId="0" applyNumberFormat="1" applyFont="1" applyFill="1" applyBorder="1" applyAlignment="1" applyProtection="1">
      <alignment horizontal="center" vertical="center"/>
    </xf>
    <xf numFmtId="0" fontId="55" fillId="13" borderId="139" xfId="0" applyNumberFormat="1" applyFont="1" applyFill="1" applyBorder="1" applyAlignment="1" applyProtection="1">
      <alignment horizontal="center" vertical="center"/>
    </xf>
    <xf numFmtId="0" fontId="47" fillId="13" borderId="141" xfId="0" applyNumberFormat="1" applyFont="1" applyFill="1" applyBorder="1" applyAlignment="1" applyProtection="1">
      <alignment horizontal="center" vertical="center"/>
      <protection locked="0"/>
    </xf>
    <xf numFmtId="0" fontId="47" fillId="0" borderId="169" xfId="0" applyNumberFormat="1" applyFont="1" applyBorder="1" applyAlignment="1" applyProtection="1">
      <alignment horizontal="center" vertical="center"/>
      <protection locked="0"/>
    </xf>
    <xf numFmtId="0" fontId="41" fillId="3" borderId="42" xfId="0" applyFont="1" applyFill="1" applyBorder="1" applyAlignment="1" applyProtection="1">
      <alignment horizontal="center" vertical="center"/>
    </xf>
    <xf numFmtId="0" fontId="41" fillId="3" borderId="41" xfId="0" applyFont="1" applyFill="1" applyBorder="1" applyAlignment="1" applyProtection="1">
      <alignment horizontal="center" vertical="center"/>
      <protection locked="0"/>
    </xf>
    <xf numFmtId="0" fontId="41" fillId="3" borderId="131" xfId="0" applyFont="1" applyFill="1" applyBorder="1" applyAlignment="1" applyProtection="1">
      <alignment horizontal="center" vertical="center"/>
      <protection locked="0"/>
    </xf>
    <xf numFmtId="0" fontId="48" fillId="9" borderId="170" xfId="0" applyFont="1" applyFill="1" applyBorder="1" applyAlignment="1" applyProtection="1">
      <alignment horizontal="center" vertical="center"/>
    </xf>
    <xf numFmtId="0" fontId="48" fillId="9" borderId="171" xfId="0" applyFont="1" applyFill="1" applyBorder="1" applyAlignment="1" applyProtection="1">
      <alignment horizontal="center" vertical="center"/>
    </xf>
    <xf numFmtId="0" fontId="3" fillId="0" borderId="172" xfId="0" applyFont="1" applyBorder="1" applyAlignment="1" applyProtection="1">
      <alignment horizontal="center" vertical="center"/>
    </xf>
    <xf numFmtId="0" fontId="3" fillId="0" borderId="173" xfId="0" applyFont="1" applyBorder="1" applyAlignment="1" applyProtection="1">
      <alignment horizontal="center" vertical="center"/>
    </xf>
    <xf numFmtId="0" fontId="48" fillId="0" borderId="97" xfId="0" applyFont="1" applyBorder="1" applyAlignment="1" applyProtection="1">
      <alignment horizontal="left" vertical="center" wrapText="1"/>
      <protection locked="0"/>
    </xf>
    <xf numFmtId="0" fontId="48" fillId="0" borderId="98" xfId="0" applyFont="1" applyBorder="1" applyAlignment="1" applyProtection="1">
      <alignment horizontal="left" vertical="center" wrapText="1"/>
      <protection locked="0"/>
    </xf>
    <xf numFmtId="0" fontId="47" fillId="13" borderId="174" xfId="0" applyNumberFormat="1" applyFont="1" applyFill="1" applyBorder="1" applyAlignment="1" applyProtection="1">
      <alignment horizontal="center" vertical="center"/>
    </xf>
    <xf numFmtId="0" fontId="3" fillId="0" borderId="175" xfId="0" applyFont="1" applyBorder="1" applyAlignment="1" applyProtection="1">
      <alignment horizontal="center" vertical="center"/>
    </xf>
    <xf numFmtId="0" fontId="3" fillId="0" borderId="56" xfId="0" applyFont="1" applyBorder="1" applyAlignment="1" applyProtection="1">
      <alignment horizontal="center" vertical="center"/>
    </xf>
    <xf numFmtId="0" fontId="48" fillId="0" borderId="67" xfId="0" applyFont="1" applyBorder="1" applyAlignment="1" applyProtection="1">
      <alignment horizontal="left" vertical="center" wrapText="1"/>
      <protection locked="0"/>
    </xf>
    <xf numFmtId="0" fontId="48" fillId="0" borderId="176" xfId="0" applyFont="1" applyBorder="1" applyAlignment="1" applyProtection="1">
      <alignment horizontal="left" vertical="center" wrapText="1"/>
      <protection locked="0"/>
    </xf>
    <xf numFmtId="0" fontId="51" fillId="0" borderId="100" xfId="0" applyFont="1" applyBorder="1" applyAlignment="1" applyProtection="1">
      <alignment horizontal="left" vertical="top" wrapText="1"/>
      <protection locked="0"/>
    </xf>
    <xf numFmtId="0" fontId="3" fillId="8" borderId="172" xfId="0" applyFont="1" applyFill="1" applyBorder="1" applyAlignment="1" applyProtection="1">
      <alignment horizontal="center" vertical="center"/>
    </xf>
    <xf numFmtId="0" fontId="3" fillId="8" borderId="173" xfId="0" applyFont="1" applyFill="1" applyBorder="1" applyAlignment="1" applyProtection="1">
      <alignment horizontal="center" vertical="center"/>
    </xf>
    <xf numFmtId="0" fontId="48" fillId="8" borderId="97" xfId="0" applyFont="1" applyFill="1" applyBorder="1" applyAlignment="1" applyProtection="1">
      <alignment horizontal="left" vertical="center" wrapText="1"/>
      <protection locked="0"/>
    </xf>
    <xf numFmtId="0" fontId="48" fillId="8" borderId="98" xfId="0" applyFont="1" applyFill="1" applyBorder="1" applyAlignment="1" applyProtection="1">
      <alignment horizontal="left" vertical="center" wrapText="1"/>
      <protection locked="0"/>
    </xf>
    <xf numFmtId="0" fontId="51" fillId="0" borderId="79" xfId="0" applyFont="1" applyBorder="1" applyAlignment="1" applyProtection="1">
      <alignment horizontal="left" vertical="top" wrapText="1"/>
      <protection locked="0"/>
    </xf>
    <xf numFmtId="0" fontId="3" fillId="8" borderId="175" xfId="0" applyFont="1" applyFill="1" applyBorder="1" applyAlignment="1" applyProtection="1">
      <alignment horizontal="center" vertical="center"/>
    </xf>
    <xf numFmtId="0" fontId="3" fillId="8" borderId="56" xfId="0" applyFont="1" applyFill="1" applyBorder="1" applyAlignment="1" applyProtection="1">
      <alignment horizontal="center" vertical="center"/>
    </xf>
    <xf numFmtId="0" fontId="48" fillId="8" borderId="67" xfId="0" applyFont="1" applyFill="1" applyBorder="1" applyAlignment="1" applyProtection="1">
      <alignment horizontal="left" vertical="center" wrapText="1"/>
      <protection locked="0"/>
    </xf>
    <xf numFmtId="0" fontId="48" fillId="8" borderId="176" xfId="0" applyFont="1" applyFill="1" applyBorder="1" applyAlignment="1" applyProtection="1">
      <alignment horizontal="left" vertical="center" wrapText="1"/>
      <protection locked="0"/>
    </xf>
    <xf numFmtId="0" fontId="5" fillId="0" borderId="0" xfId="0" applyFont="1" applyAlignment="1" applyProtection="1">
      <alignment horizontal="center" vertical="center"/>
      <protection locked="0"/>
    </xf>
    <xf numFmtId="0" fontId="3" fillId="8" borderId="75" xfId="0" applyFont="1" applyFill="1" applyBorder="1" applyAlignment="1" applyProtection="1">
      <alignment horizontal="center" vertical="center"/>
      <protection locked="0"/>
    </xf>
    <xf numFmtId="0" fontId="3" fillId="8" borderId="76" xfId="0" applyFont="1" applyFill="1" applyBorder="1" applyAlignment="1" applyProtection="1">
      <alignment horizontal="center" vertical="center"/>
      <protection locked="0"/>
    </xf>
    <xf numFmtId="0" fontId="3" fillId="8" borderId="78" xfId="0" applyFont="1" applyFill="1" applyBorder="1" applyAlignment="1" applyProtection="1">
      <alignment horizontal="center" vertical="center"/>
      <protection locked="0"/>
    </xf>
    <xf numFmtId="0" fontId="5" fillId="0" borderId="0" xfId="0" applyFont="1" applyAlignment="1" applyProtection="1">
      <alignment horizontal="center" vertical="center"/>
    </xf>
    <xf numFmtId="1" fontId="3" fillId="8" borderId="177" xfId="0" applyNumberFormat="1" applyFont="1" applyFill="1" applyBorder="1" applyAlignment="1" applyProtection="1">
      <alignment horizontal="center" vertical="center"/>
    </xf>
    <xf numFmtId="0" fontId="3" fillId="8" borderId="77" xfId="0" applyFont="1" applyFill="1" applyBorder="1" applyAlignment="1" applyProtection="1">
      <alignment horizontal="center" vertical="center"/>
      <protection locked="0"/>
    </xf>
    <xf numFmtId="0" fontId="3" fillId="8" borderId="0" xfId="0" applyFont="1" applyFill="1" applyBorder="1" applyAlignment="1" applyProtection="1">
      <alignment horizontal="center" vertical="center"/>
      <protection locked="0"/>
    </xf>
    <xf numFmtId="0" fontId="3" fillId="8" borderId="79" xfId="0" applyFont="1" applyFill="1" applyBorder="1" applyAlignment="1" applyProtection="1">
      <alignment horizontal="center" vertical="center"/>
      <protection locked="0"/>
    </xf>
    <xf numFmtId="1" fontId="3" fillId="8" borderId="124" xfId="0" applyNumberFormat="1" applyFont="1" applyFill="1" applyBorder="1" applyAlignment="1" applyProtection="1">
      <alignment horizontal="center" vertical="center"/>
    </xf>
    <xf numFmtId="1" fontId="3" fillId="0" borderId="124" xfId="0" applyNumberFormat="1" applyFont="1" applyBorder="1" applyAlignment="1" applyProtection="1">
      <alignment horizontal="center" vertical="center"/>
    </xf>
    <xf numFmtId="180" fontId="56" fillId="8" borderId="124" xfId="0" applyNumberFormat="1" applyFont="1" applyFill="1" applyBorder="1" applyAlignment="1" applyProtection="1">
      <alignment horizontal="center" vertical="center"/>
    </xf>
    <xf numFmtId="180" fontId="3" fillId="8" borderId="128" xfId="0" applyNumberFormat="1" applyFont="1" applyFill="1" applyBorder="1" applyAlignment="1" applyProtection="1">
      <alignment horizontal="center" vertical="center"/>
    </xf>
    <xf numFmtId="0" fontId="3" fillId="8" borderId="43" xfId="0" applyFont="1" applyFill="1" applyBorder="1" applyAlignment="1" applyProtection="1">
      <alignment horizontal="center" vertical="center"/>
      <protection locked="0"/>
    </xf>
    <xf numFmtId="0" fontId="3" fillId="8" borderId="74" xfId="0" applyFont="1" applyFill="1" applyBorder="1" applyAlignment="1" applyProtection="1">
      <alignment horizontal="center" vertical="center"/>
      <protection locked="0"/>
    </xf>
    <xf numFmtId="0" fontId="3" fillId="8" borderId="44" xfId="0" applyFont="1" applyFill="1" applyBorder="1" applyAlignment="1" applyProtection="1">
      <alignment horizontal="center" vertical="center"/>
      <protection locked="0"/>
    </xf>
    <xf numFmtId="0" fontId="45" fillId="0" borderId="0" xfId="0" applyFont="1" applyBorder="1" applyAlignment="1" applyProtection="1"/>
    <xf numFmtId="0" fontId="3" fillId="11" borderId="76" xfId="0" applyFont="1" applyFill="1" applyBorder="1" applyAlignment="1" applyProtection="1">
      <alignment horizontal="right" vertical="center" wrapText="1"/>
      <protection locked="0"/>
    </xf>
    <xf numFmtId="177" fontId="3" fillId="11" borderId="76" xfId="0" applyNumberFormat="1" applyFont="1" applyFill="1" applyBorder="1" applyAlignment="1" applyProtection="1">
      <alignment horizontal="left" vertical="center" wrapText="1"/>
    </xf>
    <xf numFmtId="0" fontId="3" fillId="11" borderId="164" xfId="0" applyFont="1" applyFill="1" applyBorder="1" applyAlignment="1" applyProtection="1">
      <alignment horizontal="center" vertical="center" wrapText="1"/>
    </xf>
    <xf numFmtId="0" fontId="3" fillId="8" borderId="178" xfId="0" applyFont="1" applyFill="1" applyBorder="1" applyAlignment="1" applyProtection="1">
      <alignment horizontal="center" vertical="center"/>
    </xf>
    <xf numFmtId="0" fontId="3" fillId="8" borderId="179" xfId="0" applyFont="1" applyFill="1" applyBorder="1" applyAlignment="1" applyProtection="1">
      <alignment horizontal="center" vertical="center"/>
    </xf>
    <xf numFmtId="0" fontId="3" fillId="8" borderId="180" xfId="0" applyFont="1" applyFill="1" applyBorder="1" applyAlignment="1" applyProtection="1">
      <alignment horizontal="center" vertical="center"/>
      <protection locked="0"/>
    </xf>
    <xf numFmtId="0" fontId="3" fillId="8" borderId="42" xfId="0" applyFont="1" applyFill="1" applyBorder="1" applyAlignment="1" applyProtection="1">
      <alignment horizontal="center" vertical="center"/>
      <protection locked="0"/>
    </xf>
    <xf numFmtId="0" fontId="3" fillId="11" borderId="74" xfId="0" applyFont="1" applyFill="1" applyBorder="1" applyAlignment="1" applyProtection="1">
      <alignment horizontal="right" vertical="center" wrapText="1"/>
      <protection locked="0"/>
    </xf>
    <xf numFmtId="177" fontId="3" fillId="11" borderId="74" xfId="0" applyNumberFormat="1" applyFont="1" applyFill="1" applyBorder="1" applyAlignment="1" applyProtection="1">
      <alignment horizontal="left" vertical="center" wrapText="1"/>
    </xf>
    <xf numFmtId="0" fontId="3" fillId="11" borderId="165" xfId="0" applyFont="1" applyFill="1" applyBorder="1" applyAlignment="1" applyProtection="1">
      <alignment horizontal="center" vertical="center" wrapText="1"/>
    </xf>
    <xf numFmtId="0" fontId="3" fillId="8" borderId="181" xfId="0" applyFont="1" applyFill="1" applyBorder="1" applyAlignment="1" applyProtection="1">
      <alignment horizontal="center" vertical="center"/>
    </xf>
    <xf numFmtId="0" fontId="3" fillId="8" borderId="135" xfId="0" applyFont="1" applyFill="1" applyBorder="1" applyAlignment="1" applyProtection="1">
      <alignment horizontal="center" vertical="center"/>
    </xf>
    <xf numFmtId="0" fontId="3" fillId="8" borderId="134" xfId="0" applyFont="1" applyFill="1" applyBorder="1" applyAlignment="1" applyProtection="1">
      <alignment horizontal="center" vertical="center"/>
      <protection locked="0"/>
    </xf>
    <xf numFmtId="0" fontId="3" fillId="8" borderId="182" xfId="0" applyFont="1" applyFill="1" applyBorder="1" applyAlignment="1" applyProtection="1">
      <alignment horizontal="center" vertical="center"/>
      <protection locked="0"/>
    </xf>
    <xf numFmtId="0" fontId="3" fillId="0" borderId="0" xfId="0" applyFont="1" applyBorder="1" applyAlignment="1" applyProtection="1">
      <alignment horizontal="center" vertical="center"/>
    </xf>
    <xf numFmtId="0" fontId="3" fillId="11" borderId="183" xfId="0" applyFont="1" applyFill="1" applyBorder="1" applyAlignment="1" applyProtection="1">
      <alignment horizontal="center" vertical="center"/>
    </xf>
    <xf numFmtId="178" fontId="3" fillId="0" borderId="38" xfId="0" applyNumberFormat="1" applyFont="1" applyBorder="1" applyAlignment="1" applyProtection="1">
      <alignment horizontal="center" vertical="center"/>
    </xf>
    <xf numFmtId="178" fontId="3" fillId="8" borderId="38" xfId="0" applyNumberFormat="1" applyFont="1" applyFill="1" applyBorder="1" applyAlignment="1" applyProtection="1">
      <alignment horizontal="center" vertical="center"/>
    </xf>
    <xf numFmtId="178" fontId="3" fillId="8" borderId="40" xfId="0" applyNumberFormat="1" applyFont="1" applyFill="1" applyBorder="1" applyAlignment="1" applyProtection="1">
      <alignment horizontal="center" vertical="center"/>
    </xf>
    <xf numFmtId="0" fontId="57" fillId="0" borderId="0" xfId="0" applyFont="1" applyBorder="1" applyAlignment="1" applyProtection="1">
      <alignment vertical="center"/>
    </xf>
    <xf numFmtId="0" fontId="46" fillId="12" borderId="184" xfId="0" applyFont="1" applyFill="1" applyBorder="1" applyAlignment="1" applyProtection="1">
      <alignment horizontal="center" vertical="center"/>
    </xf>
    <xf numFmtId="0" fontId="41" fillId="3" borderId="76" xfId="0" applyFont="1" applyFill="1" applyBorder="1" applyAlignment="1" applyProtection="1">
      <alignment horizontal="center" vertical="center"/>
    </xf>
    <xf numFmtId="0" fontId="48" fillId="9" borderId="185" xfId="0" applyFont="1" applyFill="1" applyBorder="1" applyAlignment="1" applyProtection="1">
      <alignment horizontal="center" vertical="center"/>
    </xf>
    <xf numFmtId="0" fontId="3" fillId="0" borderId="0" xfId="0" applyFont="1" applyFill="1" applyBorder="1" applyAlignment="1" applyProtection="1">
      <alignment horizontal="center" vertical="center"/>
      <protection locked="0"/>
    </xf>
    <xf numFmtId="0" fontId="48" fillId="0" borderId="77" xfId="0" applyFont="1" applyFill="1" applyBorder="1" applyAlignment="1" applyProtection="1">
      <alignment horizontal="center" vertical="center" wrapText="1"/>
    </xf>
    <xf numFmtId="0" fontId="48" fillId="0" borderId="159" xfId="0" applyFont="1" applyFill="1" applyBorder="1" applyAlignment="1" applyProtection="1">
      <alignment horizontal="center" vertical="center" wrapText="1"/>
    </xf>
    <xf numFmtId="0" fontId="48" fillId="0" borderId="97" xfId="0" applyFont="1" applyFill="1" applyBorder="1" applyAlignment="1" applyProtection="1">
      <alignment horizontal="center" vertical="center"/>
    </xf>
    <xf numFmtId="0" fontId="48" fillId="0" borderId="100" xfId="0" applyFont="1" applyFill="1" applyBorder="1" applyAlignment="1" applyProtection="1">
      <alignment horizontal="center" vertical="center"/>
    </xf>
    <xf numFmtId="0" fontId="47" fillId="13" borderId="185" xfId="0" applyNumberFormat="1" applyFont="1" applyFill="1" applyBorder="1" applyAlignment="1" applyProtection="1">
      <alignment horizontal="center" vertical="center"/>
    </xf>
    <xf numFmtId="0" fontId="58" fillId="0" borderId="0" xfId="0" applyNumberFormat="1" applyFont="1" applyFill="1" applyBorder="1" applyAlignment="1" applyProtection="1">
      <alignment vertical="center"/>
      <protection locked="0"/>
    </xf>
    <xf numFmtId="0" fontId="48" fillId="0" borderId="175" xfId="0" applyFont="1" applyFill="1" applyBorder="1" applyAlignment="1" applyProtection="1">
      <alignment horizontal="center" vertical="center" wrapText="1"/>
    </xf>
    <xf numFmtId="0" fontId="48" fillId="0" borderId="56" xfId="0" applyFont="1" applyFill="1" applyBorder="1" applyAlignment="1" applyProtection="1">
      <alignment horizontal="center" vertical="center" wrapText="1"/>
    </xf>
    <xf numFmtId="0" fontId="48" fillId="0" borderId="67" xfId="0" applyFont="1" applyFill="1" applyBorder="1" applyAlignment="1" applyProtection="1">
      <alignment horizontal="center" vertical="center"/>
    </xf>
    <xf numFmtId="0" fontId="48" fillId="0" borderId="186" xfId="0" applyFont="1" applyFill="1" applyBorder="1" applyAlignment="1" applyProtection="1">
      <alignment horizontal="center" vertical="center"/>
    </xf>
    <xf numFmtId="0" fontId="47" fillId="0" borderId="185" xfId="0" applyNumberFormat="1" applyFont="1" applyBorder="1" applyAlignment="1" applyProtection="1">
      <alignment horizontal="center" vertical="center"/>
    </xf>
    <xf numFmtId="0" fontId="48" fillId="8" borderId="77" xfId="0" applyFont="1" applyFill="1" applyBorder="1" applyAlignment="1" applyProtection="1">
      <alignment horizontal="center" vertical="center" wrapText="1"/>
    </xf>
    <xf numFmtId="0" fontId="48" fillId="8" borderId="159" xfId="0" applyFont="1" applyFill="1" applyBorder="1" applyAlignment="1" applyProtection="1">
      <alignment horizontal="center" vertical="center" wrapText="1"/>
    </xf>
    <xf numFmtId="0" fontId="48" fillId="8" borderId="160" xfId="0" applyFont="1" applyFill="1" applyBorder="1" applyAlignment="1" applyProtection="1">
      <alignment horizontal="center" vertical="center"/>
    </xf>
    <xf numFmtId="0" fontId="48" fillId="8" borderId="79" xfId="0" applyFont="1" applyFill="1" applyBorder="1" applyAlignment="1" applyProtection="1">
      <alignment horizontal="center" vertical="center"/>
    </xf>
    <xf numFmtId="0" fontId="48" fillId="8" borderId="67" xfId="0" applyFont="1" applyFill="1" applyBorder="1" applyAlignment="1" applyProtection="1">
      <alignment horizontal="center" vertical="center"/>
    </xf>
    <xf numFmtId="0" fontId="48" fillId="8" borderId="186" xfId="0" applyFont="1" applyFill="1" applyBorder="1" applyAlignment="1" applyProtection="1">
      <alignment horizontal="center" vertical="center"/>
    </xf>
    <xf numFmtId="0" fontId="48" fillId="0" borderId="172" xfId="0" applyFont="1" applyFill="1" applyBorder="1" applyAlignment="1" applyProtection="1">
      <alignment horizontal="center" vertical="center" wrapText="1"/>
    </xf>
    <xf numFmtId="0" fontId="48" fillId="0" borderId="173" xfId="0" applyFont="1" applyFill="1" applyBorder="1" applyAlignment="1" applyProtection="1">
      <alignment horizontal="center" vertical="center" wrapText="1"/>
    </xf>
    <xf numFmtId="178" fontId="48" fillId="0" borderId="187" xfId="0" applyNumberFormat="1" applyFont="1" applyFill="1" applyBorder="1" applyAlignment="1" applyProtection="1">
      <alignment horizontal="center" vertical="center"/>
    </xf>
    <xf numFmtId="178" fontId="48" fillId="0" borderId="38" xfId="0" applyNumberFormat="1" applyFont="1" applyFill="1" applyBorder="1" applyAlignment="1" applyProtection="1">
      <alignment horizontal="center" vertical="center"/>
    </xf>
    <xf numFmtId="0" fontId="47" fillId="13" borderId="185" xfId="0" applyNumberFormat="1" applyFont="1" applyFill="1" applyBorder="1" applyAlignment="1" applyProtection="1">
      <alignment horizontal="center" vertical="center"/>
      <protection locked="0"/>
    </xf>
    <xf numFmtId="178" fontId="48" fillId="0" borderId="57" xfId="0" applyNumberFormat="1" applyFont="1" applyFill="1" applyBorder="1" applyAlignment="1" applyProtection="1">
      <alignment horizontal="center" vertical="center"/>
    </xf>
    <xf numFmtId="0" fontId="47" fillId="0" borderId="188" xfId="0" applyNumberFormat="1" applyFont="1" applyFill="1" applyBorder="1" applyAlignment="1" applyProtection="1">
      <alignment horizontal="center" vertical="center"/>
      <protection locked="0"/>
    </xf>
    <xf numFmtId="0" fontId="48" fillId="8" borderId="43" xfId="0" applyFont="1" applyFill="1" applyBorder="1" applyAlignment="1" applyProtection="1">
      <alignment horizontal="center" vertical="center" wrapText="1"/>
    </xf>
    <xf numFmtId="0" fontId="48" fillId="8" borderId="189" xfId="0" applyFont="1" applyFill="1" applyBorder="1" applyAlignment="1" applyProtection="1">
      <alignment horizontal="center" vertical="center" wrapText="1"/>
    </xf>
    <xf numFmtId="0" fontId="48" fillId="8" borderId="99" xfId="0" applyFont="1" applyFill="1" applyBorder="1" applyAlignment="1" applyProtection="1">
      <alignment horizontal="center" vertical="center"/>
      <protection locked="0"/>
    </xf>
    <xf numFmtId="0" fontId="48" fillId="8" borderId="182" xfId="0" applyFont="1" applyFill="1" applyBorder="1" applyAlignment="1" applyProtection="1">
      <alignment horizontal="center" vertical="center"/>
      <protection locked="0"/>
    </xf>
    <xf numFmtId="0" fontId="41" fillId="3" borderId="42" xfId="0" applyFont="1" applyFill="1" applyBorder="1" applyAlignment="1" applyProtection="1">
      <alignment horizontal="center" vertical="center"/>
      <protection locked="0"/>
    </xf>
    <xf numFmtId="0" fontId="48" fillId="0" borderId="100" xfId="0" applyFont="1" applyBorder="1" applyAlignment="1" applyProtection="1">
      <alignment horizontal="left" vertical="center" wrapText="1"/>
      <protection locked="0"/>
    </xf>
    <xf numFmtId="0" fontId="48" fillId="0" borderId="186" xfId="0" applyFont="1" applyBorder="1" applyAlignment="1" applyProtection="1">
      <alignment horizontal="left" vertical="center" wrapText="1"/>
      <protection locked="0"/>
    </xf>
    <xf numFmtId="0" fontId="48" fillId="8" borderId="100" xfId="0" applyFont="1" applyFill="1" applyBorder="1" applyAlignment="1" applyProtection="1">
      <alignment horizontal="left" vertical="center" wrapText="1"/>
      <protection locked="0"/>
    </xf>
    <xf numFmtId="0" fontId="48" fillId="8" borderId="186" xfId="0" applyFont="1" applyFill="1" applyBorder="1" applyAlignment="1" applyProtection="1">
      <alignment horizontal="left" vertical="center" wrapText="1"/>
      <protection locked="0"/>
    </xf>
    <xf numFmtId="0" fontId="59" fillId="0" borderId="0" xfId="0" applyFont="1" applyAlignment="1" applyProtection="1">
      <alignment horizontal="center" vertical="center"/>
      <protection locked="0"/>
    </xf>
    <xf numFmtId="0" fontId="60" fillId="0" borderId="0" xfId="0" applyFont="1" applyAlignment="1" applyProtection="1">
      <alignment horizontal="center" vertical="center"/>
      <protection locked="0"/>
    </xf>
    <xf numFmtId="0" fontId="41" fillId="0" borderId="0" xfId="0" applyFont="1" applyAlignment="1" applyProtection="1">
      <alignment horizontal="center" vertical="center"/>
      <protection locked="0"/>
    </xf>
    <xf numFmtId="0" fontId="61" fillId="0" borderId="0" xfId="0" applyFont="1" applyAlignment="1" applyProtection="1">
      <alignment horizontal="center" vertical="center"/>
    </xf>
    <xf numFmtId="0" fontId="60" fillId="0" borderId="0" xfId="0" applyNumberFormat="1" applyFont="1" applyAlignment="1" applyProtection="1">
      <alignment horizontal="center" vertical="center"/>
    </xf>
    <xf numFmtId="0" fontId="41" fillId="0" borderId="0" xfId="0" applyNumberFormat="1" applyFont="1" applyAlignment="1" applyProtection="1">
      <alignment horizontal="center" vertical="center"/>
    </xf>
    <xf numFmtId="0" fontId="62" fillId="0" borderId="0" xfId="0" applyNumberFormat="1" applyFont="1" applyAlignment="1" applyProtection="1">
      <alignment horizontal="center" vertical="center"/>
    </xf>
    <xf numFmtId="0" fontId="62" fillId="0" borderId="0" xfId="0" applyFont="1" applyAlignment="1" applyProtection="1">
      <alignment horizontal="center" vertical="center"/>
    </xf>
    <xf numFmtId="0" fontId="62" fillId="0" borderId="0" xfId="0" applyNumberFormat="1" applyFont="1" applyAlignment="1" applyProtection="1">
      <alignment horizontal="center" vertical="center"/>
      <protection locked="0"/>
    </xf>
    <xf numFmtId="0" fontId="59" fillId="0" borderId="0" xfId="0" applyNumberFormat="1" applyFont="1" applyAlignment="1" applyProtection="1">
      <alignment horizontal="center" vertical="center"/>
    </xf>
    <xf numFmtId="0" fontId="42" fillId="0" borderId="0" xfId="0" applyNumberFormat="1" applyFont="1" applyAlignment="1" applyProtection="1">
      <alignment horizontal="center" vertical="center"/>
    </xf>
    <xf numFmtId="0" fontId="42" fillId="0" borderId="0" xfId="0" applyNumberFormat="1" applyFont="1" applyAlignment="1" applyProtection="1">
      <alignment horizontal="left" vertical="center"/>
    </xf>
    <xf numFmtId="0" fontId="63" fillId="0" borderId="0" xfId="0" applyFont="1" applyAlignment="1" applyProtection="1">
      <alignment horizontal="center" vertical="center"/>
    </xf>
    <xf numFmtId="0" fontId="59" fillId="0" borderId="0" xfId="0" applyFont="1" applyAlignment="1" applyProtection="1">
      <alignment horizontal="center" vertical="center"/>
    </xf>
    <xf numFmtId="0" fontId="60" fillId="0" borderId="0" xfId="0" applyFont="1" applyAlignment="1" applyProtection="1">
      <alignment horizontal="center" vertical="center"/>
    </xf>
    <xf numFmtId="0" fontId="36" fillId="0" borderId="0" xfId="0" applyFont="1" applyAlignment="1" applyProtection="1">
      <alignment horizontal="center" vertical="center"/>
    </xf>
    <xf numFmtId="0" fontId="64" fillId="0" borderId="0" xfId="0" applyNumberFormat="1" applyFont="1" applyBorder="1" applyAlignment="1" applyProtection="1">
      <alignment horizontal="left"/>
    </xf>
    <xf numFmtId="0" fontId="36" fillId="0" borderId="0" xfId="0" applyFont="1" applyAlignment="1" applyProtection="1">
      <alignment horizontal="center" vertical="center"/>
      <protection locked="0"/>
    </xf>
    <xf numFmtId="0" fontId="26" fillId="0" borderId="0" xfId="0" applyNumberFormat="1" applyFont="1" applyAlignment="1" applyProtection="1">
      <alignment horizontal="center" vertical="center"/>
    </xf>
    <xf numFmtId="0" fontId="49" fillId="10" borderId="43" xfId="0" applyFont="1" applyFill="1" applyBorder="1" applyAlignment="1" applyProtection="1">
      <alignment horizontal="left" vertical="top" wrapText="1"/>
    </xf>
    <xf numFmtId="0" fontId="49" fillId="10" borderId="74" xfId="0" applyFont="1" applyFill="1" applyBorder="1" applyAlignment="1" applyProtection="1">
      <alignment horizontal="left" vertical="top" wrapText="1"/>
    </xf>
    <xf numFmtId="0" fontId="49" fillId="10" borderId="189" xfId="0" applyFont="1" applyFill="1" applyBorder="1" applyAlignment="1" applyProtection="1">
      <alignment horizontal="left" vertical="top" wrapText="1"/>
    </xf>
    <xf numFmtId="0" fontId="51" fillId="0" borderId="99" xfId="0" applyFont="1" applyBorder="1" applyAlignment="1" applyProtection="1">
      <alignment horizontal="left" vertical="top" wrapText="1"/>
      <protection locked="0"/>
    </xf>
    <xf numFmtId="0" fontId="51" fillId="0" borderId="74" xfId="0" applyFont="1" applyBorder="1" applyAlignment="1" applyProtection="1">
      <alignment horizontal="left" vertical="top" wrapText="1"/>
      <protection locked="0"/>
    </xf>
    <xf numFmtId="0" fontId="3" fillId="0" borderId="0" xfId="0" applyFont="1" applyAlignment="1" applyProtection="1">
      <alignment vertical="center"/>
      <protection locked="0"/>
    </xf>
    <xf numFmtId="0" fontId="48" fillId="8" borderId="77" xfId="0" applyNumberFormat="1" applyFont="1" applyFill="1" applyBorder="1" applyAlignment="1" applyProtection="1">
      <alignment horizontal="left" vertical="top" wrapText="1"/>
      <protection locked="0"/>
    </xf>
    <xf numFmtId="0" fontId="48" fillId="8" borderId="0" xfId="0" applyNumberFormat="1" applyFont="1" applyFill="1" applyBorder="1" applyAlignment="1" applyProtection="1">
      <alignment horizontal="left" vertical="top" wrapText="1"/>
      <protection locked="0"/>
    </xf>
    <xf numFmtId="0" fontId="48" fillId="10" borderId="77" xfId="0" applyNumberFormat="1" applyFont="1" applyFill="1" applyBorder="1" applyAlignment="1" applyProtection="1">
      <alignment horizontal="left" vertical="top" wrapText="1"/>
      <protection locked="0"/>
    </xf>
    <xf numFmtId="0" fontId="48" fillId="10" borderId="0" xfId="0" applyNumberFormat="1" applyFont="1" applyFill="1" applyBorder="1" applyAlignment="1" applyProtection="1">
      <alignment horizontal="left" vertical="top" wrapText="1"/>
      <protection locked="0"/>
    </xf>
    <xf numFmtId="0" fontId="48" fillId="8" borderId="43" xfId="0" applyNumberFormat="1" applyFont="1" applyFill="1" applyBorder="1" applyAlignment="1" applyProtection="1">
      <alignment horizontal="left" vertical="top" wrapText="1"/>
      <protection locked="0"/>
    </xf>
    <xf numFmtId="0" fontId="48" fillId="8" borderId="74" xfId="0" applyNumberFormat="1" applyFont="1" applyFill="1" applyBorder="1" applyAlignment="1" applyProtection="1">
      <alignment horizontal="left" vertical="top" wrapText="1"/>
      <protection locked="0"/>
    </xf>
    <xf numFmtId="0" fontId="3" fillId="8" borderId="77" xfId="0" applyNumberFormat="1" applyFont="1" applyFill="1" applyBorder="1" applyAlignment="1" applyProtection="1">
      <alignment horizontal="left" vertical="top" wrapText="1"/>
      <protection locked="0"/>
    </xf>
    <xf numFmtId="0" fontId="3" fillId="8" borderId="0" xfId="0" applyNumberFormat="1" applyFont="1" applyFill="1" applyBorder="1" applyAlignment="1" applyProtection="1">
      <alignment horizontal="left" vertical="top" wrapText="1"/>
      <protection locked="0"/>
    </xf>
    <xf numFmtId="0" fontId="48" fillId="10" borderId="77" xfId="0" applyNumberFormat="1" applyFont="1" applyFill="1" applyBorder="1" applyAlignment="1" applyProtection="1">
      <alignment horizontal="center" vertical="top" wrapText="1"/>
      <protection locked="0"/>
    </xf>
    <xf numFmtId="0" fontId="48" fillId="10" borderId="0" xfId="0" applyNumberFormat="1" applyFont="1" applyFill="1" applyBorder="1" applyAlignment="1" applyProtection="1">
      <alignment horizontal="center" vertical="top" wrapText="1"/>
      <protection locked="0"/>
    </xf>
    <xf numFmtId="49" fontId="48" fillId="8" borderId="43" xfId="0" applyNumberFormat="1" applyFont="1" applyFill="1" applyBorder="1" applyAlignment="1" applyProtection="1">
      <alignment horizontal="center" vertical="top" wrapText="1"/>
      <protection locked="0"/>
    </xf>
    <xf numFmtId="49" fontId="48" fillId="8" borderId="74" xfId="0" applyNumberFormat="1" applyFont="1" applyFill="1" applyBorder="1" applyAlignment="1" applyProtection="1">
      <alignment horizontal="center" vertical="top" wrapText="1"/>
      <protection locked="0"/>
    </xf>
    <xf numFmtId="0" fontId="3" fillId="0" borderId="163" xfId="0" applyFont="1" applyBorder="1" applyAlignment="1" applyProtection="1">
      <alignment horizontal="center" vertical="center"/>
      <protection locked="0"/>
    </xf>
    <xf numFmtId="0" fontId="41" fillId="3" borderId="190" xfId="0" applyFont="1" applyFill="1" applyBorder="1" applyAlignment="1" applyProtection="1">
      <alignment horizontal="center" vertical="center"/>
    </xf>
    <xf numFmtId="0" fontId="41" fillId="3" borderId="191" xfId="0" applyFont="1" applyFill="1" applyBorder="1" applyAlignment="1" applyProtection="1">
      <alignment horizontal="center" vertical="center"/>
    </xf>
    <xf numFmtId="0" fontId="48" fillId="0" borderId="119" xfId="0" applyFont="1" applyBorder="1" applyAlignment="1" applyProtection="1">
      <alignment horizontal="center" vertical="center" wrapText="1"/>
    </xf>
    <xf numFmtId="0" fontId="48" fillId="0" borderId="123" xfId="0" applyFont="1" applyBorder="1" applyAlignment="1" applyProtection="1">
      <alignment horizontal="center" vertical="center" wrapText="1"/>
    </xf>
    <xf numFmtId="0" fontId="48" fillId="0" borderId="123" xfId="0" applyFont="1" applyBorder="1" applyAlignment="1" applyProtection="1">
      <alignment horizontal="center" vertical="center"/>
    </xf>
    <xf numFmtId="0" fontId="48" fillId="0" borderId="123" xfId="0" applyFont="1" applyBorder="1" applyAlignment="1" applyProtection="1">
      <alignment horizontal="center" vertical="center"/>
      <protection locked="0"/>
    </xf>
    <xf numFmtId="0" fontId="48" fillId="0" borderId="192" xfId="0" applyFont="1" applyBorder="1" applyAlignment="1" applyProtection="1">
      <alignment horizontal="left" vertical="center" wrapText="1"/>
    </xf>
    <xf numFmtId="0" fontId="48" fillId="0" borderId="193" xfId="0" applyFont="1" applyBorder="1" applyAlignment="1" applyProtection="1">
      <alignment horizontal="left" vertical="center" wrapText="1"/>
    </xf>
    <xf numFmtId="0" fontId="48" fillId="0" borderId="194" xfId="0" applyFont="1" applyBorder="1" applyAlignment="1" applyProtection="1">
      <alignment horizontal="left" vertical="center" wrapText="1"/>
    </xf>
    <xf numFmtId="0" fontId="48" fillId="0" borderId="195" xfId="0" applyFont="1" applyBorder="1" applyAlignment="1" applyProtection="1">
      <alignment horizontal="left" vertical="center" wrapText="1"/>
    </xf>
    <xf numFmtId="0" fontId="48" fillId="0" borderId="119" xfId="0" applyFont="1" applyBorder="1" applyAlignment="1" applyProtection="1">
      <alignment horizontal="center" vertical="center"/>
    </xf>
    <xf numFmtId="0" fontId="48" fillId="0" borderId="120" xfId="0" applyFont="1" applyBorder="1" applyAlignment="1" applyProtection="1">
      <alignment horizontal="left" vertical="center"/>
    </xf>
    <xf numFmtId="0" fontId="48" fillId="0" borderId="121" xfId="0" applyFont="1" applyBorder="1" applyAlignment="1" applyProtection="1">
      <alignment horizontal="left" vertical="center"/>
    </xf>
    <xf numFmtId="0" fontId="48" fillId="0" borderId="196" xfId="0" applyFont="1" applyBorder="1" applyAlignment="1" applyProtection="1">
      <alignment horizontal="left" vertical="center" wrapText="1"/>
    </xf>
    <xf numFmtId="0" fontId="48" fillId="0" borderId="197" xfId="0" applyFont="1" applyBorder="1" applyAlignment="1" applyProtection="1">
      <alignment horizontal="left" vertical="center" wrapText="1"/>
    </xf>
    <xf numFmtId="0" fontId="48" fillId="0" borderId="126" xfId="0" applyFont="1" applyBorder="1" applyAlignment="1" applyProtection="1">
      <alignment horizontal="center" vertical="center"/>
    </xf>
    <xf numFmtId="0" fontId="48" fillId="0" borderId="127" xfId="0" applyFont="1" applyBorder="1" applyAlignment="1" applyProtection="1">
      <alignment horizontal="center" vertical="center"/>
    </xf>
    <xf numFmtId="0" fontId="3" fillId="0" borderId="76" xfId="0" applyFont="1" applyBorder="1" applyAlignment="1" applyProtection="1">
      <alignment horizontal="center" vertical="center"/>
      <protection locked="0"/>
    </xf>
    <xf numFmtId="14" fontId="3" fillId="0" borderId="76" xfId="0" applyNumberFormat="1" applyFont="1" applyBorder="1" applyAlignment="1" applyProtection="1">
      <alignment horizontal="center" vertical="center"/>
      <protection locked="0"/>
    </xf>
    <xf numFmtId="0" fontId="65" fillId="0" borderId="76" xfId="10" applyFont="1" applyBorder="1" applyAlignment="1" applyProtection="1">
      <alignment horizontal="center" vertical="center"/>
      <protection locked="0" hidden="1"/>
    </xf>
    <xf numFmtId="0" fontId="41" fillId="3" borderId="198" xfId="0" applyFont="1" applyFill="1" applyBorder="1" applyAlignment="1" applyProtection="1">
      <alignment horizontal="center" vertical="center"/>
    </xf>
    <xf numFmtId="0" fontId="41" fillId="3" borderId="199" xfId="0" applyFont="1" applyFill="1" applyBorder="1" applyAlignment="1" applyProtection="1">
      <alignment horizontal="center" vertical="center"/>
    </xf>
    <xf numFmtId="0" fontId="3" fillId="8" borderId="192" xfId="0" applyNumberFormat="1" applyFont="1" applyFill="1" applyBorder="1" applyAlignment="1" applyProtection="1">
      <alignment horizontal="left" vertical="center" wrapText="1"/>
      <protection locked="0"/>
    </xf>
    <xf numFmtId="0" fontId="3" fillId="8" borderId="193" xfId="0" applyNumberFormat="1" applyFont="1" applyFill="1" applyBorder="1" applyAlignment="1" applyProtection="1">
      <alignment horizontal="left" vertical="center" wrapText="1"/>
      <protection locked="0"/>
    </xf>
    <xf numFmtId="0" fontId="3" fillId="8" borderId="43" xfId="0" applyNumberFormat="1" applyFont="1" applyFill="1" applyBorder="1" applyAlignment="1" applyProtection="1">
      <alignment horizontal="left" vertical="center" wrapText="1"/>
      <protection locked="0"/>
    </xf>
    <xf numFmtId="0" fontId="3" fillId="8" borderId="74" xfId="0" applyNumberFormat="1" applyFont="1" applyFill="1" applyBorder="1" applyAlignment="1" applyProtection="1">
      <alignment horizontal="left" vertical="center" wrapText="1"/>
      <protection locked="0"/>
    </xf>
    <xf numFmtId="0" fontId="51" fillId="0" borderId="44" xfId="0" applyFont="1" applyBorder="1" applyAlignment="1" applyProtection="1">
      <alignment horizontal="left" vertical="top" wrapText="1"/>
      <protection locked="0"/>
    </xf>
    <xf numFmtId="0" fontId="48" fillId="8" borderId="79" xfId="0" applyNumberFormat="1" applyFont="1" applyFill="1" applyBorder="1" applyAlignment="1" applyProtection="1">
      <alignment horizontal="left" vertical="top" wrapText="1"/>
      <protection locked="0"/>
    </xf>
    <xf numFmtId="0" fontId="48" fillId="10" borderId="79" xfId="0" applyNumberFormat="1" applyFont="1" applyFill="1" applyBorder="1" applyAlignment="1" applyProtection="1">
      <alignment horizontal="left" vertical="top" wrapText="1"/>
      <protection locked="0"/>
    </xf>
    <xf numFmtId="0" fontId="48" fillId="0" borderId="97" xfId="0" applyFont="1" applyBorder="1" applyAlignment="1" applyProtection="1">
      <alignment horizontal="center" vertical="center" wrapText="1"/>
      <protection locked="0"/>
    </xf>
    <xf numFmtId="0" fontId="48" fillId="0" borderId="98" xfId="0" applyFont="1" applyBorder="1" applyAlignment="1" applyProtection="1">
      <alignment horizontal="center" vertical="center" wrapText="1"/>
      <protection locked="0"/>
    </xf>
    <xf numFmtId="0" fontId="48" fillId="0" borderId="67" xfId="0" applyFont="1" applyBorder="1" applyAlignment="1" applyProtection="1">
      <alignment horizontal="center" vertical="center" wrapText="1"/>
      <protection locked="0"/>
    </xf>
    <xf numFmtId="0" fontId="48" fillId="0" borderId="176" xfId="0" applyFont="1" applyBorder="1" applyAlignment="1" applyProtection="1">
      <alignment horizontal="center" vertical="center" wrapText="1"/>
      <protection locked="0"/>
    </xf>
    <xf numFmtId="0" fontId="48" fillId="8" borderId="97" xfId="0" applyFont="1" applyFill="1" applyBorder="1" applyAlignment="1" applyProtection="1">
      <alignment horizontal="center" vertical="center" wrapText="1"/>
      <protection locked="0"/>
    </xf>
    <xf numFmtId="0" fontId="48" fillId="8" borderId="98" xfId="0" applyFont="1" applyFill="1" applyBorder="1" applyAlignment="1" applyProtection="1">
      <alignment horizontal="center" vertical="center" wrapText="1"/>
      <protection locked="0"/>
    </xf>
    <xf numFmtId="0" fontId="48" fillId="8" borderId="67" xfId="0" applyFont="1" applyFill="1" applyBorder="1" applyAlignment="1" applyProtection="1">
      <alignment horizontal="center" vertical="center" wrapText="1"/>
      <protection locked="0"/>
    </xf>
    <xf numFmtId="0" fontId="48" fillId="8" borderId="176" xfId="0" applyFont="1" applyFill="1" applyBorder="1" applyAlignment="1" applyProtection="1">
      <alignment horizontal="center" vertical="center" wrapText="1"/>
      <protection locked="0"/>
    </xf>
    <xf numFmtId="0" fontId="48" fillId="8" borderId="44" xfId="0" applyNumberFormat="1" applyFont="1" applyFill="1" applyBorder="1" applyAlignment="1" applyProtection="1">
      <alignment horizontal="left" vertical="top" wrapText="1"/>
      <protection locked="0"/>
    </xf>
    <xf numFmtId="0" fontId="51" fillId="0" borderId="172" xfId="0" applyFont="1" applyBorder="1" applyAlignment="1" applyProtection="1">
      <alignment horizontal="left" vertical="top" wrapText="1"/>
      <protection locked="0"/>
    </xf>
    <xf numFmtId="0" fontId="51" fillId="0" borderId="77" xfId="0" applyFont="1" applyBorder="1" applyAlignment="1" applyProtection="1">
      <alignment horizontal="left" vertical="top" wrapText="1"/>
      <protection locked="0"/>
    </xf>
    <xf numFmtId="0" fontId="3" fillId="8" borderId="79" xfId="0" applyNumberFormat="1" applyFont="1" applyFill="1" applyBorder="1" applyAlignment="1" applyProtection="1">
      <alignment horizontal="left" vertical="top" wrapText="1"/>
      <protection locked="0"/>
    </xf>
    <xf numFmtId="0" fontId="51" fillId="0" borderId="43" xfId="0" applyFont="1" applyBorder="1" applyAlignment="1" applyProtection="1">
      <alignment horizontal="left" vertical="top" wrapText="1"/>
      <protection locked="0"/>
    </xf>
    <xf numFmtId="0" fontId="41" fillId="3" borderId="200" xfId="0" applyFont="1" applyFill="1" applyBorder="1" applyAlignment="1" applyProtection="1">
      <alignment horizontal="center" vertical="center"/>
    </xf>
    <xf numFmtId="0" fontId="48" fillId="10" borderId="79" xfId="0" applyNumberFormat="1" applyFont="1" applyFill="1" applyBorder="1" applyAlignment="1" applyProtection="1">
      <alignment horizontal="center" vertical="top" wrapText="1"/>
      <protection locked="0"/>
    </xf>
    <xf numFmtId="49" fontId="43" fillId="8" borderId="192" xfId="0" applyNumberFormat="1" applyFont="1" applyFill="1" applyBorder="1" applyAlignment="1" applyProtection="1">
      <alignment horizontal="left" vertical="top" wrapText="1"/>
      <protection locked="0"/>
    </xf>
    <xf numFmtId="49" fontId="3" fillId="8" borderId="193" xfId="0" applyNumberFormat="1" applyFont="1" applyFill="1" applyBorder="1" applyAlignment="1" applyProtection="1">
      <alignment horizontal="left" vertical="top" wrapText="1"/>
      <protection locked="0"/>
    </xf>
    <xf numFmtId="49" fontId="3" fillId="8" borderId="201" xfId="0" applyNumberFormat="1" applyFont="1" applyFill="1" applyBorder="1" applyAlignment="1" applyProtection="1">
      <alignment horizontal="left" vertical="top" wrapText="1"/>
      <protection locked="0"/>
    </xf>
    <xf numFmtId="49" fontId="48" fillId="8" borderId="44" xfId="0" applyNumberFormat="1" applyFont="1" applyFill="1" applyBorder="1" applyAlignment="1" applyProtection="1">
      <alignment horizontal="center" vertical="top" wrapText="1"/>
      <protection locked="0"/>
    </xf>
    <xf numFmtId="49" fontId="3" fillId="8" borderId="194" xfId="0" applyNumberFormat="1" applyFont="1" applyFill="1" applyBorder="1" applyAlignment="1" applyProtection="1">
      <alignment horizontal="left" vertical="top" wrapText="1"/>
      <protection locked="0"/>
    </xf>
    <xf numFmtId="49" fontId="3" fillId="8" borderId="195" xfId="0" applyNumberFormat="1" applyFont="1" applyFill="1" applyBorder="1" applyAlignment="1" applyProtection="1">
      <alignment horizontal="left" vertical="top" wrapText="1"/>
      <protection locked="0"/>
    </xf>
    <xf numFmtId="49" fontId="3" fillId="8" borderId="202" xfId="0" applyNumberFormat="1" applyFont="1" applyFill="1" applyBorder="1" applyAlignment="1" applyProtection="1">
      <alignment horizontal="left" vertical="top" wrapText="1"/>
      <protection locked="0"/>
    </xf>
    <xf numFmtId="49" fontId="48" fillId="0" borderId="192" xfId="0" applyNumberFormat="1" applyFont="1" applyFill="1" applyBorder="1" applyAlignment="1" applyProtection="1">
      <alignment horizontal="left" vertical="top" wrapText="1"/>
      <protection locked="0"/>
    </xf>
    <xf numFmtId="49" fontId="48" fillId="0" borderId="193" xfId="0" applyNumberFormat="1" applyFont="1" applyFill="1" applyBorder="1" applyAlignment="1" applyProtection="1">
      <alignment horizontal="left" vertical="top" wrapText="1"/>
      <protection locked="0"/>
    </xf>
    <xf numFmtId="49" fontId="48" fillId="0" borderId="201" xfId="0" applyNumberFormat="1" applyFont="1" applyFill="1" applyBorder="1" applyAlignment="1" applyProtection="1">
      <alignment horizontal="left" vertical="top" wrapText="1"/>
      <protection locked="0"/>
    </xf>
    <xf numFmtId="49" fontId="48" fillId="0" borderId="194" xfId="0" applyNumberFormat="1" applyFont="1" applyFill="1" applyBorder="1" applyAlignment="1" applyProtection="1">
      <alignment horizontal="left" vertical="top" wrapText="1"/>
      <protection locked="0"/>
    </xf>
    <xf numFmtId="49" fontId="48" fillId="0" borderId="195" xfId="0" applyNumberFormat="1" applyFont="1" applyFill="1" applyBorder="1" applyAlignment="1" applyProtection="1">
      <alignment horizontal="left" vertical="top" wrapText="1"/>
      <protection locked="0"/>
    </xf>
    <xf numFmtId="49" fontId="48" fillId="0" borderId="202" xfId="0" applyNumberFormat="1" applyFont="1" applyFill="1" applyBorder="1" applyAlignment="1" applyProtection="1">
      <alignment horizontal="left" vertical="top" wrapText="1"/>
      <protection locked="0"/>
    </xf>
    <xf numFmtId="0" fontId="48" fillId="0" borderId="124" xfId="0" applyFont="1" applyBorder="1" applyAlignment="1" applyProtection="1">
      <alignment horizontal="center" vertical="center"/>
    </xf>
    <xf numFmtId="49" fontId="48" fillId="8" borderId="192" xfId="0" applyNumberFormat="1" applyFont="1" applyFill="1" applyBorder="1" applyAlignment="1" applyProtection="1">
      <alignment horizontal="left" vertical="top" wrapText="1"/>
      <protection locked="0"/>
    </xf>
    <xf numFmtId="49" fontId="48" fillId="8" borderId="193" xfId="0" applyNumberFormat="1" applyFont="1" applyFill="1" applyBorder="1" applyAlignment="1" applyProtection="1">
      <alignment horizontal="left" vertical="top" wrapText="1"/>
      <protection locked="0"/>
    </xf>
    <xf numFmtId="49" fontId="48" fillId="8" borderId="201" xfId="0" applyNumberFormat="1" applyFont="1" applyFill="1" applyBorder="1" applyAlignment="1" applyProtection="1">
      <alignment horizontal="left" vertical="top" wrapText="1"/>
      <protection locked="0"/>
    </xf>
    <xf numFmtId="0" fontId="48" fillId="0" borderId="124" xfId="0" applyNumberFormat="1" applyFont="1" applyBorder="1" applyAlignment="1" applyProtection="1">
      <alignment horizontal="center" vertical="center"/>
      <protection locked="0"/>
    </xf>
    <xf numFmtId="49" fontId="48" fillId="8" borderId="194" xfId="0" applyNumberFormat="1" applyFont="1" applyFill="1" applyBorder="1" applyAlignment="1" applyProtection="1">
      <alignment horizontal="left" vertical="top" wrapText="1"/>
      <protection locked="0"/>
    </xf>
    <xf numFmtId="49" fontId="48" fillId="8" borderId="195" xfId="0" applyNumberFormat="1" applyFont="1" applyFill="1" applyBorder="1" applyAlignment="1" applyProtection="1">
      <alignment horizontal="left" vertical="top" wrapText="1"/>
      <protection locked="0"/>
    </xf>
    <xf numFmtId="49" fontId="48" fillId="8" borderId="202" xfId="0" applyNumberFormat="1" applyFont="1" applyFill="1" applyBorder="1" applyAlignment="1" applyProtection="1">
      <alignment horizontal="left" vertical="top" wrapText="1"/>
      <protection locked="0"/>
    </xf>
    <xf numFmtId="0" fontId="48" fillId="0" borderId="201" xfId="0" applyFont="1" applyBorder="1" applyAlignment="1" applyProtection="1">
      <alignment horizontal="left" vertical="center" wrapText="1"/>
    </xf>
    <xf numFmtId="0" fontId="48" fillId="0" borderId="202" xfId="0" applyFont="1" applyBorder="1" applyAlignment="1" applyProtection="1">
      <alignment horizontal="left" vertical="center" wrapText="1"/>
    </xf>
    <xf numFmtId="0" fontId="48" fillId="0" borderId="122" xfId="0" applyFont="1" applyBorder="1" applyAlignment="1" applyProtection="1">
      <alignment horizontal="left" vertical="center"/>
    </xf>
    <xf numFmtId="0" fontId="48" fillId="0" borderId="128" xfId="0" applyFont="1" applyBorder="1" applyAlignment="1" applyProtection="1">
      <alignment horizontal="center" vertical="center"/>
    </xf>
    <xf numFmtId="49" fontId="48" fillId="8" borderId="43" xfId="0" applyNumberFormat="1" applyFont="1" applyFill="1" applyBorder="1" applyAlignment="1" applyProtection="1">
      <alignment horizontal="left" vertical="top" wrapText="1"/>
      <protection locked="0"/>
    </xf>
    <xf numFmtId="49" fontId="48" fillId="8" borderId="74" xfId="0" applyNumberFormat="1" applyFont="1" applyFill="1" applyBorder="1" applyAlignment="1" applyProtection="1">
      <alignment horizontal="left" vertical="top" wrapText="1"/>
      <protection locked="0"/>
    </xf>
    <xf numFmtId="49" fontId="48" fillId="8" borderId="44" xfId="0" applyNumberFormat="1" applyFont="1" applyFill="1" applyBorder="1" applyAlignment="1" applyProtection="1">
      <alignment horizontal="left" vertical="top" wrapText="1"/>
      <protection locked="0"/>
    </xf>
    <xf numFmtId="0" fontId="48" fillId="0" borderId="100" xfId="0" applyFont="1" applyBorder="1" applyAlignment="1" applyProtection="1">
      <alignment horizontal="center" vertical="center" wrapText="1"/>
      <protection locked="0"/>
    </xf>
    <xf numFmtId="0" fontId="48" fillId="0" borderId="186" xfId="0" applyFont="1" applyBorder="1" applyAlignment="1" applyProtection="1">
      <alignment horizontal="center" vertical="center" wrapText="1"/>
      <protection locked="0"/>
    </xf>
    <xf numFmtId="0" fontId="48" fillId="8" borderId="100" xfId="0" applyFont="1" applyFill="1" applyBorder="1" applyAlignment="1" applyProtection="1">
      <alignment horizontal="center" vertical="center" wrapText="1"/>
      <protection locked="0"/>
    </xf>
    <xf numFmtId="0" fontId="48" fillId="8" borderId="186" xfId="0" applyFont="1" applyFill="1" applyBorder="1" applyAlignment="1" applyProtection="1">
      <alignment horizontal="center" vertical="center" wrapText="1"/>
      <protection locked="0"/>
    </xf>
    <xf numFmtId="0" fontId="41" fillId="0" borderId="77" xfId="0" applyFont="1" applyFill="1" applyBorder="1" applyAlignment="1" applyProtection="1">
      <alignment vertical="center"/>
      <protection locked="0"/>
    </xf>
    <xf numFmtId="0" fontId="41" fillId="3" borderId="203" xfId="0" applyFont="1" applyFill="1" applyBorder="1" applyAlignment="1" applyProtection="1">
      <alignment horizontal="center" vertical="center"/>
    </xf>
    <xf numFmtId="0" fontId="41" fillId="3" borderId="204" xfId="0" applyFont="1" applyFill="1" applyBorder="1" applyAlignment="1" applyProtection="1">
      <alignment horizontal="center" vertical="center"/>
    </xf>
    <xf numFmtId="0" fontId="41" fillId="3" borderId="205" xfId="0" applyFont="1" applyFill="1" applyBorder="1" applyAlignment="1" applyProtection="1">
      <alignment horizontal="center" vertical="center"/>
    </xf>
    <xf numFmtId="49" fontId="3" fillId="0" borderId="77" xfId="0" applyNumberFormat="1" applyFont="1" applyFill="1" applyBorder="1" applyAlignment="1" applyProtection="1">
      <alignment vertical="top" wrapText="1"/>
      <protection locked="0"/>
    </xf>
    <xf numFmtId="0" fontId="3" fillId="9" borderId="58" xfId="0" applyFont="1" applyFill="1" applyBorder="1" applyAlignment="1" applyProtection="1">
      <alignment horizontal="center" vertical="center"/>
    </xf>
    <xf numFmtId="0" fontId="3" fillId="9" borderId="133" xfId="0" applyFont="1" applyFill="1" applyBorder="1" applyAlignment="1" applyProtection="1">
      <alignment horizontal="center" vertical="center"/>
    </xf>
    <xf numFmtId="0" fontId="3" fillId="9" borderId="60" xfId="0" applyFont="1" applyFill="1" applyBorder="1" applyAlignment="1" applyProtection="1">
      <alignment horizontal="center" vertical="center"/>
    </xf>
    <xf numFmtId="0" fontId="3" fillId="9" borderId="70" xfId="0" applyFont="1" applyFill="1" applyBorder="1" applyAlignment="1" applyProtection="1">
      <alignment horizontal="center" vertical="center" wrapText="1"/>
      <protection locked="0"/>
    </xf>
    <xf numFmtId="0" fontId="3" fillId="9" borderId="133" xfId="0" applyFont="1" applyFill="1" applyBorder="1" applyAlignment="1" applyProtection="1">
      <alignment horizontal="center" vertical="center" wrapText="1"/>
      <protection locked="0"/>
    </xf>
    <xf numFmtId="0" fontId="3" fillId="9" borderId="71" xfId="0" applyFont="1" applyFill="1" applyBorder="1" applyAlignment="1" applyProtection="1">
      <alignment horizontal="center" vertical="center" wrapText="1"/>
      <protection locked="0"/>
    </xf>
    <xf numFmtId="0" fontId="48" fillId="8" borderId="206" xfId="0" applyNumberFormat="1" applyFont="1" applyFill="1" applyBorder="1" applyAlignment="1" applyProtection="1">
      <alignment horizontal="left" vertical="top" wrapText="1"/>
      <protection locked="0"/>
    </xf>
    <xf numFmtId="0" fontId="48" fillId="8" borderId="98" xfId="0" applyNumberFormat="1" applyFont="1" applyFill="1" applyBorder="1" applyAlignment="1" applyProtection="1">
      <alignment horizontal="left" vertical="top" wrapText="1"/>
      <protection locked="0"/>
    </xf>
    <xf numFmtId="0" fontId="48" fillId="8" borderId="173" xfId="0" applyNumberFormat="1" applyFont="1" applyFill="1" applyBorder="1" applyAlignment="1" applyProtection="1">
      <alignment horizontal="left" vertical="top" wrapText="1"/>
      <protection locked="0"/>
    </xf>
    <xf numFmtId="0" fontId="48" fillId="8" borderId="84" xfId="0" applyNumberFormat="1" applyFont="1" applyFill="1" applyBorder="1" applyAlignment="1" applyProtection="1">
      <alignment horizontal="left" vertical="top" wrapText="1"/>
      <protection locked="0"/>
    </xf>
    <xf numFmtId="0" fontId="48" fillId="10" borderId="83" xfId="0" applyNumberFormat="1" applyFont="1" applyFill="1" applyBorder="1" applyAlignment="1" applyProtection="1">
      <alignment horizontal="left" vertical="top" wrapText="1"/>
      <protection locked="0"/>
    </xf>
    <xf numFmtId="0" fontId="48" fillId="10" borderId="159" xfId="0" applyNumberFormat="1" applyFont="1" applyFill="1" applyBorder="1" applyAlignment="1" applyProtection="1">
      <alignment horizontal="left" vertical="top" wrapText="1"/>
      <protection locked="0"/>
    </xf>
    <xf numFmtId="0" fontId="48" fillId="10" borderId="84" xfId="0" applyNumberFormat="1" applyFont="1" applyFill="1" applyBorder="1" applyAlignment="1" applyProtection="1">
      <alignment horizontal="left" vertical="top" wrapText="1"/>
      <protection locked="0"/>
    </xf>
    <xf numFmtId="0" fontId="48" fillId="8" borderId="83" xfId="0" applyNumberFormat="1" applyFont="1" applyFill="1" applyBorder="1" applyAlignment="1" applyProtection="1">
      <alignment horizontal="left" vertical="top" wrapText="1"/>
      <protection locked="0"/>
    </xf>
    <xf numFmtId="0" fontId="48" fillId="8" borderId="159" xfId="0" applyNumberFormat="1" applyFont="1" applyFill="1" applyBorder="1" applyAlignment="1" applyProtection="1">
      <alignment horizontal="left" vertical="top" wrapText="1"/>
      <protection locked="0"/>
    </xf>
    <xf numFmtId="0" fontId="48" fillId="8" borderId="87" xfId="0" applyNumberFormat="1" applyFont="1" applyFill="1" applyBorder="1" applyAlignment="1" applyProtection="1">
      <alignment horizontal="left" vertical="top" wrapText="1"/>
      <protection locked="0"/>
    </xf>
    <xf numFmtId="0" fontId="48" fillId="8" borderId="207" xfId="0" applyNumberFormat="1" applyFont="1" applyFill="1" applyBorder="1" applyAlignment="1" applyProtection="1">
      <alignment horizontal="left" vertical="top" wrapText="1"/>
      <protection locked="0"/>
    </xf>
    <xf numFmtId="0" fontId="48" fillId="8" borderId="208" xfId="0" applyNumberFormat="1" applyFont="1" applyFill="1" applyBorder="1" applyAlignment="1" applyProtection="1">
      <alignment horizontal="left" vertical="top" wrapText="1"/>
      <protection locked="0"/>
    </xf>
    <xf numFmtId="0" fontId="48" fillId="8" borderId="88" xfId="0" applyNumberFormat="1" applyFont="1" applyFill="1" applyBorder="1" applyAlignment="1" applyProtection="1">
      <alignment horizontal="left" vertical="top" wrapText="1"/>
      <protection locked="0"/>
    </xf>
    <xf numFmtId="0" fontId="41" fillId="3" borderId="209" xfId="0" applyFont="1" applyFill="1" applyBorder="1" applyAlignment="1" applyProtection="1">
      <alignment horizontal="center" vertical="center"/>
    </xf>
    <xf numFmtId="0" fontId="3" fillId="8" borderId="201" xfId="0" applyNumberFormat="1" applyFont="1" applyFill="1" applyBorder="1" applyAlignment="1" applyProtection="1">
      <alignment horizontal="left" vertical="center" wrapText="1"/>
      <protection locked="0"/>
    </xf>
    <xf numFmtId="0" fontId="3" fillId="8" borderId="44" xfId="0" applyNumberFormat="1" applyFont="1" applyFill="1" applyBorder="1" applyAlignment="1" applyProtection="1">
      <alignment horizontal="left" vertical="center" wrapText="1"/>
      <protection locked="0"/>
    </xf>
  </cellXfs>
  <cellStyles count="54">
    <cellStyle name="常规" xfId="0" builtinId="0"/>
    <cellStyle name="货币[0]" xfId="1" builtinId="7"/>
    <cellStyle name="20% - 强调文字颜色 3" xfId="2" builtinId="38"/>
    <cellStyle name="输入" xfId="3" builtinId="20"/>
    <cellStyle name="货币" xfId="4" builtinId="4"/>
    <cellStyle name="千位分隔[0]" xfId="5" builtinId="6"/>
    <cellStyle name="40% - 强调文字颜色 3" xfId="6" builtinId="39"/>
    <cellStyle name="差" xfId="7" builtinId="27"/>
    <cellStyle name="千位分隔" xfId="8" builtinId="3"/>
    <cellStyle name="60% - 强调文字颜色 3" xfId="9" builtinId="40"/>
    <cellStyle name="超链接" xfId="10" builtinId="8"/>
    <cellStyle name="百分比" xfId="11" builtinId="5"/>
    <cellStyle name="已访问的超链接" xfId="12" builtinId="9"/>
    <cellStyle name="注释" xfId="13" builtinId="10"/>
    <cellStyle name="60% - 强调文字颜色 2" xfId="14" builtinId="36"/>
    <cellStyle name="标题 4" xfId="15" builtinId="19"/>
    <cellStyle name="警告文本" xfId="16" builtinId="11"/>
    <cellStyle name="标题" xfId="17" builtinId="15"/>
    <cellStyle name="解释性文本" xfId="18" builtinId="53"/>
    <cellStyle name="标题 1" xfId="19" builtinId="16"/>
    <cellStyle name="标题 2" xfId="20" builtinId="17"/>
    <cellStyle name="60% - 强调文字颜色 1" xfId="21" builtinId="32"/>
    <cellStyle name="标题 3" xfId="22" builtinId="18"/>
    <cellStyle name="60% - 强调文字颜色 4" xfId="23" builtinId="44"/>
    <cellStyle name="输出" xfId="24" builtinId="21"/>
    <cellStyle name="计算" xfId="25" builtinId="22"/>
    <cellStyle name="检查单元格" xfId="26" builtinId="23"/>
    <cellStyle name="20% - 强调文字颜色 6" xfId="27" builtinId="50"/>
    <cellStyle name="强调文字颜色 2" xfId="28" builtinId="33"/>
    <cellStyle name="链接单元格" xfId="29" builtinId="24"/>
    <cellStyle name="汇总" xfId="30" builtinId="25"/>
    <cellStyle name="好" xfId="31" builtinId="26"/>
    <cellStyle name="适中" xfId="32" builtinId="28"/>
    <cellStyle name="20% - 强调文字颜色 5" xfId="33" builtinId="46"/>
    <cellStyle name="强调文字颜色 1" xfId="34" builtinId="29"/>
    <cellStyle name="20% - 强调文字颜色 1" xfId="35" builtinId="30"/>
    <cellStyle name="40% - 强调文字颜色 1" xfId="36" builtinId="31"/>
    <cellStyle name="20% - 强调文字颜色 2" xfId="37" builtinId="34"/>
    <cellStyle name="40% - 强调文字颜色 2" xfId="38" builtinId="35"/>
    <cellStyle name="强调文字颜色 3" xfId="39" builtinId="37"/>
    <cellStyle name="强调文字颜色 4" xfId="40" builtinId="41"/>
    <cellStyle name="20% - 强调文字颜色 4" xfId="41" builtinId="42"/>
    <cellStyle name="40% - 强调文字颜色 4" xfId="42" builtinId="43"/>
    <cellStyle name="强调文字颜色 5" xfId="43" builtinId="45"/>
    <cellStyle name="40% - 强调文字颜色 5" xfId="44" builtinId="47"/>
    <cellStyle name="60% - 强调文字颜色 5" xfId="45" builtinId="48"/>
    <cellStyle name="强调文字颜色 6" xfId="46" builtinId="49"/>
    <cellStyle name="Output" xfId="47"/>
    <cellStyle name="Good" xfId="48"/>
    <cellStyle name="40% - 强调文字颜色 6" xfId="49" builtinId="51"/>
    <cellStyle name="Bad" xfId="50"/>
    <cellStyle name="60% - 强调文字颜色 6" xfId="51" builtinId="52"/>
    <cellStyle name="常规 2" xfId="52"/>
    <cellStyle name="常规 3" xfId="53"/>
  </cellStyles>
  <dxfs count="8">
    <dxf>
      <fill>
        <patternFill patternType="solid">
          <bgColor theme="3" tint="0.599963377788629"/>
        </patternFill>
      </fill>
      <border>
        <left style="dashDotDot">
          <color auto="1"/>
        </left>
        <right style="dashDotDot">
          <color auto="1"/>
        </right>
        <top style="dashDotDot">
          <color auto="1"/>
        </top>
        <bottom style="dashDotDot">
          <color auto="1"/>
        </bottom>
      </border>
    </dxf>
    <dxf>
      <fill>
        <patternFill patternType="solid">
          <bgColor theme="5" tint="0.799951170384838"/>
        </patternFill>
      </fill>
      <border>
        <left style="dotted">
          <color auto="1"/>
        </left>
        <right style="dotted">
          <color auto="1"/>
        </right>
        <top style="dotted">
          <color auto="1"/>
        </top>
        <bottom style="dotted">
          <color auto="1"/>
        </bottom>
      </border>
    </dxf>
    <dxf>
      <fill>
        <patternFill patternType="solid">
          <bgColor theme="7" tint="0.599963377788629"/>
        </patternFill>
      </fill>
      <border>
        <left style="dotted">
          <color auto="1"/>
        </left>
        <right style="dotted">
          <color auto="1"/>
        </right>
        <top style="dotted">
          <color auto="1"/>
        </top>
        <bottom style="dotted">
          <color auto="1"/>
        </bottom>
      </border>
    </dxf>
    <dxf>
      <fill>
        <patternFill patternType="solid">
          <bgColor theme="4" tint="0.599963377788629"/>
        </patternFill>
      </fill>
      <border>
        <left style="dashDot">
          <color auto="1"/>
        </left>
        <right style="dashDot">
          <color auto="1"/>
        </right>
        <top style="dashDot">
          <color auto="1"/>
        </top>
        <bottom style="dashDot">
          <color auto="1"/>
        </bottom>
      </border>
    </dxf>
    <dxf>
      <fill>
        <patternFill patternType="solid">
          <bgColor theme="9" tint="0.399914548173467"/>
        </patternFill>
      </fill>
      <border>
        <left style="dotted">
          <color auto="1"/>
        </left>
        <right style="dotted">
          <color auto="1"/>
        </right>
        <top style="dotted">
          <color auto="1"/>
        </top>
        <bottom style="dotted">
          <color auto="1"/>
        </bottom>
      </border>
    </dxf>
    <dxf>
      <fill>
        <patternFill patternType="solid">
          <bgColor theme="8" tint="0.599963377788629"/>
        </patternFill>
      </fill>
    </dxf>
    <dxf>
      <font>
        <color theme="0"/>
      </font>
    </dxf>
    <dxf>
      <fill>
        <patternFill patternType="solid">
          <bgColor theme="0"/>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9" Type="http://schemas.openxmlformats.org/officeDocument/2006/relationships/worksheet" Target="worksheets/sheet9.xml"/><Relationship Id="rId8" Type="http://schemas.openxmlformats.org/officeDocument/2006/relationships/worksheet" Target="worksheets/sheet8.xml"/><Relationship Id="rId7" Type="http://schemas.openxmlformats.org/officeDocument/2006/relationships/worksheet" Target="worksheets/sheet7.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3" Type="http://schemas.openxmlformats.org/officeDocument/2006/relationships/worksheet" Target="worksheets/sheet3.xml"/><Relationship Id="rId2" Type="http://schemas.openxmlformats.org/officeDocument/2006/relationships/worksheet" Target="worksheets/sheet2.xml"/><Relationship Id="rId15" Type="http://schemas.openxmlformats.org/officeDocument/2006/relationships/sharedStrings" Target="sharedStrings.xml"/><Relationship Id="rId14" Type="http://schemas.openxmlformats.org/officeDocument/2006/relationships/styles" Target="styles.xml"/><Relationship Id="rId13" Type="http://schemas.openxmlformats.org/officeDocument/2006/relationships/theme" Target="theme/theme1.xml"/><Relationship Id="rId12" Type="http://schemas.openxmlformats.org/officeDocument/2006/relationships/worksheet" Target="worksheets/sheet12.xml"/><Relationship Id="rId11" Type="http://schemas.openxmlformats.org/officeDocument/2006/relationships/worksheet" Target="worksheets/sheet11.xml"/><Relationship Id="rId10" Type="http://schemas.openxmlformats.org/officeDocument/2006/relationships/worksheet" Target="worksheets/sheet10.xml"/><Relationship Id="rId1" Type="http://schemas.openxmlformats.org/officeDocument/2006/relationships/worksheet" Target="worksheets/sheet1.xml"/></Relationships>
</file>

<file path=xl/charts/chart1.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10"/>
    </mc:Choice>
    <mc:Fallback>
      <c:style val="10"/>
    </mc:Fallback>
  </mc:AlternateContent>
  <c:chart>
    <c:autoTitleDeleted val="1"/>
    <c:plotArea>
      <c:layout/>
      <c:radarChart>
        <c:radarStyle val="filled"/>
        <c:varyColors val="0"/>
        <c:ser>
          <c:idx val="0"/>
          <c:order val="0"/>
          <c:dLbls>
            <c:delete val="1"/>
          </c:dLbls>
          <c:cat>
            <c:strRef>
              <c:f>附表!$A$35:$A$42</c:f>
              <c:strCache>
                <c:ptCount val="8"/>
                <c:pt idx="0">
                  <c:v>力量
STR</c:v>
                </c:pt>
                <c:pt idx="1">
                  <c:v>敏捷
DEX</c:v>
                </c:pt>
                <c:pt idx="2">
                  <c:v>意志
POW</c:v>
                </c:pt>
                <c:pt idx="3">
                  <c:v>体质
CON</c:v>
                </c:pt>
                <c:pt idx="4">
                  <c:v>外貌
APP</c:v>
                </c:pt>
                <c:pt idx="5">
                  <c:v>教育
EDU</c:v>
                </c:pt>
                <c:pt idx="6">
                  <c:v>体型
SIZ</c:v>
                </c:pt>
                <c:pt idx="7">
                  <c:v>智力
INT</c:v>
                </c:pt>
              </c:strCache>
            </c:strRef>
          </c:cat>
          <c:val>
            <c:numRef>
              <c:f>附表!$B$35:$B$42</c:f>
              <c:numCache>
                <c:formatCode>@</c:formatCode>
                <c:ptCount val="8"/>
                <c:pt idx="0">
                  <c:v>40</c:v>
                </c:pt>
                <c:pt idx="1" c:formatCode="General">
                  <c:v>65</c:v>
                </c:pt>
                <c:pt idx="2">
                  <c:v>40</c:v>
                </c:pt>
                <c:pt idx="3" c:formatCode="General">
                  <c:v>35</c:v>
                </c:pt>
                <c:pt idx="4">
                  <c:v>65</c:v>
                </c:pt>
                <c:pt idx="5" c:formatCode="General">
                  <c:v>70</c:v>
                </c:pt>
                <c:pt idx="6" c:formatCode="General">
                  <c:v>65</c:v>
                </c:pt>
                <c:pt idx="7" c:formatCode="General">
                  <c:v>90</c:v>
                </c:pt>
              </c:numCache>
            </c:numRef>
          </c:val>
        </c:ser>
        <c:dLbls>
          <c:showLegendKey val="0"/>
          <c:showVal val="0"/>
          <c:showCatName val="0"/>
          <c:showSerName val="0"/>
          <c:showPercent val="0"/>
          <c:showBubbleSize val="0"/>
        </c:dLbls>
        <c:axId val="94400896"/>
        <c:axId val="94402432"/>
      </c:radarChart>
      <c:catAx>
        <c:axId val="94400896"/>
        <c:scaling>
          <c:orientation val="minMax"/>
        </c:scaling>
        <c:delete val="0"/>
        <c:axPos val="b"/>
        <c:majorGridlines/>
        <c:numFmt formatCode="General" sourceLinked="0"/>
        <c:majorTickMark val="none"/>
        <c:minorTickMark val="none"/>
        <c:tickLblPos val="nextTo"/>
        <c:spPr>
          <a:ln w="6350" cap="flat" cmpd="sng" algn="ctr">
            <a:noFill/>
            <a:prstDash val="solid"/>
            <a:round/>
          </a:ln>
        </c:spPr>
        <c:txPr>
          <a:bodyPr rot="-600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94402432"/>
        <c:crosses val="autoZero"/>
        <c:auto val="1"/>
        <c:lblAlgn val="ctr"/>
        <c:lblOffset val="100"/>
        <c:noMultiLvlLbl val="0"/>
      </c:catAx>
      <c:valAx>
        <c:axId val="94402432"/>
        <c:scaling>
          <c:orientation val="minMax"/>
          <c:max val="100"/>
          <c:min val="0"/>
        </c:scaling>
        <c:delete val="0"/>
        <c:axPos val="l"/>
        <c:majorGridlines/>
        <c:numFmt formatCode="@" sourceLinked="1"/>
        <c:majorTickMark val="none"/>
        <c:minorTickMark val="none"/>
        <c:tickLblPos val="none"/>
        <c:txPr>
          <a:bodyPr rot="-600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94400896"/>
        <c:crosses val="autoZero"/>
        <c:crossBetween val="between"/>
        <c:majorUnit val="20"/>
      </c:valAx>
    </c:plotArea>
    <c:plotVisOnly val="1"/>
    <c:dispBlanksAs val="gap"/>
    <c:showDLblsOverMax val="0"/>
  </c:chart>
  <c:spPr>
    <a:ln w="6350" cap="flat" cmpd="sng" algn="ctr">
      <a:noFill/>
      <a:prstDash val="solid"/>
      <a:round/>
    </a:ln>
  </c:spPr>
  <c:txPr>
    <a:bodyPr/>
    <a:lstStyle/>
    <a:p>
      <a:pPr>
        <a:defRPr lang="zh-CN"/>
      </a:pPr>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radarChart>
        <c:radarStyle val="filled"/>
        <c:varyColors val="0"/>
        <c:ser>
          <c:idx val="0"/>
          <c:order val="0"/>
          <c:spPr>
            <a:ln w="25400">
              <a:noFill/>
            </a:ln>
          </c:spPr>
          <c:dLbls>
            <c:delete val="1"/>
          </c:dLbls>
          <c:cat>
            <c:strRef>
              <c:f>附表!$A$46:$A$51</c:f>
              <c:strCache>
                <c:ptCount val="6"/>
                <c:pt idx="0">
                  <c:v>战斗</c:v>
                </c:pt>
                <c:pt idx="1">
                  <c:v>技能</c:v>
                </c:pt>
                <c:pt idx="2">
                  <c:v>医疗</c:v>
                </c:pt>
                <c:pt idx="3">
                  <c:v>交流</c:v>
                </c:pt>
                <c:pt idx="4">
                  <c:v>知识</c:v>
                </c:pt>
                <c:pt idx="5">
                  <c:v>探索</c:v>
                </c:pt>
              </c:strCache>
            </c:strRef>
          </c:cat>
          <c:val>
            <c:numRef>
              <c:f>附表!$B$46:$B$51</c:f>
              <c:numCache>
                <c:formatCode>General</c:formatCode>
                <c:ptCount val="6"/>
                <c:pt idx="0">
                  <c:v>250</c:v>
                </c:pt>
                <c:pt idx="1">
                  <c:v>53.3333333333333</c:v>
                </c:pt>
                <c:pt idx="2">
                  <c:v>20</c:v>
                </c:pt>
                <c:pt idx="3">
                  <c:v>88.75</c:v>
                </c:pt>
                <c:pt idx="4">
                  <c:v>20</c:v>
                </c:pt>
                <c:pt idx="5">
                  <c:v>214.444444444444</c:v>
                </c:pt>
              </c:numCache>
            </c:numRef>
          </c:val>
        </c:ser>
        <c:dLbls>
          <c:showLegendKey val="0"/>
          <c:showVal val="0"/>
          <c:showCatName val="0"/>
          <c:showSerName val="0"/>
          <c:showPercent val="0"/>
          <c:showBubbleSize val="0"/>
        </c:dLbls>
        <c:axId val="78393344"/>
        <c:axId val="78394880"/>
      </c:radarChart>
      <c:catAx>
        <c:axId val="78393344"/>
        <c:scaling>
          <c:orientation val="minMax"/>
        </c:scaling>
        <c:delete val="0"/>
        <c:axPos val="b"/>
        <c:majorGridlines/>
        <c:numFmt formatCode="General" sourceLinked="0"/>
        <c:majorTickMark val="out"/>
        <c:minorTickMark val="none"/>
        <c:tickLblPos val="nextTo"/>
        <c:txPr>
          <a:bodyPr rot="-600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78394880"/>
        <c:crosses val="autoZero"/>
        <c:auto val="1"/>
        <c:lblAlgn val="ctr"/>
        <c:lblOffset val="100"/>
        <c:noMultiLvlLbl val="0"/>
      </c:catAx>
      <c:valAx>
        <c:axId val="78394880"/>
        <c:scaling>
          <c:orientation val="minMax"/>
          <c:max val="250"/>
        </c:scaling>
        <c:delete val="0"/>
        <c:axPos val="l"/>
        <c:majorGridlines/>
        <c:numFmt formatCode="General" sourceLinked="1"/>
        <c:majorTickMark val="none"/>
        <c:minorTickMark val="none"/>
        <c:tickLblPos val="none"/>
        <c:txPr>
          <a:bodyPr rot="-600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78393344"/>
        <c:crosses val="autoZero"/>
        <c:crossBetween val="between"/>
        <c:majorUnit val="50"/>
      </c:valAx>
      <c:spPr>
        <a:noFill/>
        <a:ln>
          <a:noFill/>
        </a:ln>
      </c:spPr>
    </c:plotArea>
    <c:plotVisOnly val="1"/>
    <c:dispBlanksAs val="gap"/>
    <c:showDLblsOverMax val="0"/>
  </c:chart>
  <c:spPr>
    <a:noFill/>
    <a:ln w="6350" cap="flat" cmpd="sng" algn="ctr">
      <a:noFill/>
      <a:prstDash val="solid"/>
      <a:round/>
    </a:ln>
  </c:spPr>
  <c:txPr>
    <a:bodyPr/>
    <a:lstStyle/>
    <a:p>
      <a:pPr>
        <a:defRPr lang="zh-CN"/>
      </a:pPr>
    </a:p>
  </c:txPr>
  <c:printSettings>
    <c:headerFooter/>
    <c:pageMargins b="0.75" l="0.7" r="0.7" t="0.75" header="0.3" footer="0.3"/>
    <c:pageSetup/>
  </c:printSettings>
</c:chartSpace>
</file>

<file path=xl/drawings/_rels/drawing1.xml.rels><?xml version="1.0" encoding="UTF-8" standalone="yes"?>
<Relationships xmlns="http://schemas.openxmlformats.org/package/2006/relationships"><Relationship Id="rId3" Type="http://schemas.openxmlformats.org/officeDocument/2006/relationships/image" Target="../media/image1.png"/><Relationship Id="rId2" Type="http://schemas.openxmlformats.org/officeDocument/2006/relationships/chart" Target="../charts/chart2.xml"/><Relationship Id="rId1" Type="http://schemas.openxmlformats.org/officeDocument/2006/relationships/chart" Target="../charts/chart1.xml"/></Relationships>
</file>

<file path=xl/drawings/drawing1.xml><?xml version="1.0" encoding="utf-8"?>
<xdr:wsDr xmlns:xdr="http://schemas.openxmlformats.org/drawingml/2006/spreadsheetDrawing" xmlns:r="http://schemas.openxmlformats.org/officeDocument/2006/relationships" xmlns:a="http://schemas.openxmlformats.org/drawingml/2006/main">
  <xdr:twoCellAnchor editAs="oneCell">
    <xdr:from>
      <xdr:col>23</xdr:col>
      <xdr:colOff>14287</xdr:colOff>
      <xdr:row>8</xdr:row>
      <xdr:rowOff>214312</xdr:rowOff>
    </xdr:from>
    <xdr:to>
      <xdr:col>28</xdr:col>
      <xdr:colOff>914400</xdr:colOff>
      <xdr:row>21</xdr:row>
      <xdr:rowOff>193964</xdr:rowOff>
    </xdr:to>
    <xdr:graphicFrame>
      <xdr:nvGraphicFramePr>
        <xdr:cNvPr id="4" name="图表 3"/>
        <xdr:cNvGraphicFramePr/>
      </xdr:nvGraphicFramePr>
      <xdr:xfrm>
        <a:off x="8900160" y="1935480"/>
        <a:ext cx="2821305" cy="2647315"/>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23</xdr:col>
      <xdr:colOff>42861</xdr:colOff>
      <xdr:row>21</xdr:row>
      <xdr:rowOff>123823</xdr:rowOff>
    </xdr:from>
    <xdr:to>
      <xdr:col>28</xdr:col>
      <xdr:colOff>914400</xdr:colOff>
      <xdr:row>33</xdr:row>
      <xdr:rowOff>123825</xdr:rowOff>
    </xdr:to>
    <xdr:graphicFrame>
      <xdr:nvGraphicFramePr>
        <xdr:cNvPr id="5" name="图表 4"/>
        <xdr:cNvGraphicFramePr/>
      </xdr:nvGraphicFramePr>
      <xdr:xfrm>
        <a:off x="8928735" y="4512310"/>
        <a:ext cx="2792730" cy="2378075"/>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18</xdr:col>
      <xdr:colOff>266701</xdr:colOff>
      <xdr:row>1</xdr:row>
      <xdr:rowOff>1</xdr:rowOff>
    </xdr:from>
    <xdr:to>
      <xdr:col>22</xdr:col>
      <xdr:colOff>152401</xdr:colOff>
      <xdr:row>7</xdr:row>
      <xdr:rowOff>190501</xdr:rowOff>
    </xdr:to>
    <xdr:pic>
      <xdr:nvPicPr>
        <xdr:cNvPr id="3" name="图片 2"/>
        <xdr:cNvPicPr>
          <a:picLocks noChangeAspect="1"/>
        </xdr:cNvPicPr>
      </xdr:nvPicPr>
      <xdr:blipFill>
        <a:stretch>
          <a:fillRect/>
        </a:stretch>
      </xdr:blipFill>
      <xdr:spPr>
        <a:xfrm>
          <a:off x="7393940" y="207645"/>
          <a:ext cx="1292860" cy="1493520"/>
        </a:xfrm>
        <a:prstGeom prst="rect">
          <a:avLst/>
        </a:prstGeom>
      </xdr:spPr>
    </xdr:pic>
    <xdr:clientData/>
  </xdr:twoCellAnchor>
  <xdr:twoCellAnchor editAs="oneCell">
    <xdr:from>
      <xdr:col>18</xdr:col>
      <xdr:colOff>170815</xdr:colOff>
      <xdr:row>1</xdr:row>
      <xdr:rowOff>76200</xdr:rowOff>
    </xdr:from>
    <xdr:to>
      <xdr:col>22</xdr:col>
      <xdr:colOff>132715</xdr:colOff>
      <xdr:row>7</xdr:row>
      <xdr:rowOff>158115</xdr:rowOff>
    </xdr:to>
    <xdr:pic>
      <xdr:nvPicPr>
        <xdr:cNvPr id="2" name="图片 1" descr="1521121@1599143747@2"/>
        <xdr:cNvPicPr>
          <a:picLocks noChangeAspect="1"/>
        </xdr:cNvPicPr>
      </xdr:nvPicPr>
      <xdr:blipFill>
        <a:blip r:embed="rId3"/>
        <a:srcRect l="34813" r="31791" b="28072"/>
        <a:stretch>
          <a:fillRect/>
        </a:stretch>
      </xdr:blipFill>
      <xdr:spPr>
        <a:xfrm>
          <a:off x="7298055" y="283845"/>
          <a:ext cx="1369060" cy="1384935"/>
        </a:xfrm>
        <a:prstGeom prst="rect">
          <a:avLst/>
        </a:prstGeom>
      </xdr:spPr>
    </xdr:pic>
    <xdr:clientData/>
  </xdr:twoCellAnchor>
</xdr:wsDr>
</file>

<file path=xl/theme/theme1.xml><?xml version="1.0" encoding="utf-8"?>
<a:theme xmlns:a="http://schemas.openxmlformats.org/drawingml/2006/main" name="Office 主题​​">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_rels/sheet1.xml.rels><?xml version="1.0" encoding="UTF-8" standalone="yes"?>
<Relationships xmlns="http://schemas.openxmlformats.org/package/2006/relationships"><Relationship Id="rId4" Type="http://schemas.openxmlformats.org/officeDocument/2006/relationships/hyperlink" Target="https://www.bilibili.com/video/av27812372" TargetMode="External"/><Relationship Id="rId3" Type="http://schemas.openxmlformats.org/officeDocument/2006/relationships/vmlDrawing" Target="../drawings/vmlDrawing1.vml"/><Relationship Id="rId2" Type="http://schemas.openxmlformats.org/officeDocument/2006/relationships/drawing" Target="../drawings/drawing1.xml"/><Relationship Id="rId1" Type="http://schemas.openxmlformats.org/officeDocument/2006/relationships/comments" Target="../comments1.xml"/></Relationships>
</file>

<file path=xl/worksheets/_rels/sheet3.xml.rels><?xml version="1.0" encoding="UTF-8" standalone="yes"?>
<Relationships xmlns="http://schemas.openxmlformats.org/package/2006/relationships"><Relationship Id="rId2" Type="http://schemas.openxmlformats.org/officeDocument/2006/relationships/vmlDrawing" Target="../drawings/vmlDrawing2.vml"/><Relationship Id="rId1" Type="http://schemas.openxmlformats.org/officeDocument/2006/relationships/comments" Target="../comments2.xml"/></Relationships>
</file>

<file path=xl/worksheets/_rels/sheet8.xml.rels><?xml version="1.0" encoding="UTF-8" standalone="yes"?>
<Relationships xmlns="http://schemas.openxmlformats.org/package/2006/relationships"><Relationship Id="rId2" Type="http://schemas.openxmlformats.org/officeDocument/2006/relationships/vmlDrawing" Target="../drawings/vmlDrawing3.vml"/><Relationship Id="rId1" Type="http://schemas.openxmlformats.org/officeDocument/2006/relationships/comments" Target="../comments3.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pageSetUpPr fitToPage="1" autoPageBreaks="0"/>
  </sheetPr>
  <dimension ref="A1:AW105"/>
  <sheetViews>
    <sheetView showGridLines="0" tabSelected="1" topLeftCell="A58" workbookViewId="0">
      <selection activeCell="B73" sqref="B73:J73"/>
    </sheetView>
  </sheetViews>
  <sheetFormatPr defaultColWidth="3.25" defaultRowHeight="15"/>
  <cols>
    <col min="1" max="1" width="5.75" style="403" customWidth="1"/>
    <col min="2" max="3" width="5.5" style="403" customWidth="1"/>
    <col min="4" max="4" width="7" style="403" customWidth="1"/>
    <col min="5" max="5" width="8.37962962962963" style="403" customWidth="1"/>
    <col min="6" max="12" width="5.37962962962963" style="403" customWidth="1"/>
    <col min="13" max="13" width="6.25" style="403" customWidth="1"/>
    <col min="14" max="14" width="5.25" style="403" customWidth="1"/>
    <col min="15" max="15" width="6.25" style="403" customWidth="1"/>
    <col min="16" max="16" width="6.12962962962963" style="403" customWidth="1"/>
    <col min="17" max="23" width="5.12962962962963" style="403" customWidth="1"/>
    <col min="24" max="25" width="3.25" style="403"/>
    <col min="26" max="26" width="11" style="403" customWidth="1"/>
    <col min="27" max="27" width="8.12962962962963" style="403" customWidth="1"/>
    <col min="28" max="28" width="2.37962962962963" style="403" customWidth="1"/>
    <col min="29" max="29" width="19.3796296296296" style="403" customWidth="1"/>
    <col min="30" max="30" width="7.87962962962963" style="403" customWidth="1"/>
    <col min="31" max="46" width="6.62962962962963" style="403" customWidth="1"/>
    <col min="47" max="16384" width="3.25" style="403"/>
  </cols>
  <sheetData>
    <row r="1" ht="16.35" spans="2:40">
      <c r="B1" s="404" t="s">
        <v>0</v>
      </c>
      <c r="C1" s="404"/>
      <c r="D1" s="404"/>
      <c r="E1" s="404"/>
      <c r="F1" s="404"/>
      <c r="G1" s="404"/>
      <c r="H1" s="404"/>
      <c r="I1" s="404"/>
      <c r="J1" s="404"/>
      <c r="K1" s="404"/>
      <c r="L1" s="404"/>
      <c r="M1" s="404"/>
      <c r="N1" s="404"/>
      <c r="O1" s="404"/>
      <c r="P1" s="404"/>
      <c r="Q1" s="404"/>
      <c r="R1" s="404"/>
      <c r="S1" s="404"/>
      <c r="T1" s="404"/>
      <c r="U1" s="404"/>
      <c r="V1" s="404"/>
      <c r="W1" s="404"/>
      <c r="X1" s="640"/>
      <c r="Y1" s="640"/>
      <c r="AA1" s="714"/>
      <c r="AB1" s="714"/>
      <c r="AC1" s="715"/>
      <c r="AD1" s="716"/>
      <c r="AE1" s="716"/>
      <c r="AF1" s="716"/>
      <c r="AG1" s="716"/>
      <c r="AH1" s="716"/>
      <c r="AI1" s="716"/>
      <c r="AJ1" s="716"/>
      <c r="AK1" s="716"/>
      <c r="AL1" s="716"/>
      <c r="AM1" s="716"/>
      <c r="AN1" s="716"/>
    </row>
    <row r="2" ht="17.1" customHeight="1" spans="2:40">
      <c r="B2" s="405" t="s">
        <v>1</v>
      </c>
      <c r="C2" s="406"/>
      <c r="D2" s="406"/>
      <c r="E2" s="406"/>
      <c r="F2" s="406"/>
      <c r="G2" s="407"/>
      <c r="H2" s="408"/>
      <c r="I2" s="451" t="str">
        <f>"属性（合计："&amp;J3+J5+J7+DEX+APP+INT+P3+P5&amp;"）[含幸运："&amp;J3+J5+J7+DEX+APP+INT+P3+P5+Luck&amp;"]"</f>
        <v>属性（合计：470）[含幸运：520]</v>
      </c>
      <c r="J2" s="452"/>
      <c r="K2" s="452"/>
      <c r="L2" s="452"/>
      <c r="M2" s="452"/>
      <c r="N2" s="452"/>
      <c r="O2" s="452"/>
      <c r="P2" s="452"/>
      <c r="Q2" s="616"/>
      <c r="S2" s="641" t="s">
        <v>2</v>
      </c>
      <c r="T2" s="642"/>
      <c r="U2" s="642"/>
      <c r="V2" s="642"/>
      <c r="W2" s="643"/>
      <c r="X2" s="644"/>
      <c r="Y2" s="717" t="str">
        <f>IF(Z3="","","任意特长可在下方选择本职技能")</f>
        <v/>
      </c>
      <c r="Z2" s="717"/>
      <c r="AA2" s="717"/>
      <c r="AB2" s="717"/>
      <c r="AC2" s="718"/>
      <c r="AD2" s="719"/>
      <c r="AE2" s="385" t="str">
        <f>职业!V3</f>
        <v>汽车驾驶</v>
      </c>
      <c r="AF2" s="385">
        <f>IF(AE2="任意特长",1,0)</f>
        <v>0</v>
      </c>
      <c r="AG2" s="385"/>
      <c r="AH2" s="732" t="str">
        <f t="array" ref="AH2">IFERROR(INDEX($AE$2:$AE$10,SMALL(IF($AF$2:$AF$10=1,ROW($AE$2:$AE$10),99999),ROW($AE1))-1,1),"")</f>
        <v/>
      </c>
      <c r="AI2" s="385"/>
      <c r="AJ2" s="385">
        <f>IF(Z3="本职技能为：",1,0)</f>
        <v>0</v>
      </c>
      <c r="AK2" s="385">
        <f>IF(AA3="",1,0)</f>
        <v>1</v>
      </c>
      <c r="AL2" s="716"/>
      <c r="AM2" s="716"/>
      <c r="AN2" s="716"/>
    </row>
    <row r="3" ht="17.1" customHeight="1" spans="2:40">
      <c r="B3" s="409" t="s">
        <v>3</v>
      </c>
      <c r="C3" s="410" t="s">
        <v>4</v>
      </c>
      <c r="D3" s="411"/>
      <c r="E3" s="411"/>
      <c r="F3" s="411"/>
      <c r="G3" s="412"/>
      <c r="H3" s="413"/>
      <c r="I3" s="545" t="s">
        <v>5</v>
      </c>
      <c r="J3" s="546">
        <v>40</v>
      </c>
      <c r="K3" s="547">
        <f>INT(J3/2)</f>
        <v>20</v>
      </c>
      <c r="L3" s="548" t="s">
        <v>6</v>
      </c>
      <c r="M3" s="549">
        <v>65</v>
      </c>
      <c r="N3" s="550">
        <f>INT(M3/2)</f>
        <v>32</v>
      </c>
      <c r="O3" s="551" t="s">
        <v>7</v>
      </c>
      <c r="P3" s="546">
        <v>40</v>
      </c>
      <c r="Q3" s="645">
        <f>INT(P3/2)</f>
        <v>20</v>
      </c>
      <c r="S3" s="646"/>
      <c r="T3" s="647"/>
      <c r="U3" s="647"/>
      <c r="V3" s="647"/>
      <c r="W3" s="648"/>
      <c r="X3" s="644"/>
      <c r="Y3" s="720" t="str">
        <f>IF(Z3="","",1)</f>
        <v/>
      </c>
      <c r="Z3" s="721" t="str">
        <f>IF(AH2="任意特长","本职技能为：","")</f>
        <v/>
      </c>
      <c r="AA3" s="722"/>
      <c r="AB3" s="723" t="str">
        <f>IF(Z3="","","←")&amp;IF(AND(AJ2=0,AK2=0),"←","")</f>
        <v/>
      </c>
      <c r="AC3" s="724" t="str">
        <f>IF(AND(AJ2=0,AK2=0),"请清除左侧选择框内容","")</f>
        <v/>
      </c>
      <c r="AD3" s="719"/>
      <c r="AE3" s="385">
        <f>职业!V4</f>
        <v>0</v>
      </c>
      <c r="AF3" s="385">
        <f t="shared" ref="AF3:AF10" si="0">IF(AE3="任意特长",1,0)</f>
        <v>0</v>
      </c>
      <c r="AG3" s="385"/>
      <c r="AH3" s="732" t="str">
        <f t="array" ref="AH3">IFERROR(INDEX($AE$2:$AE$10,SMALL(IF($AF$2:$AF$10=1,ROW($AE$2:$AE$10),99999),ROW($AE2))-1,1),"")</f>
        <v/>
      </c>
      <c r="AI3" s="385"/>
      <c r="AJ3" s="385">
        <f t="shared" ref="AJ3:AJ6" si="1">IF(Z4="本职技能为：",1,0)</f>
        <v>0</v>
      </c>
      <c r="AK3" s="385">
        <f t="shared" ref="AK3:AK6" si="2">IF(AA4="",1,0)</f>
        <v>1</v>
      </c>
      <c r="AL3" s="716"/>
      <c r="AM3" s="716"/>
      <c r="AN3" s="716"/>
    </row>
    <row r="4" ht="17.1" customHeight="1" spans="2:40">
      <c r="B4" s="414" t="s">
        <v>8</v>
      </c>
      <c r="C4" s="415" t="s">
        <v>9</v>
      </c>
      <c r="D4" s="416"/>
      <c r="E4" s="417" t="s">
        <v>10</v>
      </c>
      <c r="F4" s="418" t="s">
        <v>11</v>
      </c>
      <c r="G4" s="419"/>
      <c r="H4" s="413"/>
      <c r="I4" s="552"/>
      <c r="J4" s="553"/>
      <c r="K4" s="554">
        <f>INT(J3/5)</f>
        <v>8</v>
      </c>
      <c r="L4" s="555"/>
      <c r="M4" s="556"/>
      <c r="N4" s="557">
        <f>INT(M3/5)</f>
        <v>13</v>
      </c>
      <c r="O4" s="558"/>
      <c r="P4" s="553"/>
      <c r="Q4" s="649">
        <f>INT(P3/5)</f>
        <v>8</v>
      </c>
      <c r="S4" s="646"/>
      <c r="T4" s="647"/>
      <c r="U4" s="647"/>
      <c r="V4" s="647"/>
      <c r="W4" s="648"/>
      <c r="X4" s="644"/>
      <c r="Y4" s="720" t="str">
        <f>IF(Z4="","",2)</f>
        <v/>
      </c>
      <c r="Z4" s="721" t="str">
        <f>IF(AH3="任意特长","本职技能为：","")</f>
        <v/>
      </c>
      <c r="AA4" s="722"/>
      <c r="AB4" s="723" t="str">
        <f t="shared" ref="AB4:AB7" si="3">IF(Z4="","","←")&amp;IF(AND(AJ3=0,AK3=0),"←","")</f>
        <v/>
      </c>
      <c r="AC4" s="724" t="str">
        <f t="shared" ref="AC4:AC7" si="4">IF(AND(AJ3=0,AK3=0),"请清除左侧选择框内容","")</f>
        <v/>
      </c>
      <c r="AD4" s="719"/>
      <c r="AE4" s="385">
        <f>职业!V5</f>
        <v>0</v>
      </c>
      <c r="AF4" s="385">
        <f t="shared" si="0"/>
        <v>0</v>
      </c>
      <c r="AG4" s="385"/>
      <c r="AH4" s="732" t="str">
        <f t="array" ref="AH4">IFERROR(INDEX($AE$2:$AE$10,SMALL(IF($AF$2:$AF$10=1,ROW($AE$2:$AE$10),99999),ROW($AE3))-1,1),"")</f>
        <v/>
      </c>
      <c r="AI4" s="385"/>
      <c r="AJ4" s="385">
        <f t="shared" si="1"/>
        <v>0</v>
      </c>
      <c r="AK4" s="385">
        <f t="shared" si="2"/>
        <v>1</v>
      </c>
      <c r="AL4" s="716"/>
      <c r="AM4" s="716"/>
      <c r="AN4" s="716"/>
    </row>
    <row r="5" ht="17.1" customHeight="1" spans="2:40">
      <c r="B5" s="409" t="s">
        <v>12</v>
      </c>
      <c r="C5" s="420" t="s">
        <v>13</v>
      </c>
      <c r="D5" s="421"/>
      <c r="E5" s="422" t="s">
        <v>14</v>
      </c>
      <c r="F5" s="423">
        <v>20</v>
      </c>
      <c r="G5" s="424"/>
      <c r="H5" s="413"/>
      <c r="I5" s="559" t="s">
        <v>15</v>
      </c>
      <c r="J5" s="556">
        <v>35</v>
      </c>
      <c r="K5" s="557">
        <f>INT(J5/2)</f>
        <v>17</v>
      </c>
      <c r="L5" s="558" t="s">
        <v>16</v>
      </c>
      <c r="M5" s="553">
        <v>65</v>
      </c>
      <c r="N5" s="560">
        <f>INT(M5/2)</f>
        <v>32</v>
      </c>
      <c r="O5" s="555" t="s">
        <v>17</v>
      </c>
      <c r="P5" s="556">
        <v>70</v>
      </c>
      <c r="Q5" s="650">
        <f>INT(P5/2)</f>
        <v>35</v>
      </c>
      <c r="S5" s="646"/>
      <c r="T5" s="647"/>
      <c r="U5" s="647"/>
      <c r="V5" s="647"/>
      <c r="W5" s="648"/>
      <c r="X5" s="644"/>
      <c r="Y5" s="720" t="str">
        <f>IF(Z5="","",3)</f>
        <v/>
      </c>
      <c r="Z5" s="721" t="str">
        <f>IF(AH4="任意特长","本职技能为：","")</f>
        <v/>
      </c>
      <c r="AA5" s="722"/>
      <c r="AB5" s="723" t="str">
        <f t="shared" si="3"/>
        <v/>
      </c>
      <c r="AC5" s="725" t="str">
        <f t="shared" si="4"/>
        <v/>
      </c>
      <c r="AD5" s="719"/>
      <c r="AE5" s="385" t="str">
        <f>职业!V6</f>
        <v>社交技能</v>
      </c>
      <c r="AF5" s="385">
        <f t="shared" si="0"/>
        <v>0</v>
      </c>
      <c r="AG5" s="385"/>
      <c r="AH5" s="732" t="str">
        <f t="array" ref="AH5">IFERROR(INDEX($AE$2:$AE$10,SMALL(IF($AF$2:$AF$10=1,ROW($AE$2:$AE$10),99999),ROW($AE4))-1,1),"")</f>
        <v/>
      </c>
      <c r="AI5" s="385"/>
      <c r="AJ5" s="385">
        <f t="shared" si="1"/>
        <v>0</v>
      </c>
      <c r="AK5" s="385">
        <f t="shared" si="2"/>
        <v>1</v>
      </c>
      <c r="AL5" s="716"/>
      <c r="AM5" s="716"/>
      <c r="AN5" s="716"/>
    </row>
    <row r="6" ht="17.1" customHeight="1" spans="2:40">
      <c r="B6" s="414" t="s">
        <v>18</v>
      </c>
      <c r="C6" s="425">
        <v>18</v>
      </c>
      <c r="D6" s="426"/>
      <c r="E6" s="417" t="s">
        <v>19</v>
      </c>
      <c r="F6" s="427" t="s">
        <v>20</v>
      </c>
      <c r="G6" s="419"/>
      <c r="H6" s="413"/>
      <c r="I6" s="559"/>
      <c r="J6" s="556"/>
      <c r="K6" s="561">
        <f>INT(J5/5)</f>
        <v>7</v>
      </c>
      <c r="L6" s="558"/>
      <c r="M6" s="553"/>
      <c r="N6" s="560">
        <f>INT(M5/5)</f>
        <v>13</v>
      </c>
      <c r="O6" s="555"/>
      <c r="P6" s="556"/>
      <c r="Q6" s="650">
        <f>INT(P5/5)</f>
        <v>14</v>
      </c>
      <c r="S6" s="646"/>
      <c r="T6" s="647"/>
      <c r="U6" s="647"/>
      <c r="V6" s="647"/>
      <c r="W6" s="648"/>
      <c r="X6" s="644"/>
      <c r="Y6" s="720" t="str">
        <f>IF(Z6="","",4)</f>
        <v/>
      </c>
      <c r="Z6" s="721" t="str">
        <f>IF(AH5="任意特长","本职技能为：","")</f>
        <v/>
      </c>
      <c r="AA6" s="722"/>
      <c r="AB6" s="723" t="str">
        <f t="shared" si="3"/>
        <v/>
      </c>
      <c r="AC6" s="724" t="str">
        <f t="shared" si="4"/>
        <v/>
      </c>
      <c r="AD6" s="719"/>
      <c r="AE6" s="385" t="str">
        <f>职业!V7</f>
        <v>法律</v>
      </c>
      <c r="AF6" s="385">
        <f t="shared" si="0"/>
        <v>0</v>
      </c>
      <c r="AG6" s="385"/>
      <c r="AH6" s="732" t="str">
        <f t="array" ref="AH6">IFERROR(INDEX($AE$2:$AE$10,SMALL(IF($AF$2:$AF$10=1,ROW($AE$2:$AE$10),99999),ROW($AE5))-1,1),"")</f>
        <v/>
      </c>
      <c r="AI6" s="385"/>
      <c r="AJ6" s="385">
        <f t="shared" si="1"/>
        <v>0</v>
      </c>
      <c r="AK6" s="385">
        <f t="shared" si="2"/>
        <v>1</v>
      </c>
      <c r="AL6" s="716"/>
      <c r="AM6" s="716"/>
      <c r="AN6" s="716"/>
    </row>
    <row r="7" ht="17.1" customHeight="1" spans="2:40">
      <c r="B7" s="409" t="s">
        <v>21</v>
      </c>
      <c r="C7" s="420" t="s">
        <v>22</v>
      </c>
      <c r="D7" s="421"/>
      <c r="E7" s="421"/>
      <c r="F7" s="421"/>
      <c r="G7" s="428"/>
      <c r="H7" s="413"/>
      <c r="I7" s="562" t="s">
        <v>23</v>
      </c>
      <c r="J7" s="553">
        <v>65</v>
      </c>
      <c r="K7" s="560">
        <f>INT(J7/2)</f>
        <v>32</v>
      </c>
      <c r="L7" s="555" t="s">
        <v>24</v>
      </c>
      <c r="M7" s="556">
        <v>90</v>
      </c>
      <c r="N7" s="557">
        <f>INT(M7/2)</f>
        <v>45</v>
      </c>
      <c r="O7" s="558" t="s">
        <v>25</v>
      </c>
      <c r="P7" s="558">
        <f>附表!F28</f>
        <v>8</v>
      </c>
      <c r="Q7" s="651" t="s">
        <v>26</v>
      </c>
      <c r="S7" s="646"/>
      <c r="T7" s="647"/>
      <c r="U7" s="647"/>
      <c r="V7" s="647"/>
      <c r="W7" s="648"/>
      <c r="X7" s="644"/>
      <c r="Y7" s="720" t="str">
        <f>IF(Z7="","",5)</f>
        <v/>
      </c>
      <c r="Z7" s="721" t="str">
        <f>IF(AH6="任意特长","本职技能为：","")</f>
        <v/>
      </c>
      <c r="AA7" s="722"/>
      <c r="AB7" s="723" t="str">
        <f t="shared" si="3"/>
        <v/>
      </c>
      <c r="AC7" s="724" t="str">
        <f t="shared" si="4"/>
        <v/>
      </c>
      <c r="AD7" s="719"/>
      <c r="AE7" s="385" t="str">
        <f>职业!V8</f>
        <v>心理学</v>
      </c>
      <c r="AF7" s="385">
        <f t="shared" si="0"/>
        <v>0</v>
      </c>
      <c r="AG7" s="385"/>
      <c r="AH7" s="385"/>
      <c r="AI7" s="385"/>
      <c r="AJ7" s="385"/>
      <c r="AK7" s="385"/>
      <c r="AL7" s="716"/>
      <c r="AM7" s="716"/>
      <c r="AN7" s="716"/>
    </row>
    <row r="8" ht="17.1" customHeight="1" spans="2:40">
      <c r="B8" s="429" t="s">
        <v>27</v>
      </c>
      <c r="C8" s="430" t="s">
        <v>28</v>
      </c>
      <c r="D8" s="431"/>
      <c r="E8" s="431"/>
      <c r="F8" s="431"/>
      <c r="G8" s="432"/>
      <c r="H8" s="413"/>
      <c r="I8" s="563"/>
      <c r="J8" s="564"/>
      <c r="K8" s="565">
        <f>INT(J7/5)</f>
        <v>13</v>
      </c>
      <c r="L8" s="566"/>
      <c r="M8" s="567"/>
      <c r="N8" s="568">
        <f>INT(M7/5)</f>
        <v>18</v>
      </c>
      <c r="O8" s="569"/>
      <c r="P8" s="569"/>
      <c r="Q8" s="652">
        <f>附表!F27-8</f>
        <v>0</v>
      </c>
      <c r="S8" s="653"/>
      <c r="T8" s="654"/>
      <c r="U8" s="654"/>
      <c r="V8" s="654"/>
      <c r="W8" s="655"/>
      <c r="X8" s="644"/>
      <c r="Y8" s="721"/>
      <c r="Z8" s="726"/>
      <c r="AA8" s="726"/>
      <c r="AB8" s="727"/>
      <c r="AC8" s="728"/>
      <c r="AD8" s="385"/>
      <c r="AE8" s="385" t="str">
        <f>职业!V9</f>
        <v>追踪</v>
      </c>
      <c r="AF8" s="385">
        <f t="shared" si="0"/>
        <v>0</v>
      </c>
      <c r="AG8" s="385"/>
      <c r="AH8" s="385"/>
      <c r="AI8" s="385"/>
      <c r="AJ8" s="385"/>
      <c r="AK8" s="385"/>
      <c r="AL8" s="716"/>
      <c r="AM8" s="716"/>
      <c r="AN8" s="716"/>
    </row>
    <row r="9" ht="16.35" spans="2:40">
      <c r="B9" s="433" t="str">
        <f>IF(D9=" "," ","任意特长")</f>
        <v> </v>
      </c>
      <c r="C9" s="433"/>
      <c r="D9" s="434" t="str">
        <f>IF(SUMIF(职业!V3:V11,"任意特长",职业!W3:W11)=0," ",SUMIF(职业!V3:V11,"任意特长",职业!W3:W11))</f>
        <v> </v>
      </c>
      <c r="E9" s="435" t="str">
        <f>IF(K9=" ","","社交技能（☯）：4选")</f>
        <v>社交技能（☯）：4选</v>
      </c>
      <c r="F9" s="435"/>
      <c r="G9" s="435"/>
      <c r="H9" s="435"/>
      <c r="I9" s="435"/>
      <c r="J9" s="435"/>
      <c r="K9" s="570">
        <f>IF(SUMIF(职业!V3:V11,"社交技能",职业!W3:W11)=0," ",SUMIF(职业!V3:V11,"社交技能",职业!W3:W11))</f>
        <v>1</v>
      </c>
      <c r="L9" s="388"/>
      <c r="M9" s="571" t="str">
        <f>IF(F5="","",IF(职业!$Y$3=0," ","二选一：☆"))</f>
        <v>二选一：☆</v>
      </c>
      <c r="N9" s="571"/>
      <c r="O9" s="388"/>
      <c r="P9" s="571" t="str">
        <f>IF(F5="","",IF(职业!Y5=0,"","二选一②:⊙"))</f>
        <v>二选一②:⊙</v>
      </c>
      <c r="Q9" s="571"/>
      <c r="R9" s="388"/>
      <c r="S9" s="571" t="str">
        <f>IF(F5="","",IF(职业!Y7=0,"","二选一②:※"))</f>
        <v/>
      </c>
      <c r="T9" s="571"/>
      <c r="U9" s="656"/>
      <c r="V9" s="571" t="str">
        <f>IF(F5="","",IF(职业!Y9=0," ","三选X:X"))</f>
        <v> </v>
      </c>
      <c r="W9" s="571"/>
      <c r="X9" s="644"/>
      <c r="Y9" s="644"/>
      <c r="Z9" s="727"/>
      <c r="AA9" s="727"/>
      <c r="AB9" s="727"/>
      <c r="AC9" s="728"/>
      <c r="AD9" s="385"/>
      <c r="AE9" s="385" t="str">
        <f>职业!V10</f>
        <v>潜行</v>
      </c>
      <c r="AF9" s="385">
        <f t="shared" si="0"/>
        <v>0</v>
      </c>
      <c r="AG9" s="385"/>
      <c r="AH9" s="385"/>
      <c r="AI9" s="385"/>
      <c r="AJ9" s="385"/>
      <c r="AK9" s="385"/>
      <c r="AL9" s="716"/>
      <c r="AM9" s="716"/>
      <c r="AN9" s="716"/>
    </row>
    <row r="10" ht="16.5" customHeight="1" spans="2:40">
      <c r="B10" s="436" t="s">
        <v>29</v>
      </c>
      <c r="C10" s="437"/>
      <c r="D10" s="438">
        <f>E10</f>
        <v>10</v>
      </c>
      <c r="E10" s="439">
        <f>INT((J5+J7)/10)</f>
        <v>10</v>
      </c>
      <c r="F10" s="440" t="s">
        <v>30</v>
      </c>
      <c r="G10" s="441"/>
      <c r="H10" s="442">
        <f>POW</f>
        <v>40</v>
      </c>
      <c r="I10" s="572">
        <f>IF(ISBLANK(H10),MIN(J26,99-J26),INT(99-J26))</f>
        <v>99</v>
      </c>
      <c r="J10" s="573"/>
      <c r="K10" s="574" t="s">
        <v>31</v>
      </c>
      <c r="L10" s="437"/>
      <c r="M10" s="575">
        <v>50</v>
      </c>
      <c r="N10" s="576">
        <v>99</v>
      </c>
      <c r="O10" s="440" t="s">
        <v>32</v>
      </c>
      <c r="P10" s="441"/>
      <c r="Q10" s="657">
        <f>MP</f>
        <v>8</v>
      </c>
      <c r="R10" s="658">
        <f>P3/5</f>
        <v>8</v>
      </c>
      <c r="S10" s="659"/>
      <c r="T10" s="660" t="s">
        <v>33</v>
      </c>
      <c r="U10" s="661"/>
      <c r="V10" s="662" t="s">
        <v>34</v>
      </c>
      <c r="W10" s="663"/>
      <c r="X10" s="644"/>
      <c r="Y10" s="644"/>
      <c r="Z10" s="727"/>
      <c r="AA10" s="727"/>
      <c r="AB10" s="727"/>
      <c r="AC10" s="728"/>
      <c r="AD10" s="385"/>
      <c r="AE10" s="385" t="str">
        <f>职业!V11</f>
        <v>无</v>
      </c>
      <c r="AF10" s="385">
        <f t="shared" si="0"/>
        <v>0</v>
      </c>
      <c r="AG10" s="385"/>
      <c r="AH10" s="385"/>
      <c r="AI10" s="385"/>
      <c r="AJ10" s="385"/>
      <c r="AK10" s="385"/>
      <c r="AL10" s="716"/>
      <c r="AM10" s="716"/>
      <c r="AN10" s="716"/>
    </row>
    <row r="11" ht="17.25" customHeight="1" spans="2:40">
      <c r="B11" s="443"/>
      <c r="C11" s="444"/>
      <c r="D11" s="445"/>
      <c r="E11" s="446"/>
      <c r="F11" s="447"/>
      <c r="G11" s="448"/>
      <c r="H11" s="449"/>
      <c r="I11" s="577"/>
      <c r="J11" s="578"/>
      <c r="K11" s="579"/>
      <c r="L11" s="444"/>
      <c r="M11" s="580"/>
      <c r="N11" s="581"/>
      <c r="O11" s="447"/>
      <c r="P11" s="448"/>
      <c r="Q11" s="664"/>
      <c r="R11" s="665"/>
      <c r="S11" s="666"/>
      <c r="T11" s="667" t="s">
        <v>35</v>
      </c>
      <c r="U11" s="668"/>
      <c r="V11" s="669" t="s">
        <v>36</v>
      </c>
      <c r="W11" s="670"/>
      <c r="X11" s="388"/>
      <c r="Y11" s="388"/>
      <c r="Z11" s="729"/>
      <c r="AA11" s="729"/>
      <c r="AB11" s="729"/>
      <c r="AC11" s="728"/>
      <c r="AD11" s="385"/>
      <c r="AE11" s="385"/>
      <c r="AF11" s="716"/>
      <c r="AG11" s="716"/>
      <c r="AH11" s="716"/>
      <c r="AI11" s="716"/>
      <c r="AJ11" s="716"/>
      <c r="AK11" s="716"/>
      <c r="AL11" s="716"/>
      <c r="AM11" s="716"/>
      <c r="AN11" s="716"/>
    </row>
    <row r="12" ht="16.35" spans="2:40">
      <c r="B12" s="450" t="str">
        <f>IF(F5=0," ","["&amp;LOOKUP(F5,职业列表!A2:A117,职业列表!B2:B117)&amp;"]的本职技能："&amp;LOOKUP(F5,职业列表!A2:A117,职业列表!G2:G117))</f>
        <v>[赏金猎人]的本职技能：汽车驾驶，电子学或电气维修，格斗或射击，一项社交技能（魅惑、话术、恐吓、说服），法律，心理学，追踪，潜行。</v>
      </c>
      <c r="C12" s="450"/>
      <c r="D12" s="450"/>
      <c r="E12" s="450"/>
      <c r="F12" s="450"/>
      <c r="G12" s="450"/>
      <c r="H12" s="450"/>
      <c r="I12" s="450"/>
      <c r="J12" s="450"/>
      <c r="K12" s="450"/>
      <c r="L12" s="450"/>
      <c r="M12" s="450"/>
      <c r="N12" s="450"/>
      <c r="O12" s="450"/>
      <c r="P12" s="450"/>
      <c r="Q12" s="450"/>
      <c r="R12" s="450"/>
      <c r="S12" s="450"/>
      <c r="T12" s="450"/>
      <c r="U12" s="450"/>
      <c r="V12" s="450"/>
      <c r="W12" s="450"/>
      <c r="X12" s="671"/>
      <c r="Y12" s="388"/>
      <c r="Z12" s="729"/>
      <c r="AA12" s="729"/>
      <c r="AB12" s="729"/>
      <c r="AC12" s="728"/>
      <c r="AD12" s="385"/>
      <c r="AE12" s="385"/>
      <c r="AF12" s="716"/>
      <c r="AG12" s="716"/>
      <c r="AH12" s="716"/>
      <c r="AI12" s="716"/>
      <c r="AJ12" s="716"/>
      <c r="AK12" s="716"/>
      <c r="AL12" s="716"/>
      <c r="AM12" s="716"/>
      <c r="AN12" s="716"/>
    </row>
    <row r="13" ht="15.6" spans="2:40">
      <c r="B13" s="451" t="s">
        <v>37</v>
      </c>
      <c r="C13" s="452"/>
      <c r="D13" s="452"/>
      <c r="E13" s="452"/>
      <c r="F13" s="452"/>
      <c r="G13" s="452"/>
      <c r="H13" s="452"/>
      <c r="I13" s="452"/>
      <c r="J13" s="452"/>
      <c r="K13" s="452"/>
      <c r="L13" s="452"/>
      <c r="M13" s="452"/>
      <c r="N13" s="452"/>
      <c r="O13" s="452"/>
      <c r="P13" s="452"/>
      <c r="Q13" s="452"/>
      <c r="R13" s="452"/>
      <c r="S13" s="452"/>
      <c r="T13" s="452"/>
      <c r="U13" s="452"/>
      <c r="V13" s="452"/>
      <c r="W13" s="616"/>
      <c r="X13" s="388"/>
      <c r="Y13" s="388"/>
      <c r="Z13" s="729"/>
      <c r="AA13" s="729"/>
      <c r="AB13" s="388"/>
      <c r="AC13" s="728"/>
      <c r="AD13" s="385"/>
      <c r="AE13" s="385"/>
      <c r="AF13" s="716"/>
      <c r="AG13" s="716"/>
      <c r="AH13" s="716"/>
      <c r="AI13" s="716"/>
      <c r="AJ13" s="716"/>
      <c r="AK13" s="716"/>
      <c r="AL13" s="716"/>
      <c r="AM13" s="716"/>
      <c r="AN13" s="716"/>
    </row>
    <row r="14" ht="15.6" spans="2:38">
      <c r="B14" s="453" t="s">
        <v>38</v>
      </c>
      <c r="C14" s="454" t="s">
        <v>39</v>
      </c>
      <c r="D14" s="455" t="s">
        <v>40</v>
      </c>
      <c r="E14" s="454"/>
      <c r="F14" s="455" t="s">
        <v>41</v>
      </c>
      <c r="G14" s="455" t="s">
        <v>42</v>
      </c>
      <c r="H14" s="455" t="s">
        <v>12</v>
      </c>
      <c r="I14" s="455" t="s">
        <v>43</v>
      </c>
      <c r="J14" s="455" t="s">
        <v>44</v>
      </c>
      <c r="K14" s="582"/>
      <c r="L14" s="583"/>
      <c r="M14" s="454" t="s">
        <v>38</v>
      </c>
      <c r="N14" s="582" t="s">
        <v>39</v>
      </c>
      <c r="O14" s="455" t="s">
        <v>40</v>
      </c>
      <c r="P14" s="454"/>
      <c r="Q14" s="455" t="s">
        <v>41</v>
      </c>
      <c r="R14" s="455" t="s">
        <v>42</v>
      </c>
      <c r="S14" s="455" t="s">
        <v>12</v>
      </c>
      <c r="T14" s="455" t="s">
        <v>43</v>
      </c>
      <c r="U14" s="455" t="s">
        <v>44</v>
      </c>
      <c r="V14" s="582"/>
      <c r="W14" s="672"/>
      <c r="X14" s="388"/>
      <c r="Y14" s="388"/>
      <c r="Z14" s="729"/>
      <c r="AA14" s="729"/>
      <c r="AB14" s="729"/>
      <c r="AC14" s="728"/>
      <c r="AD14" s="728"/>
      <c r="AE14" s="728"/>
      <c r="AF14" s="715"/>
      <c r="AG14" s="715"/>
      <c r="AH14" s="715"/>
      <c r="AI14" s="715"/>
      <c r="AJ14" s="715"/>
      <c r="AK14" s="715"/>
      <c r="AL14" s="715"/>
    </row>
    <row r="15" ht="15.6" spans="2:38">
      <c r="B15" s="456" t="s">
        <v>45</v>
      </c>
      <c r="C15" s="457" t="str">
        <f>IFERROR(IF(OR(COUNTIF(职业!$V$3:$V$11,$D15)=1,COUNTIF($AA$3:$AA$7,$D15)=1),"★",IF(COUNTIF(职业!$Y$3:$Z$3,$D15),"☆",IF(COUNTIF(职业!$Y$5:$Z$5,$D15),"⊙",IF(COUNTIF(职业!$Y$7:$Z$7,$D15),"※",IF(COUNTIF(职业!$Y$9:$AA$9,$D15),"×"," ")))))," ")</f>
        <v> </v>
      </c>
      <c r="D15" s="458" t="s">
        <v>46</v>
      </c>
      <c r="E15" s="459"/>
      <c r="F15" s="460">
        <v>5</v>
      </c>
      <c r="G15" s="461"/>
      <c r="H15" s="461"/>
      <c r="I15" s="461"/>
      <c r="J15" s="460">
        <f t="shared" ref="J15:J48" si="5">SUM(F15:I15)</f>
        <v>5</v>
      </c>
      <c r="K15" s="460">
        <f t="shared" ref="K15:K48" si="6">INT(J15/2)</f>
        <v>2</v>
      </c>
      <c r="L15" s="584">
        <f t="shared" ref="L15:L48" si="7">INT(J15/5)</f>
        <v>1</v>
      </c>
      <c r="M15" s="459" t="s">
        <v>45</v>
      </c>
      <c r="N15" s="457" t="str">
        <f>IFERROR(IF(OR(COUNTIF(职业!$V$3:$V$11,$O15)=1,COUNTIF($AA$3:$AA$7,$O15)=1),"★",IF(COUNTIF(职业!$Y$3:$Z$3,$O15),"☆",IF(COUNTIF(职业!$Y$5:$Z$5,$O15),"⊙",IF(COUNTIF(职业!$Y$7:$Z$7,$O15),"※",IF(COUNTIF(职业!$Y$9:$AA$9,$O15),"×"," ")))))," ")</f>
        <v>★</v>
      </c>
      <c r="O15" s="585" t="s">
        <v>47</v>
      </c>
      <c r="P15" s="586"/>
      <c r="Q15" s="460">
        <v>5</v>
      </c>
      <c r="R15" s="461"/>
      <c r="S15" s="461"/>
      <c r="T15" s="461"/>
      <c r="U15" s="460">
        <f t="shared" ref="U15:U37" si="8">SUM(Q15:T15)</f>
        <v>5</v>
      </c>
      <c r="V15" s="460">
        <f>INT(U15/2)</f>
        <v>2</v>
      </c>
      <c r="W15" s="673">
        <f>INT(U15/5)</f>
        <v>1</v>
      </c>
      <c r="X15" s="388"/>
      <c r="Y15" s="388"/>
      <c r="Z15" s="729"/>
      <c r="AA15" s="729"/>
      <c r="AB15" s="729"/>
      <c r="AC15" s="728"/>
      <c r="AD15" s="728"/>
      <c r="AE15" s="728"/>
      <c r="AF15" s="715"/>
      <c r="AG15" s="715"/>
      <c r="AH15" s="715"/>
      <c r="AI15" s="715"/>
      <c r="AJ15" s="715"/>
      <c r="AK15" s="715"/>
      <c r="AL15" s="715"/>
    </row>
    <row r="16" ht="15.6" spans="2:31">
      <c r="B16" s="462" t="s">
        <v>45</v>
      </c>
      <c r="C16" s="463" t="str">
        <f>IFERROR(IF(OR(COUNTIF(职业!$V$3:$V$11,$D16)=1,COUNTIF($AA$3:$AA$7,$D16)=1),"★",IF(COUNTIF(职业!$Y$3:$Z$3,$D16),"☆",IF(COUNTIF(职业!$Y$5:$Z$5,$D16),"⊙",IF(COUNTIF(职业!$Y$7:$Z$7,$D16),"※",IF(COUNTIF(职业!$Y$9:$AA$9,$D16),"×"," ")))))," ")</f>
        <v> </v>
      </c>
      <c r="D16" s="464" t="s">
        <v>48</v>
      </c>
      <c r="E16" s="465"/>
      <c r="F16" s="466">
        <v>1</v>
      </c>
      <c r="G16" s="467"/>
      <c r="H16" s="467"/>
      <c r="I16" s="467"/>
      <c r="J16" s="466">
        <f t="shared" si="5"/>
        <v>1</v>
      </c>
      <c r="K16" s="466">
        <f t="shared" si="6"/>
        <v>0</v>
      </c>
      <c r="L16" s="587">
        <f t="shared" si="7"/>
        <v>0</v>
      </c>
      <c r="M16" s="465" t="s">
        <v>45</v>
      </c>
      <c r="N16" s="463" t="str">
        <f>IFERROR(IF(OR(COUNTIF(职业!$V$3:$V$11,$O16)=1,COUNTIF($AA$3:$AA$7,$O16)=1),"★",IF(COUNTIF(职业!$Y$3:$Z$3,$O16),"☆",IF(COUNTIF(职业!$Y$5:$Z$5,$O16),"⊙",IF(COUNTIF(职业!$Y$7:$Z$7,$O16),"※",IF(COUNTIF(职业!$Y$9:$AA$9,$O16),"×"," ")))))," ")</f>
        <v> </v>
      </c>
      <c r="O16" s="464" t="s">
        <v>49</v>
      </c>
      <c r="P16" s="465"/>
      <c r="Q16" s="466">
        <v>20</v>
      </c>
      <c r="R16" s="467"/>
      <c r="S16" s="467"/>
      <c r="T16" s="467"/>
      <c r="U16" s="466">
        <f t="shared" si="8"/>
        <v>20</v>
      </c>
      <c r="V16" s="466">
        <f>INT(U16/2)</f>
        <v>10</v>
      </c>
      <c r="W16" s="674">
        <f>INT(U16/5)</f>
        <v>4</v>
      </c>
      <c r="X16" s="388"/>
      <c r="Y16" s="388"/>
      <c r="Z16" s="729"/>
      <c r="AA16" s="729"/>
      <c r="AB16" s="729"/>
      <c r="AC16" s="388"/>
      <c r="AD16" s="388"/>
      <c r="AE16" s="388"/>
    </row>
    <row r="17" ht="15.6" spans="2:31">
      <c r="B17" s="456" t="s">
        <v>45</v>
      </c>
      <c r="C17" s="457" t="str">
        <f>IFERROR(IF(OR(COUNTIF(职业!$V$3:$V$11,$D17)=1,COUNTIF($AA$3:$AA$7,$D17)=1),"★",IF(COUNTIF(职业!$Y$3:$Z$3,$D17),"☆",IF(COUNTIF(职业!$Y$5:$Z$5,$D17),"⊙",IF(COUNTIF(职业!$Y$7:$Z$7,$D17),"※",IF(COUNTIF(职业!$Y$9:$AA$9,$D17),"×"," ")))))," ")</f>
        <v> </v>
      </c>
      <c r="D17" s="458" t="s">
        <v>50</v>
      </c>
      <c r="E17" s="459"/>
      <c r="F17" s="460">
        <v>5</v>
      </c>
      <c r="G17" s="461"/>
      <c r="H17" s="461"/>
      <c r="I17" s="461"/>
      <c r="J17" s="460">
        <f t="shared" si="5"/>
        <v>5</v>
      </c>
      <c r="K17" s="460">
        <f t="shared" si="6"/>
        <v>2</v>
      </c>
      <c r="L17" s="584">
        <f t="shared" si="7"/>
        <v>1</v>
      </c>
      <c r="M17" s="459" t="s">
        <v>45</v>
      </c>
      <c r="N17" s="457" t="str">
        <f>IFERROR(IF(OR(COUNTIF(职业!$V$3:$V$11,$O17)=1,COUNTIF($AA$3:$AA$7,$O17)=1),"★",IF(COUNTIF(职业!$Y$3:$Z$3,$O17),"☆",IF(COUNTIF(职业!$Y$5:$Z$5,$O17),"⊙",IF(COUNTIF(职业!$Y$7:$Z$7,$O17),"※",IF(COUNTIF(职业!$Y$9:$AA$9,$O17),"×"," ")))))," ")</f>
        <v> </v>
      </c>
      <c r="O17" s="585" t="s">
        <v>51</v>
      </c>
      <c r="P17" s="586"/>
      <c r="Q17" s="460">
        <v>20</v>
      </c>
      <c r="R17" s="461"/>
      <c r="S17" s="461"/>
      <c r="T17" s="461">
        <v>40</v>
      </c>
      <c r="U17" s="460">
        <f t="shared" si="8"/>
        <v>60</v>
      </c>
      <c r="V17" s="460">
        <f t="shared" ref="V17:V37" si="9">INT(U17/2)</f>
        <v>30</v>
      </c>
      <c r="W17" s="673">
        <f t="shared" ref="W17:W37" si="10">INT(U17/5)</f>
        <v>12</v>
      </c>
      <c r="X17" s="388"/>
      <c r="Y17" s="388"/>
      <c r="Z17" s="729"/>
      <c r="AA17" s="729"/>
      <c r="AB17" s="729"/>
      <c r="AC17" s="388"/>
      <c r="AD17" s="388"/>
      <c r="AE17" s="388"/>
    </row>
    <row r="18" ht="15.6" spans="2:31">
      <c r="B18" s="462" t="s">
        <v>45</v>
      </c>
      <c r="C18" s="463" t="str">
        <f>IFERROR(IF(OR(COUNTIF(职业!$V$3:$V$11,$D18)=1,COUNTIF($AA$3:$AA$7,$D18)=1),"★",IF(COUNTIF(职业!$Y$3:$Z$3,$D18),"☆",IF(COUNTIF(职业!$Y$5:$Z$5,$D18),"⊙",IF(COUNTIF(职业!$Y$7:$Z$7,$D18),"※",IF(COUNTIF(职业!$Y$9:$AA$9,$D18),"×"," ")))))," ")</f>
        <v> </v>
      </c>
      <c r="D18" s="464" t="s">
        <v>52</v>
      </c>
      <c r="E18" s="465"/>
      <c r="F18" s="466">
        <v>1</v>
      </c>
      <c r="G18" s="467"/>
      <c r="H18" s="467"/>
      <c r="I18" s="467"/>
      <c r="J18" s="466">
        <f t="shared" si="5"/>
        <v>1</v>
      </c>
      <c r="K18" s="466">
        <f t="shared" si="6"/>
        <v>0</v>
      </c>
      <c r="L18" s="587">
        <f t="shared" si="7"/>
        <v>0</v>
      </c>
      <c r="M18" s="465" t="s">
        <v>45</v>
      </c>
      <c r="N18" s="463" t="str">
        <f>IFERROR(IF(OR(COUNTIF(职业!$V$3:$V$11,$O18)=1,COUNTIF($AA$3:$AA$7,$O18)=1),"★",IF(COUNTIF(职业!$Y$3:$Z$3,$O18),"☆",IF(COUNTIF(职业!$Y$5:$Z$5,$O18),"⊙",IF(COUNTIF(职业!$Y$7:$Z$7,$O18),"※",IF(COUNTIF(职业!$Y$9:$AA$9,$O18),"×"," ")))))," ")</f>
        <v> </v>
      </c>
      <c r="O18" s="464" t="s">
        <v>53</v>
      </c>
      <c r="P18" s="465"/>
      <c r="Q18" s="466">
        <v>1</v>
      </c>
      <c r="R18" s="467"/>
      <c r="S18" s="467"/>
      <c r="T18" s="467"/>
      <c r="U18" s="466">
        <f t="shared" si="8"/>
        <v>1</v>
      </c>
      <c r="V18" s="466">
        <f t="shared" si="9"/>
        <v>0</v>
      </c>
      <c r="W18" s="674">
        <f t="shared" si="10"/>
        <v>0</v>
      </c>
      <c r="X18" s="388"/>
      <c r="Y18" s="388"/>
      <c r="Z18" s="729"/>
      <c r="AA18" s="729"/>
      <c r="AB18" s="388"/>
      <c r="AC18" s="388"/>
      <c r="AD18" s="388"/>
      <c r="AE18" s="388"/>
    </row>
    <row r="19" ht="16.5" customHeight="1" spans="2:31">
      <c r="B19" s="456" t="s">
        <v>45</v>
      </c>
      <c r="C19" s="457" t="str">
        <f>IFERROR(IF(OR(COUNTIF(职业!$V$3:$V$11,$D19)=1,COUNTIF($AA$3:$AA$7,$D19)=1),"★",IF(COUNTIF(职业!$Y$3:$Z$3,$D19),"☆",IF(COUNTIF(职业!$Y$5:$Z$5,$D19),"⊙",IF(COUNTIF(职业!$Y$7:$Z$7,$D19),"※",IF(COUNTIF(职业!$Y$9:$AA$9,$D19),"×"," ")))))," ")</f>
        <v> </v>
      </c>
      <c r="D19" s="468" t="s">
        <v>54</v>
      </c>
      <c r="E19" s="469" t="s">
        <v>55</v>
      </c>
      <c r="F19" s="460">
        <v>5</v>
      </c>
      <c r="G19" s="461"/>
      <c r="H19" s="461"/>
      <c r="I19" s="461"/>
      <c r="J19" s="460">
        <f t="shared" si="5"/>
        <v>5</v>
      </c>
      <c r="K19" s="460">
        <f t="shared" si="6"/>
        <v>2</v>
      </c>
      <c r="L19" s="584">
        <f t="shared" si="7"/>
        <v>1</v>
      </c>
      <c r="M19" s="459" t="s">
        <v>45</v>
      </c>
      <c r="N19" s="457" t="str">
        <f>IFERROR(IF(OR(COUNTIF(职业!$V$3:$V$11,$O19)=1,COUNTIF($AA$3:$AA$7,$O19)=1),"★",IF(COUNTIF(职业!$Y$3:$Z$3,$O19),"☆",IF(COUNTIF(职业!$Y$5:$Z$5,$O19),"⊙",IF(COUNTIF(职业!$Y$7:$Z$7,$O19),"※",IF(COUNTIF(职业!$Y$9:$AA$9,$O19),"×"," ")))))," ")</f>
        <v> </v>
      </c>
      <c r="O19" s="585" t="s">
        <v>56</v>
      </c>
      <c r="P19" s="586"/>
      <c r="Q19" s="460">
        <v>10</v>
      </c>
      <c r="R19" s="461"/>
      <c r="S19" s="461"/>
      <c r="T19" s="461"/>
      <c r="U19" s="460">
        <f t="shared" si="8"/>
        <v>10</v>
      </c>
      <c r="V19" s="460">
        <f t="shared" si="9"/>
        <v>5</v>
      </c>
      <c r="W19" s="673">
        <f t="shared" si="10"/>
        <v>2</v>
      </c>
      <c r="X19" s="388"/>
      <c r="Y19" s="388"/>
      <c r="Z19" s="729"/>
      <c r="AA19" s="729"/>
      <c r="AB19" s="729"/>
      <c r="AC19" s="388"/>
      <c r="AD19" s="388"/>
      <c r="AE19" s="388"/>
    </row>
    <row r="20" ht="16.5" customHeight="1" spans="2:31">
      <c r="B20" s="462" t="s">
        <v>45</v>
      </c>
      <c r="C20" s="463" t="str">
        <f>IFERROR(IF(OR(COUNTIF(职业!$V$3:$V$11,$D20)=1,COUNTIF($AA$3:$AA$7,$D20)=1),"★",IF(COUNTIF(职业!$Y$3:$Z$3,$D20),"☆",IF(COUNTIF(职业!$Y$5:$Z$5,$D20),"⊙",IF(COUNTIF(职业!$Y$7:$Z$7,$D20),"※",IF(COUNTIF(职业!$Y$9:$AA$9,$D20),"×"," ")))))," ")</f>
        <v> </v>
      </c>
      <c r="D20" s="470" t="s">
        <v>57</v>
      </c>
      <c r="E20" s="471"/>
      <c r="F20" s="466">
        <v>5</v>
      </c>
      <c r="G20" s="467"/>
      <c r="H20" s="467"/>
      <c r="I20" s="467"/>
      <c r="J20" s="466">
        <f t="shared" si="5"/>
        <v>5</v>
      </c>
      <c r="K20" s="466">
        <f t="shared" si="6"/>
        <v>2</v>
      </c>
      <c r="L20" s="587">
        <f t="shared" si="7"/>
        <v>1</v>
      </c>
      <c r="M20" s="465" t="s">
        <v>45</v>
      </c>
      <c r="N20" s="463" t="str">
        <f>IFERROR(IF(OR(COUNTIF(职业!$V$3:$V$11,$O20)=1,COUNTIF($AA$3:$AA$7,$O20)=1),"★",IF(COUNTIF(职业!$Y$3:$Z$3,$O20),"☆",IF(COUNTIF(职业!$Y$5:$Z$5,$O20),"⊙",IF(COUNTIF(职业!$Y$7:$Z$7,$O20),"※",IF(COUNTIF(职业!$Y$9:$AA$9,$O20),"×"," ")))))," ")</f>
        <v> </v>
      </c>
      <c r="O20" s="464" t="s">
        <v>58</v>
      </c>
      <c r="P20" s="465"/>
      <c r="Q20" s="466">
        <v>1</v>
      </c>
      <c r="R20" s="467"/>
      <c r="S20" s="467"/>
      <c r="T20" s="467"/>
      <c r="U20" s="466">
        <f t="shared" si="8"/>
        <v>1</v>
      </c>
      <c r="V20" s="466">
        <f t="shared" si="9"/>
        <v>0</v>
      </c>
      <c r="W20" s="674">
        <f t="shared" si="10"/>
        <v>0</v>
      </c>
      <c r="X20" s="388"/>
      <c r="Y20" s="388"/>
      <c r="Z20" s="729"/>
      <c r="AA20" s="729"/>
      <c r="AB20" s="729"/>
      <c r="AC20" s="388"/>
      <c r="AD20" s="388"/>
      <c r="AE20" s="388"/>
    </row>
    <row r="21" ht="16.5" customHeight="1" spans="2:31">
      <c r="B21" s="456" t="s">
        <v>45</v>
      </c>
      <c r="C21" s="457" t="str">
        <f>IFERROR(IF(OR(COUNTIF(职业!$V$3:$V$11,$D21)=1,COUNTIF($AA$3:$AA$7,$D21)=1),"★",IF(COUNTIF(职业!$Y$3:$Z$3,$D21),"☆",IF(COUNTIF(职业!$Y$5:$Z$5,$D21),"⊙",IF(COUNTIF(职业!$Y$7:$Z$7,$D21),"※",IF(COUNTIF(职业!$Y$9:$AA$9,$D21),"×"," ")))))," ")</f>
        <v> </v>
      </c>
      <c r="D21" s="468" t="s">
        <v>59</v>
      </c>
      <c r="E21" s="469"/>
      <c r="F21" s="460">
        <v>5</v>
      </c>
      <c r="G21" s="461"/>
      <c r="H21" s="461"/>
      <c r="I21" s="461"/>
      <c r="J21" s="460">
        <f t="shared" si="5"/>
        <v>5</v>
      </c>
      <c r="K21" s="460">
        <f t="shared" si="6"/>
        <v>2</v>
      </c>
      <c r="L21" s="584">
        <f t="shared" si="7"/>
        <v>1</v>
      </c>
      <c r="M21" s="459" t="s">
        <v>45</v>
      </c>
      <c r="N21" s="457" t="str">
        <f>IFERROR(IF(OR(COUNTIF(职业!$V$3:$V$11,$O21)=1,COUNTIF($AA$3:$AA$7,$O21)=1),"★",IF(COUNTIF(职业!$Y$3:$Z$3,$O21),"☆",IF(COUNTIF(职业!$Y$5:$Z$5,$O21),"⊙",IF(COUNTIF(职业!$Y$7:$Z$7,$O21),"※",IF(COUNTIF(职业!$Y$9:$AA$9,$O21),"×"," ")))))," ")</f>
        <v> </v>
      </c>
      <c r="O21" s="585" t="s">
        <v>60</v>
      </c>
      <c r="P21" s="586"/>
      <c r="Q21" s="460">
        <v>10</v>
      </c>
      <c r="R21" s="461"/>
      <c r="S21" s="461"/>
      <c r="T21" s="461"/>
      <c r="U21" s="460">
        <f t="shared" si="8"/>
        <v>10</v>
      </c>
      <c r="V21" s="460">
        <f t="shared" si="9"/>
        <v>5</v>
      </c>
      <c r="W21" s="673">
        <f t="shared" si="10"/>
        <v>2</v>
      </c>
      <c r="X21" s="388"/>
      <c r="Y21" s="388"/>
      <c r="Z21" s="729"/>
      <c r="AA21" s="729"/>
      <c r="AB21" s="729"/>
      <c r="AC21" s="388"/>
      <c r="AD21" s="388"/>
      <c r="AE21" s="388"/>
    </row>
    <row r="22" ht="15.6" spans="2:31">
      <c r="B22" s="462" t="s">
        <v>45</v>
      </c>
      <c r="C22" s="463" t="str">
        <f>IFERROR(IF(OR(COUNTIF(职业!$V$3:$V$11,$D22)=1,COUNTIF($AA$3:$AA$7,$D22)=1),"★",IF(COUNTIF(职业!$Y$3:$Z$3,$D22),"☆",IF(COUNTIF(职业!$Y$5:$Z$5,$D22),"⊙",IF(COUNTIF(职业!$Y$7:$Z$7,$D22),"※",IF(COUNTIF(职业!$Y$9:$AA$9,$D22),"×"," ")))))," ")&amp;CHAR(10)&amp;IF($K$9=" "," ","☯")</f>
        <v> 
☯</v>
      </c>
      <c r="D22" s="464" t="s">
        <v>61</v>
      </c>
      <c r="E22" s="465"/>
      <c r="F22" s="466">
        <v>15</v>
      </c>
      <c r="G22" s="467"/>
      <c r="H22" s="467"/>
      <c r="I22" s="467"/>
      <c r="J22" s="466">
        <f t="shared" si="5"/>
        <v>15</v>
      </c>
      <c r="K22" s="466">
        <f t="shared" si="6"/>
        <v>7</v>
      </c>
      <c r="L22" s="587">
        <f t="shared" si="7"/>
        <v>3</v>
      </c>
      <c r="M22" s="465" t="s">
        <v>45</v>
      </c>
      <c r="N22" s="463" t="str">
        <f>IFERROR(IF(OR(COUNTIF(职业!$V$3:$V$11,$O22)=1,COUNTIF($AA$3:$AA$7,$O22)=1),"★",IF(COUNTIF(职业!$Y$3:$Z$3,$O22),"☆",IF(COUNTIF(职业!$Y$5:$Z$5,$O22),"⊙",IF(COUNTIF(职业!$Y$7:$Z$7,$O22),"※",IF(COUNTIF(职业!$Y$9:$AA$9,$O22),"×"," ")))))," ")</f>
        <v> </v>
      </c>
      <c r="O22" s="464" t="s">
        <v>62</v>
      </c>
      <c r="P22" s="465"/>
      <c r="Q22" s="466">
        <v>10</v>
      </c>
      <c r="R22" s="467"/>
      <c r="S22" s="467"/>
      <c r="T22" s="467"/>
      <c r="U22" s="466">
        <f t="shared" si="8"/>
        <v>10</v>
      </c>
      <c r="V22" s="466">
        <f t="shared" si="9"/>
        <v>5</v>
      </c>
      <c r="W22" s="674">
        <f t="shared" si="10"/>
        <v>2</v>
      </c>
      <c r="X22" s="388"/>
      <c r="Y22" s="388"/>
      <c r="Z22" s="729"/>
      <c r="AA22" s="729"/>
      <c r="AB22" s="388"/>
      <c r="AC22" s="388"/>
      <c r="AD22" s="388"/>
      <c r="AE22" s="388"/>
    </row>
    <row r="23" ht="15.6" spans="2:31">
      <c r="B23" s="456" t="s">
        <v>45</v>
      </c>
      <c r="C23" s="457" t="str">
        <f>IFERROR(IF(OR(COUNTIF(职业!$V$3:$V$11,$D23)=1,COUNTIF($AA$3:$AA$7,$D23)=1),"★",IF(COUNTIF(职业!$Y$3:$Z$3,$D23),"☆",IF(COUNTIF(职业!$Y$5:$Z$5,$D23),"⊙",IF(COUNTIF(职业!$Y$7:$Z$7,$D23),"※",IF(COUNTIF(职业!$Y$9:$AA$9,$D23),"×"," ")))))," ")</f>
        <v> </v>
      </c>
      <c r="D23" s="458" t="s">
        <v>63</v>
      </c>
      <c r="E23" s="459"/>
      <c r="F23" s="460">
        <v>20</v>
      </c>
      <c r="G23" s="461"/>
      <c r="H23" s="461"/>
      <c r="I23" s="461"/>
      <c r="J23" s="460">
        <f t="shared" si="5"/>
        <v>20</v>
      </c>
      <c r="K23" s="460">
        <f t="shared" si="6"/>
        <v>10</v>
      </c>
      <c r="L23" s="584">
        <f t="shared" si="7"/>
        <v>4</v>
      </c>
      <c r="M23" s="459" t="s">
        <v>45</v>
      </c>
      <c r="N23" s="457" t="str">
        <f>IFERROR(IF(OR(COUNTIF(职业!$V$3:$V$11,$O23)=1,COUNTIF($AA$3:$AA$7,$O23)=1),"★",IF(COUNTIF(职业!$Y$3:$Z$3,$O23),"☆",IF(COUNTIF(职业!$Y$5:$Z$5,$O23),"⊙",IF(COUNTIF(职业!$Y$7:$Z$7,$O23),"※",IF(COUNTIF(职业!$Y$9:$AA$9,$O23),"×"," ")))))," ")</f>
        <v> </v>
      </c>
      <c r="O23" s="585" t="s">
        <v>64</v>
      </c>
      <c r="P23" s="586"/>
      <c r="Q23" s="460">
        <v>5</v>
      </c>
      <c r="R23" s="461"/>
      <c r="S23" s="461"/>
      <c r="T23" s="461"/>
      <c r="U23" s="460">
        <f t="shared" si="8"/>
        <v>5</v>
      </c>
      <c r="V23" s="460">
        <f t="shared" si="9"/>
        <v>2</v>
      </c>
      <c r="W23" s="673">
        <f t="shared" si="10"/>
        <v>1</v>
      </c>
      <c r="X23" s="388"/>
      <c r="Y23" s="388"/>
      <c r="Z23" s="729"/>
      <c r="AA23" s="729"/>
      <c r="AB23" s="730"/>
      <c r="AC23" s="388"/>
      <c r="AD23" s="388"/>
      <c r="AE23" s="388"/>
    </row>
    <row r="24" ht="15.6" spans="2:31">
      <c r="B24" s="462" t="s">
        <v>45</v>
      </c>
      <c r="C24" s="463" t="str">
        <f>IFERROR(IF(OR(COUNTIF(职业!$V$3:$V$11,$D24)=1,COUNTIF($AA$3:$AA$7,$D24)=1),"★",IF(COUNTIF(职业!$Y$3:$Z$3,$D24),"☆",IF(COUNTIF(职业!$Y$5:$Z$5,$D24),"⊙",IF(COUNTIF(职业!$Y$7:$Z$7,$D24),"※",IF(COUNTIF(职业!$Y$9:$AA$9,$D24),"×"," ")))))," ")</f>
        <v> </v>
      </c>
      <c r="D24" s="464" t="s">
        <v>65</v>
      </c>
      <c r="E24" s="465"/>
      <c r="F24" s="466">
        <v>5</v>
      </c>
      <c r="G24" s="467"/>
      <c r="H24" s="467"/>
      <c r="I24" s="467"/>
      <c r="J24" s="466">
        <f t="shared" si="5"/>
        <v>5</v>
      </c>
      <c r="K24" s="466">
        <f t="shared" si="6"/>
        <v>2</v>
      </c>
      <c r="L24" s="587">
        <f t="shared" si="7"/>
        <v>1</v>
      </c>
      <c r="M24" s="465" t="s">
        <v>45</v>
      </c>
      <c r="N24" s="463" t="str">
        <f>IFERROR(IF(OR(COUNTIF(职业!$V$3:$V$11,$O24)=1,COUNTIF($AA$3:$AA$7,$O24)=1),"★",IF(COUNTIF(职业!$Y$3:$Z$3,$O24),"☆",IF(COUNTIF(职业!$Y$5:$Z$5,$O24),"⊙",IF(COUNTIF(职业!$Y$7:$Z$7,$O24),"※",IF(COUNTIF(职业!$Y$9:$AA$9,$O24),"×"," ")))))," ")</f>
        <v> </v>
      </c>
      <c r="O24" s="464" t="s">
        <v>66</v>
      </c>
      <c r="P24" s="465"/>
      <c r="Q24" s="466">
        <v>1</v>
      </c>
      <c r="R24" s="467"/>
      <c r="S24" s="467"/>
      <c r="T24" s="467"/>
      <c r="U24" s="466">
        <f t="shared" si="8"/>
        <v>1</v>
      </c>
      <c r="V24" s="466">
        <f t="shared" si="9"/>
        <v>0</v>
      </c>
      <c r="W24" s="674">
        <f t="shared" si="10"/>
        <v>0</v>
      </c>
      <c r="X24" s="388"/>
      <c r="Y24" s="388"/>
      <c r="Z24" s="729"/>
      <c r="AA24" s="729"/>
      <c r="AB24" s="730"/>
      <c r="AC24" s="388"/>
      <c r="AD24" s="388"/>
      <c r="AE24" s="388"/>
    </row>
    <row r="25" ht="15.6" spans="2:31">
      <c r="B25" s="456"/>
      <c r="C25" s="457" t="s">
        <v>67</v>
      </c>
      <c r="D25" s="458" t="s">
        <v>68</v>
      </c>
      <c r="E25" s="459"/>
      <c r="F25" s="460">
        <v>0</v>
      </c>
      <c r="G25" s="461"/>
      <c r="H25" s="461">
        <v>10</v>
      </c>
      <c r="I25" s="461">
        <v>2</v>
      </c>
      <c r="J25" s="460">
        <f t="shared" si="5"/>
        <v>12</v>
      </c>
      <c r="K25" s="460">
        <f t="shared" si="6"/>
        <v>6</v>
      </c>
      <c r="L25" s="584">
        <f t="shared" si="7"/>
        <v>2</v>
      </c>
      <c r="M25" s="459" t="s">
        <v>45</v>
      </c>
      <c r="N25" s="457" t="str">
        <f>IFERROR(IF(OR(COUNTIF(职业!$V$3:$V$11,$O25)=1,COUNTIF($AA$3:$AA$7,$O25)=1),"★",IF(COUNTIF(职业!$Y$3:$Z$3,$O25),"☆",IF(COUNTIF(职业!$Y$5:$Z$5,$O25),"⊙",IF(COUNTIF(职业!$Y$7:$Z$7,$O25),"※",IF(COUNTIF(职业!$Y$9:$AA$9,$O25),"×"," ")))))," ")&amp;CHAR(10)&amp;IF($K$9=" "," ","☯")</f>
        <v> 
☯</v>
      </c>
      <c r="O25" s="585" t="s">
        <v>69</v>
      </c>
      <c r="P25" s="586"/>
      <c r="Q25" s="460">
        <v>10</v>
      </c>
      <c r="R25" s="461"/>
      <c r="S25" s="461"/>
      <c r="T25" s="461"/>
      <c r="U25" s="460">
        <f t="shared" si="8"/>
        <v>10</v>
      </c>
      <c r="V25" s="460">
        <f t="shared" si="9"/>
        <v>5</v>
      </c>
      <c r="W25" s="673">
        <f t="shared" si="10"/>
        <v>2</v>
      </c>
      <c r="X25" s="388"/>
      <c r="Y25" s="388"/>
      <c r="Z25" s="729"/>
      <c r="AA25" s="729"/>
      <c r="AB25" s="729"/>
      <c r="AC25" s="388"/>
      <c r="AD25" s="388"/>
      <c r="AE25" s="388"/>
    </row>
    <row r="26" ht="15.6" spans="2:31">
      <c r="B26" s="462"/>
      <c r="C26" s="463" t="str">
        <f>IFERROR(IF(OR(COUNTIF(职业!$V$3:$V$11,$D26)=1,COUNTIF($AA$3:$AA$7,$D26)=1),"★",IF(COUNTIF(职业!$Y$3:$Z$3,$D26),"☆",IF(COUNTIF(职业!$Y$5:$Z$5,$D26),"⊙",IF(COUNTIF(职业!$Y$7:$Z$7,$D26),"※",IF(COUNTIF(职业!$Y$9:$AA$9,$D26),"×"," ")))))," ")</f>
        <v> </v>
      </c>
      <c r="D26" s="464" t="s">
        <v>70</v>
      </c>
      <c r="E26" s="465"/>
      <c r="F26" s="466">
        <v>0</v>
      </c>
      <c r="G26" s="467"/>
      <c r="H26" s="466" t="s">
        <v>71</v>
      </c>
      <c r="I26" s="466" t="s">
        <v>71</v>
      </c>
      <c r="J26" s="466">
        <f t="shared" si="5"/>
        <v>0</v>
      </c>
      <c r="K26" s="466">
        <f t="shared" si="6"/>
        <v>0</v>
      </c>
      <c r="L26" s="587">
        <f t="shared" si="7"/>
        <v>0</v>
      </c>
      <c r="M26" s="465" t="s">
        <v>45</v>
      </c>
      <c r="N26" s="463" t="str">
        <f>IFERROR(IF(OR(COUNTIF(职业!$V$3:$V$11,$O26)=1,COUNTIF($AA$3:$AA$7,$O26)=1),"★",IF(COUNTIF(职业!$Y$3:$Z$3,$O26),"☆",IF(COUNTIF(职业!$Y$5:$Z$5,$O26),"⊙",IF(COUNTIF(职业!$Y$7:$Z$7,$O26),"※",IF(COUNTIF(职业!$Y$9:$AA$9,$O26),"×"," ")))))," ")</f>
        <v> </v>
      </c>
      <c r="O26" s="484" t="s">
        <v>72</v>
      </c>
      <c r="P26" s="477"/>
      <c r="Q26" s="466">
        <v>1</v>
      </c>
      <c r="R26" s="467"/>
      <c r="S26" s="467"/>
      <c r="T26" s="467"/>
      <c r="U26" s="466">
        <f t="shared" si="8"/>
        <v>1</v>
      </c>
      <c r="V26" s="466">
        <f t="shared" si="9"/>
        <v>0</v>
      </c>
      <c r="W26" s="674">
        <f t="shared" si="10"/>
        <v>0</v>
      </c>
      <c r="X26" s="388"/>
      <c r="Y26" s="388"/>
      <c r="Z26" s="729"/>
      <c r="AA26" s="729"/>
      <c r="AB26" s="729"/>
      <c r="AC26" s="388"/>
      <c r="AD26" s="388"/>
      <c r="AE26" s="388"/>
    </row>
    <row r="27" ht="15.6" spans="2:31">
      <c r="B27" s="456" t="s">
        <v>45</v>
      </c>
      <c r="C27" s="457" t="str">
        <f>IFERROR(IF(OR(COUNTIF(职业!$V$3:$V$11,$D27)=1,COUNTIF($AA$3:$AA$7,$D27)=1),"★",IF(COUNTIF(职业!$Y$3:$Z$3,$D27),"☆",IF(COUNTIF(职业!$Y$5:$Z$5,$D27),"⊙",IF(COUNTIF(职业!$Y$7:$Z$7,$D27),"※",IF(COUNTIF(职业!$Y$9:$AA$9,$D27),"×"," ")))))," ")</f>
        <v> </v>
      </c>
      <c r="D27" s="458" t="s">
        <v>73</v>
      </c>
      <c r="E27" s="459"/>
      <c r="F27" s="460">
        <v>5</v>
      </c>
      <c r="G27" s="461"/>
      <c r="H27" s="461"/>
      <c r="I27" s="461"/>
      <c r="J27" s="460">
        <f t="shared" si="5"/>
        <v>5</v>
      </c>
      <c r="K27" s="460">
        <f t="shared" si="6"/>
        <v>2</v>
      </c>
      <c r="L27" s="584">
        <f t="shared" si="7"/>
        <v>1</v>
      </c>
      <c r="M27" s="459" t="s">
        <v>45</v>
      </c>
      <c r="N27" s="457" t="str">
        <f>IFERROR(IF(OR(COUNTIF(职业!$V$3:$V$11,$O27)=1,COUNTIF($AA$3:$AA$7,$O27)=1),"★",IF(COUNTIF(职业!$Y$3:$Z$3,$O27),"☆",IF(COUNTIF(职业!$Y$5:$Z$5,$O27),"⊙",IF(COUNTIF(职业!$Y$7:$Z$7,$O27),"※",IF(COUNTIF(职业!$Y$9:$AA$9,$O27),"×"," ")))))," ")</f>
        <v> </v>
      </c>
      <c r="O27" s="585" t="s">
        <v>74</v>
      </c>
      <c r="P27" s="586"/>
      <c r="Q27" s="460">
        <v>1</v>
      </c>
      <c r="R27" s="461"/>
      <c r="S27" s="461"/>
      <c r="T27" s="461"/>
      <c r="U27" s="460">
        <f t="shared" si="8"/>
        <v>1</v>
      </c>
      <c r="V27" s="460">
        <f t="shared" si="9"/>
        <v>0</v>
      </c>
      <c r="W27" s="673">
        <f t="shared" si="10"/>
        <v>0</v>
      </c>
      <c r="X27" s="388"/>
      <c r="Y27" s="388"/>
      <c r="Z27" s="729"/>
      <c r="AA27" s="729"/>
      <c r="AB27" s="729"/>
      <c r="AC27" s="388"/>
      <c r="AD27" s="388"/>
      <c r="AE27" s="388"/>
    </row>
    <row r="28" ht="15.6" spans="2:28">
      <c r="B28" s="462" t="s">
        <v>45</v>
      </c>
      <c r="C28" s="463" t="str">
        <f>IFERROR(IF(OR(COUNTIF(职业!$V$3:$V$11,$D28)=1,COUNTIF($AA$3:$AA$7,$D28)=1),"★",IF(COUNTIF(职业!$Y$3:$Z$3,$D28),"☆",IF(COUNTIF(职业!$Y$5:$Z$5,$D28),"⊙",IF(COUNTIF(职业!$Y$7:$Z$7,$D28),"※",IF(COUNTIF(职业!$Y$9:$AA$9,$D28),"×"," ")))))," ")</f>
        <v> </v>
      </c>
      <c r="D28" s="464" t="s">
        <v>75</v>
      </c>
      <c r="E28" s="465"/>
      <c r="F28" s="466">
        <f>INT(M3/2)</f>
        <v>32</v>
      </c>
      <c r="G28" s="467"/>
      <c r="H28" s="467"/>
      <c r="I28" s="467">
        <v>33</v>
      </c>
      <c r="J28" s="466">
        <f t="shared" si="5"/>
        <v>65</v>
      </c>
      <c r="K28" s="466">
        <f t="shared" si="6"/>
        <v>32</v>
      </c>
      <c r="L28" s="587">
        <f t="shared" si="7"/>
        <v>13</v>
      </c>
      <c r="M28" s="465" t="s">
        <v>45</v>
      </c>
      <c r="N28" s="463" t="str">
        <f>IFERROR(IF(OR(COUNTIF(职业!$V$3:$V$11,$O28)=1,COUNTIF($AA$3:$AA$7,$O28)=1),"★",IF(COUNTIF(职业!$Y$3:$Z$3,$O28),"☆",IF(COUNTIF(职业!$Y$5:$Z$5,$O28),"⊙",IF(COUNTIF(职业!$Y$7:$Z$7,$O28),"※",IF(COUNTIF(职业!$Y$9:$AA$9,$O28),"×"," ")))))," ")</f>
        <v>★</v>
      </c>
      <c r="O28" s="464" t="s">
        <v>76</v>
      </c>
      <c r="P28" s="465"/>
      <c r="Q28" s="466">
        <v>10</v>
      </c>
      <c r="R28" s="467"/>
      <c r="S28" s="467"/>
      <c r="T28" s="467"/>
      <c r="U28" s="466">
        <f t="shared" si="8"/>
        <v>10</v>
      </c>
      <c r="V28" s="466">
        <f t="shared" si="9"/>
        <v>5</v>
      </c>
      <c r="W28" s="674">
        <f t="shared" si="10"/>
        <v>2</v>
      </c>
      <c r="Z28" s="731"/>
      <c r="AA28" s="731"/>
      <c r="AB28" s="731"/>
    </row>
    <row r="29" ht="15.6" spans="2:26">
      <c r="B29" s="456" t="s">
        <v>45</v>
      </c>
      <c r="C29" s="457" t="str">
        <f>IFERROR(IF(OR(COUNTIF(职业!$V$3:$V$11,$D29)=1,COUNTIF($AA$3:$AA$7,$D29)=1),"★",IF(COUNTIF(职业!$Y$3:$Z$3,$D29),"☆",IF(COUNTIF(职业!$Y$5:$Z$5,$D29),"⊙",IF(COUNTIF(职业!$Y$7:$Z$7,$D29),"※",IF(COUNTIF(职业!$Y$9:$AA$9,$D29),"×"," ")))))," ")</f>
        <v>★</v>
      </c>
      <c r="D29" s="458" t="s">
        <v>77</v>
      </c>
      <c r="E29" s="459"/>
      <c r="F29" s="460">
        <v>20</v>
      </c>
      <c r="G29" s="461"/>
      <c r="H29" s="461"/>
      <c r="I29" s="461"/>
      <c r="J29" s="460">
        <f t="shared" si="5"/>
        <v>20</v>
      </c>
      <c r="K29" s="460">
        <f t="shared" si="6"/>
        <v>10</v>
      </c>
      <c r="L29" s="584">
        <f t="shared" si="7"/>
        <v>4</v>
      </c>
      <c r="M29" s="459" t="s">
        <v>45</v>
      </c>
      <c r="N29" s="457" t="str">
        <f>IFERROR(IF(OR(COUNTIF(职业!$V$3:$V$11,$O29)=1,COUNTIF($AA$3:$AA$7,$O29)=1),"★",IF(COUNTIF(职业!$Y$3:$Z$3,$O29),"☆",IF(COUNTIF(职业!$Y$5:$Z$5,$O29),"⊙",IF(COUNTIF(职业!$Y$7:$Z$7,$O29),"※",IF(COUNTIF(职业!$Y$9:$AA$9,$O29),"×"," ")))))," ")</f>
        <v> </v>
      </c>
      <c r="O29" s="585" t="s">
        <v>78</v>
      </c>
      <c r="P29" s="586"/>
      <c r="Q29" s="460">
        <v>5</v>
      </c>
      <c r="R29" s="461"/>
      <c r="S29" s="461"/>
      <c r="T29" s="461"/>
      <c r="U29" s="460">
        <f t="shared" si="8"/>
        <v>5</v>
      </c>
      <c r="V29" s="460">
        <f t="shared" si="9"/>
        <v>2</v>
      </c>
      <c r="W29" s="673">
        <f t="shared" si="10"/>
        <v>1</v>
      </c>
      <c r="Z29" s="731"/>
    </row>
    <row r="30" ht="15.6" spans="2:26">
      <c r="B30" s="462" t="s">
        <v>45</v>
      </c>
      <c r="C30" s="463" t="str">
        <f>IFERROR(IF(OR(COUNTIF(职业!$V$3:$V$11,$D30)=1,COUNTIF($AA$3:$AA$7,$D30)=1),"★",IF(COUNTIF(职业!$Y$3:$Z$3,$D30),"☆",IF(COUNTIF(职业!$Y$5:$Z$5,$D30),"⊙",IF(COUNTIF(职业!$Y$7:$Z$7,$D30),"※",IF(COUNTIF(职业!$Y$9:$AA$9,$D30),"×"," ")))))," ")</f>
        <v>☆</v>
      </c>
      <c r="D30" s="464" t="s">
        <v>79</v>
      </c>
      <c r="E30" s="465"/>
      <c r="F30" s="466">
        <v>10</v>
      </c>
      <c r="G30" s="467"/>
      <c r="H30" s="467"/>
      <c r="I30" s="588"/>
      <c r="J30" s="466">
        <f t="shared" si="5"/>
        <v>10</v>
      </c>
      <c r="K30" s="466">
        <f t="shared" si="6"/>
        <v>5</v>
      </c>
      <c r="L30" s="587">
        <f t="shared" si="7"/>
        <v>2</v>
      </c>
      <c r="M30" s="465" t="s">
        <v>45</v>
      </c>
      <c r="N30" s="463" t="str">
        <f>IFERROR(IF(OR(COUNTIF(职业!$V$3:$V$11,$O30)=1,COUNTIF($AA$3:$AA$7,$O30)=1),"★",IF(COUNTIF(职业!$Y$3:$Z$3,$O30),"☆",IF(COUNTIF(职业!$Y$5:$Z$5,$O30),"⊙",IF(COUNTIF(职业!$Y$7:$Z$7,$O30),"※",IF(COUNTIF(职业!$Y$9:$AA$9,$O30),"×"," ")))))," ")</f>
        <v> </v>
      </c>
      <c r="O30" s="470" t="s">
        <v>80</v>
      </c>
      <c r="P30" s="485" t="s">
        <v>81</v>
      </c>
      <c r="Q30" s="466">
        <v>1</v>
      </c>
      <c r="R30" s="467"/>
      <c r="S30" s="467"/>
      <c r="T30" s="467"/>
      <c r="U30" s="466">
        <f t="shared" si="8"/>
        <v>1</v>
      </c>
      <c r="V30" s="466">
        <f t="shared" si="9"/>
        <v>0</v>
      </c>
      <c r="W30" s="674">
        <f t="shared" si="10"/>
        <v>0</v>
      </c>
      <c r="Z30" s="731"/>
    </row>
    <row r="31" ht="15.6" spans="2:26">
      <c r="B31" s="456" t="s">
        <v>45</v>
      </c>
      <c r="C31" s="457" t="str">
        <f>IFERROR(IF(OR(COUNTIF(职业!$V$3:$V$11,$D31)=1,COUNTIF($AA$3:$AA$7,$D31)=1),"★",IF(COUNTIF(职业!$Y$3:$Z$3,$D31),"☆",IF(COUNTIF(职业!$Y$5:$Z$5,$D31),"⊙",IF(COUNTIF(职业!$Y$7:$Z$7,$D31),"※",IF(COUNTIF(职业!$Y$9:$AA$9,$D31),"×"," ")))))," ")</f>
        <v>☆</v>
      </c>
      <c r="D31" s="458" t="s">
        <v>82</v>
      </c>
      <c r="E31" s="459"/>
      <c r="F31" s="460">
        <v>1</v>
      </c>
      <c r="G31" s="461"/>
      <c r="H31" s="461"/>
      <c r="I31" s="461"/>
      <c r="J31" s="460">
        <f t="shared" si="5"/>
        <v>1</v>
      </c>
      <c r="K31" s="460">
        <f t="shared" si="6"/>
        <v>0</v>
      </c>
      <c r="L31" s="584">
        <f t="shared" si="7"/>
        <v>0</v>
      </c>
      <c r="M31" s="459" t="s">
        <v>45</v>
      </c>
      <c r="N31" s="457" t="str">
        <f>IFERROR(IF(OR(COUNTIF(职业!$V$3:$V$11,$O31)=1,COUNTIF($AA$3:$AA$7,$O31)=1),"★",IF(COUNTIF(职业!$Y$3:$Z$3,$O31),"☆",IF(COUNTIF(职业!$Y$5:$Z$5,$O31),"⊙",IF(COUNTIF(职业!$Y$7:$Z$7,$O31),"※",IF(COUNTIF(职业!$Y$9:$AA$9,$O31),"×"," ")))))," ")</f>
        <v> </v>
      </c>
      <c r="O31" s="481" t="s">
        <v>83</v>
      </c>
      <c r="P31" s="589"/>
      <c r="Q31" s="460">
        <v>1</v>
      </c>
      <c r="R31" s="461"/>
      <c r="S31" s="461"/>
      <c r="T31" s="461"/>
      <c r="U31" s="460">
        <f t="shared" si="8"/>
        <v>1</v>
      </c>
      <c r="V31" s="460">
        <f t="shared" si="9"/>
        <v>0</v>
      </c>
      <c r="W31" s="673">
        <f t="shared" si="10"/>
        <v>0</v>
      </c>
      <c r="Z31" s="731"/>
    </row>
    <row r="32" ht="15.6" spans="2:23">
      <c r="B32" s="462" t="s">
        <v>45</v>
      </c>
      <c r="C32" s="472" t="str">
        <f>IFERROR(IF(OR(COUNTIF(职业!$V$3:$V$11,$D32)=1,COUNTIF($AA$3:$AA$7,$D32)=1),"★",IF(COUNTIF(职业!$Y$3:$Z$3,$D32),"☆",IF(COUNTIF(职业!$Y$5:$Z$5,$D32),"⊙",IF(COUNTIF(职业!$Y$7:$Z$7,$D32),"※",IF(COUNTIF(职业!$Y$9:$AA$9,$D32),"×"," ")))))," ")&amp;CHAR(10)&amp;IF($K$9=" "," ","☯")</f>
        <v> 
☯</v>
      </c>
      <c r="D32" s="464" t="s">
        <v>84</v>
      </c>
      <c r="E32" s="465"/>
      <c r="F32" s="466">
        <v>5</v>
      </c>
      <c r="G32" s="467"/>
      <c r="H32" s="467">
        <v>55</v>
      </c>
      <c r="I32" s="467"/>
      <c r="J32" s="466">
        <f t="shared" si="5"/>
        <v>60</v>
      </c>
      <c r="K32" s="466">
        <f t="shared" si="6"/>
        <v>30</v>
      </c>
      <c r="L32" s="587">
        <f t="shared" si="7"/>
        <v>12</v>
      </c>
      <c r="M32" s="465" t="s">
        <v>45</v>
      </c>
      <c r="N32" s="463" t="str">
        <f>IFERROR(IF(OR(COUNTIF(职业!$V$3:$V$11,$O32)=1,COUNTIF($AA$3:$AA$7,$O32)=1),"★",IF(COUNTIF(职业!$Y$3:$Z$3,$O32),"☆",IF(COUNTIF(职业!$Y$5:$Z$5,$O32),"⊙",IF(COUNTIF(职业!$Y$7:$Z$7,$O32),"※",IF(COUNTIF(职业!$Y$9:$AA$9,$O32),"×"," ")))))," ")</f>
        <v> </v>
      </c>
      <c r="O32" s="484" t="s">
        <v>85</v>
      </c>
      <c r="P32" s="485"/>
      <c r="Q32" s="466">
        <v>1</v>
      </c>
      <c r="R32" s="467"/>
      <c r="S32" s="467"/>
      <c r="T32" s="467"/>
      <c r="U32" s="466">
        <f t="shared" si="8"/>
        <v>1</v>
      </c>
      <c r="V32" s="466">
        <f t="shared" si="9"/>
        <v>0</v>
      </c>
      <c r="W32" s="674">
        <f t="shared" si="10"/>
        <v>0</v>
      </c>
    </row>
    <row r="33" ht="15.6" spans="1:23">
      <c r="A33" s="473"/>
      <c r="B33" s="456" t="s">
        <v>45</v>
      </c>
      <c r="C33" s="457" t="str">
        <f>IFERROR(IF(OR(COUNTIF(职业!$V$3:$V$11,$E33)=1,COUNTIF($AA$3:$AA$7,$E33)=1),"★",IF(COUNTIF(职业!$Y$3:$Z$3,$E33),"☆",IF(COUNTIF(职业!$Y$5:$Z$5,$E33),"⊙",IF(COUNTIF(职业!$Y$7:$Z$7,$E33),"※",IF(COUNTIF(职业!$Y$9:$AA$9,$E33),"×"," ")))))," ")</f>
        <v> </v>
      </c>
      <c r="D33" s="474" t="s">
        <v>86</v>
      </c>
      <c r="E33" s="475" t="s">
        <v>87</v>
      </c>
      <c r="F33" s="476">
        <v>25</v>
      </c>
      <c r="G33" s="461"/>
      <c r="H33" s="461"/>
      <c r="I33" s="461"/>
      <c r="J33" s="460">
        <f t="shared" si="5"/>
        <v>25</v>
      </c>
      <c r="K33" s="460">
        <f t="shared" si="6"/>
        <v>12</v>
      </c>
      <c r="L33" s="584">
        <f t="shared" si="7"/>
        <v>5</v>
      </c>
      <c r="M33" s="459" t="s">
        <v>45</v>
      </c>
      <c r="N33" s="457" t="str">
        <f>IFERROR(IF(OR(COUNTIF(职业!$V$3:$V$11,$O33)=1,COUNTIF($AA$3:$AA$7,$O33)=1),"★",IF(COUNTIF(职业!$Y$3:$Z$3,$O33),"☆",IF(COUNTIF(职业!$Y$5:$Z$5,$O33),"⊙",IF(COUNTIF(职业!$Y$7:$Z$7,$O33),"※",IF(COUNTIF(职业!$Y$9:$AA$9,$O33),"×"," ")))))," ")</f>
        <v> </v>
      </c>
      <c r="O33" s="585" t="s">
        <v>88</v>
      </c>
      <c r="P33" s="586"/>
      <c r="Q33" s="460">
        <v>10</v>
      </c>
      <c r="R33" s="461"/>
      <c r="S33" s="461"/>
      <c r="T33" s="461">
        <v>50</v>
      </c>
      <c r="U33" s="460">
        <f t="shared" si="8"/>
        <v>60</v>
      </c>
      <c r="V33" s="460">
        <f t="shared" si="9"/>
        <v>30</v>
      </c>
      <c r="W33" s="673">
        <f t="shared" si="10"/>
        <v>12</v>
      </c>
    </row>
    <row r="34" ht="15.6" spans="1:23">
      <c r="A34" s="473"/>
      <c r="B34" s="462" t="s">
        <v>45</v>
      </c>
      <c r="C34" s="463" t="str">
        <f>IFERROR(IF(OR(COUNTIF(职业!$V$3:$V$11,$D34)=1,COUNTIF($AA$3:$AA$7,$D34)=1),"★",IF(COUNTIF(职业!$Y$3:$Z$3,$D34),"☆",IF(COUNTIF(职业!$Y$5:$Z$5,$D34),"⊙",IF(COUNTIF(职业!$Y$7:$Z$7,$D34),"※",IF(COUNTIF(职业!$Y$9:$AA$9,$D34),"×"," ")))))," ")</f>
        <v>⊙</v>
      </c>
      <c r="D34" s="470" t="s">
        <v>89</v>
      </c>
      <c r="E34" s="477" t="s">
        <v>90</v>
      </c>
      <c r="F34" s="466">
        <f>IF(ISNA(LOOKUP(E34,分支技能!$H$4:$H$11,分支技能!$I$4:$I$11)),"0",LOOKUP(E34,分支技能!$H$4:$H$11,分支技能!$I$4:$I$11))</f>
        <v>20</v>
      </c>
      <c r="G34" s="467"/>
      <c r="H34" s="467"/>
      <c r="I34" s="467"/>
      <c r="J34" s="466">
        <f t="shared" si="5"/>
        <v>20</v>
      </c>
      <c r="K34" s="466">
        <f t="shared" si="6"/>
        <v>10</v>
      </c>
      <c r="L34" s="587">
        <f t="shared" si="7"/>
        <v>4</v>
      </c>
      <c r="M34" s="465" t="s">
        <v>45</v>
      </c>
      <c r="N34" s="463" t="str">
        <f>IFERROR(IF(OR(COUNTIF(职业!$V$3:$V$11,$O34)=1,COUNTIF($AA$3:$AA$7,$O34)=1),"★",IF(COUNTIF(职业!$Y$3:$Z$3,$O34),"☆",IF(COUNTIF(职业!$Y$5:$Z$5,$O34),"⊙",IF(COUNTIF(职业!$Y$7:$Z$7,$O34),"※",IF(COUNTIF(职业!$Y$9:$AA$9,$O34),"×"," ")))))," ")</f>
        <v> </v>
      </c>
      <c r="O34" s="464" t="s">
        <v>91</v>
      </c>
      <c r="P34" s="465"/>
      <c r="Q34" s="466">
        <v>25</v>
      </c>
      <c r="R34" s="467"/>
      <c r="S34" s="467"/>
      <c r="T34" s="467">
        <v>35</v>
      </c>
      <c r="U34" s="466">
        <f t="shared" si="8"/>
        <v>60</v>
      </c>
      <c r="V34" s="466">
        <f t="shared" si="9"/>
        <v>30</v>
      </c>
      <c r="W34" s="674">
        <f t="shared" si="10"/>
        <v>12</v>
      </c>
    </row>
    <row r="35" ht="15.6" spans="1:23">
      <c r="A35" s="473"/>
      <c r="B35" s="456" t="s">
        <v>45</v>
      </c>
      <c r="C35" s="457" t="str">
        <f>IFERROR(IF(OR(COUNTIF(职业!$V$3:$V$11,$D35)=1,COUNTIF($AA$3:$AA$7,$D35)=1),"★",IF(COUNTIF(职业!$Y$3:$Z$3,$D35),"☆",IF(COUNTIF(职业!$Y$5:$Z$5,$D35),"⊙",IF(COUNTIF(职业!$Y$7:$Z$7,$D35),"※",IF(COUNTIF(职业!$Y$9:$AA$9,$D35),"×"," ")))))," ")</f>
        <v> </v>
      </c>
      <c r="D35" s="474" t="s">
        <v>92</v>
      </c>
      <c r="E35" s="478"/>
      <c r="F35" s="476" t="str">
        <f>IF(ISNA(LOOKUP(E35,分支技能!$H$4:$H$11,分支技能!$I$4:$I$11)),"0",LOOKUP(E35,分支技能!$H$4:$H$11,分支技能!$I$4:$I$11))</f>
        <v>0</v>
      </c>
      <c r="G35" s="461"/>
      <c r="H35" s="461"/>
      <c r="I35" s="461"/>
      <c r="J35" s="460">
        <f t="shared" si="5"/>
        <v>0</v>
      </c>
      <c r="K35" s="460">
        <f t="shared" si="6"/>
        <v>0</v>
      </c>
      <c r="L35" s="584">
        <f t="shared" si="7"/>
        <v>0</v>
      </c>
      <c r="M35" s="459" t="s">
        <v>45</v>
      </c>
      <c r="N35" s="457" t="str">
        <f>IFERROR(IF(OR(COUNTIF(职业!$V$3:$V$11,$O35)=1,COUNTIF($AA$3:$AA$7,$O35)=1),"★",IF(COUNTIF(职业!$Y$3:$Z$3,$O35),"☆",IF(COUNTIF(职业!$Y$5:$Z$5,$O35),"⊙",IF(COUNTIF(职业!$Y$7:$Z$7,$O35),"※",IF(COUNTIF(职业!$Y$9:$AA$9,$O35),"×"," ")))))," ")</f>
        <v>★</v>
      </c>
      <c r="O35" s="585" t="s">
        <v>93</v>
      </c>
      <c r="P35" s="586"/>
      <c r="Q35" s="460">
        <v>20</v>
      </c>
      <c r="R35" s="461"/>
      <c r="S35" s="461">
        <v>50</v>
      </c>
      <c r="T35" s="461"/>
      <c r="U35" s="460">
        <f t="shared" si="8"/>
        <v>70</v>
      </c>
      <c r="V35" s="460">
        <f t="shared" si="9"/>
        <v>35</v>
      </c>
      <c r="W35" s="673">
        <f t="shared" si="10"/>
        <v>14</v>
      </c>
    </row>
    <row r="36" ht="16.5" customHeight="1" spans="1:23">
      <c r="A36" s="473"/>
      <c r="B36" s="462" t="s">
        <v>45</v>
      </c>
      <c r="C36" s="463" t="str">
        <f>IFERROR(IF(OR(COUNTIF(职业!$V$3:$V$11,$E36)=1,COUNTIF($AA$3:$AA$7,$E36)=1),"★",IF(COUNTIF(职业!$Y$3:$Z$3,$E36),"☆",IF(COUNTIF(职业!$Y$5:$Z$5,$E36),"⊙",IF(COUNTIF(职业!$Y$7:$Z$7,$E36),"※",IF(COUNTIF(职业!$Y$9:$AA$9,$E36),"×"," ")))))," ")</f>
        <v> </v>
      </c>
      <c r="D36" s="479" t="s">
        <v>94</v>
      </c>
      <c r="E36" s="480" t="s">
        <v>95</v>
      </c>
      <c r="F36" s="466">
        <v>20</v>
      </c>
      <c r="G36" s="467"/>
      <c r="H36" s="467">
        <v>50</v>
      </c>
      <c r="I36" s="467"/>
      <c r="J36" s="466">
        <f t="shared" si="5"/>
        <v>70</v>
      </c>
      <c r="K36" s="466">
        <f t="shared" si="6"/>
        <v>35</v>
      </c>
      <c r="L36" s="587">
        <f t="shared" si="7"/>
        <v>14</v>
      </c>
      <c r="M36" s="465" t="s">
        <v>45</v>
      </c>
      <c r="N36" s="463" t="str">
        <f>IFERROR(IF(OR(COUNTIF(职业!$V$3:$V$11,$O36)=1,COUNTIF($AA$3:$AA$7,$O36)=1),"★",IF(COUNTIF(职业!$Y$3:$Z$3,$O36),"☆",IF(COUNTIF(职业!$Y$5:$Z$5,$O36),"⊙",IF(COUNTIF(职业!$Y$7:$Z$7,$O36),"※",IF(COUNTIF(职业!$Y$9:$AA$9,$O36),"×"," ")))))," ")</f>
        <v> </v>
      </c>
      <c r="O36" s="484" t="s">
        <v>96</v>
      </c>
      <c r="P36" s="477"/>
      <c r="Q36" s="466">
        <v>10</v>
      </c>
      <c r="R36" s="467"/>
      <c r="S36" s="467"/>
      <c r="T36" s="467"/>
      <c r="U36" s="466">
        <f t="shared" si="8"/>
        <v>10</v>
      </c>
      <c r="V36" s="466">
        <f t="shared" si="9"/>
        <v>5</v>
      </c>
      <c r="W36" s="674">
        <f t="shared" si="10"/>
        <v>2</v>
      </c>
    </row>
    <row r="37" ht="15.6" spans="1:23">
      <c r="A37" s="473"/>
      <c r="B37" s="456" t="s">
        <v>45</v>
      </c>
      <c r="C37" s="457" t="str">
        <f>IFERROR(IF(OR(COUNTIF(职业!$V$3:$V$11,$D37)=1,COUNTIF($AA$3:$AA$7,$D37)=1),"★",IF(COUNTIF(职业!$Y$3:$Z$3,$D37),"☆",IF(COUNTIF(职业!$Y$5:$Z$5,$D37),"⊙",IF(COUNTIF(职业!$Y$7:$Z$7,$D37),"※",IF(COUNTIF(职业!$Y$9:$AA$9,$D37),"×"," ")))))," ")</f>
        <v>⊙</v>
      </c>
      <c r="D37" s="481" t="s">
        <v>97</v>
      </c>
      <c r="E37" s="482" t="s">
        <v>98</v>
      </c>
      <c r="F37" s="460">
        <f>IF(ISNA(LOOKUP(E37,分支技能!K4:K10,分支技能!L4:L10)),"0",LOOKUP(E37,分支技能!K4:K10,分支技能!L4:L10))</f>
        <v>15</v>
      </c>
      <c r="G37" s="461"/>
      <c r="H37" s="461">
        <v>55</v>
      </c>
      <c r="I37" s="461"/>
      <c r="J37" s="460">
        <f t="shared" si="5"/>
        <v>70</v>
      </c>
      <c r="K37" s="460">
        <f t="shared" si="6"/>
        <v>35</v>
      </c>
      <c r="L37" s="584">
        <f t="shared" si="7"/>
        <v>14</v>
      </c>
      <c r="M37" s="459" t="s">
        <v>45</v>
      </c>
      <c r="N37" s="457" t="str">
        <f>IFERROR(IF(OR(COUNTIF(职业!$V$3:$V$11,$O37)=1,COUNTIF($AA$3:$AA$7,$O37)=1),"★",IF(COUNTIF(职业!$Y$3:$Z$3,$O37),"☆",IF(COUNTIF(职业!$Y$5:$Z$5,$O37),"⊙",IF(COUNTIF(职业!$Y$7:$Z$7,$O37),"※",IF(COUNTIF(职业!$Y$9:$AA$9,$O37),"×"," ")))))," ")</f>
        <v> </v>
      </c>
      <c r="O37" s="585" t="s">
        <v>99</v>
      </c>
      <c r="P37" s="586"/>
      <c r="Q37" s="460">
        <v>20</v>
      </c>
      <c r="R37" s="461"/>
      <c r="S37" s="461"/>
      <c r="T37" s="461"/>
      <c r="U37" s="460">
        <f t="shared" si="8"/>
        <v>20</v>
      </c>
      <c r="V37" s="460">
        <f t="shared" si="9"/>
        <v>10</v>
      </c>
      <c r="W37" s="673">
        <f t="shared" si="10"/>
        <v>4</v>
      </c>
    </row>
    <row r="38" ht="16.5" customHeight="1" spans="1:23">
      <c r="A38" s="473"/>
      <c r="B38" s="462" t="s">
        <v>45</v>
      </c>
      <c r="C38" s="463" t="str">
        <f>IFERROR(IF(OR(COUNTIF(职业!$V$3:$V$11,$D38)=1,COUNTIF($AA$3:$AA$7,$D38)=1),"★",IF(COUNTIF(职业!$Y$3:$Z$3,$D38),"☆",IF(COUNTIF(职业!$Y$5:$Z$5,$D38),"⊙",IF(COUNTIF(职业!$Y$7:$Z$7,$D38),"※",IF(COUNTIF(职业!$Y$9:$AA$9,$D38),"×"," ")))))," ")</f>
        <v> </v>
      </c>
      <c r="D38" s="479" t="s">
        <v>100</v>
      </c>
      <c r="E38" s="471"/>
      <c r="F38" s="466" t="str">
        <f>IF(ISNA(LOOKUP(E38,分支技能!K4:K10,分支技能!L4:L10)),"0",LOOKUP(E38,分支技能!K4:K10,分支技能!L4:L10))</f>
        <v>0</v>
      </c>
      <c r="G38" s="467"/>
      <c r="H38" s="467"/>
      <c r="I38" s="467"/>
      <c r="J38" s="466">
        <f t="shared" si="5"/>
        <v>0</v>
      </c>
      <c r="K38" s="466">
        <f t="shared" si="6"/>
        <v>0</v>
      </c>
      <c r="L38" s="587">
        <f t="shared" si="7"/>
        <v>0</v>
      </c>
      <c r="M38" s="465" t="s">
        <v>45</v>
      </c>
      <c r="N38" s="463" t="str">
        <f>IFERROR(IF(OR(COUNTIF(职业!$V$3:$V$11,$O38)=1,COUNTIF($AA$3:$AA$7,$O38)=1),"★",IF(COUNTIF(职业!$Y$3:$Z$3,$O38),"☆",IF(COUNTIF(职业!$Y$5:$Z$5,$O38),"⊙",IF(COUNTIF(职业!$Y$7:$Z$7,$O38),"※",IF(COUNTIF(职业!$Y$9:$AA$9,$O38),"×"," ")))))," ")</f>
        <v> </v>
      </c>
      <c r="O38" s="590" t="s">
        <v>101</v>
      </c>
      <c r="P38" s="591"/>
      <c r="Q38" s="466">
        <v>5</v>
      </c>
      <c r="R38" s="467"/>
      <c r="S38" s="467"/>
      <c r="T38" s="467"/>
      <c r="U38" s="466">
        <f t="shared" ref="U38:U43" si="11">SUM(Q38:T38)</f>
        <v>5</v>
      </c>
      <c r="V38" s="466">
        <f t="shared" ref="V38:V43" si="12">INT(U38/2)</f>
        <v>2</v>
      </c>
      <c r="W38" s="674">
        <f t="shared" ref="W38:W43" si="13">INT(U38/5)</f>
        <v>1</v>
      </c>
    </row>
    <row r="39" ht="15.6" spans="2:28">
      <c r="B39" s="456" t="s">
        <v>45</v>
      </c>
      <c r="C39" s="457" t="str">
        <f>IFERROR(IF(OR(COUNTIF(职业!$V$3:$V$11,$D39)=1,COUNTIF($AA$3:$AA$7,$D39)=1),"★",IF(COUNTIF(职业!$Y$3:$Z$3,$D39),"☆",IF(COUNTIF(职业!$Y$5:$Z$5,$D39),"⊙",IF(COUNTIF(职业!$Y$7:$Z$7,$D39),"※",IF(COUNTIF(职业!$Y$9:$AA$9,$D39),"×"," ")))))," ")</f>
        <v> </v>
      </c>
      <c r="D39" s="458" t="s">
        <v>102</v>
      </c>
      <c r="E39" s="459"/>
      <c r="F39" s="460">
        <v>30</v>
      </c>
      <c r="G39" s="461"/>
      <c r="H39" s="461"/>
      <c r="I39" s="461"/>
      <c r="J39" s="460">
        <f t="shared" si="5"/>
        <v>30</v>
      </c>
      <c r="K39" s="460">
        <f t="shared" si="6"/>
        <v>15</v>
      </c>
      <c r="L39" s="584">
        <f t="shared" si="7"/>
        <v>6</v>
      </c>
      <c r="M39" s="459" t="s">
        <v>45</v>
      </c>
      <c r="N39" s="457" t="str">
        <f>IFERROR(IF(OR(COUNTIF(职业!$V$3:$V$11,$O39)=1,COUNTIF($AA$3:$AA$7,$O39)=1),"★",IF(COUNTIF(职业!$Y$3:$Z$3,$O39),"☆",IF(COUNTIF(职业!$Y$5:$Z$5,$O39),"⊙",IF(COUNTIF(职业!$Y$7:$Z$7,$O39),"※",IF(COUNTIF(职业!$Y$9:$AA$9,$O39),"×"," ")))))," ")</f>
        <v> </v>
      </c>
      <c r="O39" s="592" t="s">
        <v>103</v>
      </c>
      <c r="P39" s="593"/>
      <c r="Q39" s="460">
        <v>1</v>
      </c>
      <c r="R39" s="461"/>
      <c r="S39" s="461"/>
      <c r="T39" s="461"/>
      <c r="U39" s="460">
        <f t="shared" si="11"/>
        <v>1</v>
      </c>
      <c r="V39" s="460">
        <f t="shared" si="12"/>
        <v>0</v>
      </c>
      <c r="W39" s="673">
        <f t="shared" si="13"/>
        <v>0</v>
      </c>
      <c r="Z39" s="731"/>
      <c r="AA39" s="731"/>
      <c r="AB39" s="731"/>
    </row>
    <row r="40" ht="15.6" spans="2:28">
      <c r="B40" s="462" t="s">
        <v>45</v>
      </c>
      <c r="C40" s="463" t="str">
        <f>IFERROR(IF(OR(COUNTIF(职业!$V$3:$V$11,$D40)=1,COUNTIF($AA$3:$AA$7,$D40)=1),"★",IF(COUNTIF(职业!$Y$3:$Z$3,$D40),"☆",IF(COUNTIF(职业!$Y$5:$Z$5,$D40),"⊙",IF(COUNTIF(职业!$Y$7:$Z$7,$D40),"※",IF(COUNTIF(职业!$Y$9:$AA$9,$D40),"×"," ")))))," ")</f>
        <v> </v>
      </c>
      <c r="D40" s="464" t="s">
        <v>104</v>
      </c>
      <c r="E40" s="465"/>
      <c r="F40" s="466">
        <v>5</v>
      </c>
      <c r="G40" s="467"/>
      <c r="H40" s="467"/>
      <c r="I40" s="467"/>
      <c r="J40" s="466">
        <f t="shared" si="5"/>
        <v>5</v>
      </c>
      <c r="K40" s="466">
        <f t="shared" si="6"/>
        <v>2</v>
      </c>
      <c r="L40" s="587">
        <f t="shared" si="7"/>
        <v>1</v>
      </c>
      <c r="M40" s="465" t="s">
        <v>45</v>
      </c>
      <c r="N40" s="463" t="str">
        <f>IFERROR(IF(OR(COUNTIF(职业!$V$3:$V$11,$O40)=1,COUNTIF($AA$3:$AA$7,$O40)=1),"★",IF(COUNTIF(职业!$Y$3:$Z$3,$O40),"☆",IF(COUNTIF(职业!$Y$5:$Z$5,$O40),"⊙",IF(COUNTIF(职业!$Y$7:$Z$7,$O40),"※",IF(COUNTIF(职业!$Y$9:$AA$9,$O40),"×"," ")))))," ")</f>
        <v> </v>
      </c>
      <c r="O40" s="590" t="s">
        <v>105</v>
      </c>
      <c r="P40" s="591"/>
      <c r="Q40" s="466">
        <v>1</v>
      </c>
      <c r="R40" s="467"/>
      <c r="S40" s="467"/>
      <c r="T40" s="467"/>
      <c r="U40" s="466">
        <f t="shared" si="11"/>
        <v>1</v>
      </c>
      <c r="V40" s="466">
        <f t="shared" si="12"/>
        <v>0</v>
      </c>
      <c r="W40" s="674">
        <f t="shared" si="13"/>
        <v>0</v>
      </c>
      <c r="Z40" s="731"/>
      <c r="AA40" s="731"/>
      <c r="AB40" s="731"/>
    </row>
    <row r="41" ht="15.6" spans="2:28">
      <c r="B41" s="456" t="s">
        <v>45</v>
      </c>
      <c r="C41" s="457" t="str">
        <f>IFERROR(IF(OR(COUNTIF(职业!$V$3:$V$11,$D41)=1,COUNTIF($AA$3:$AA$7,$D41)=1),"★",IF(COUNTIF(职业!$Y$3:$Z$3,$D41),"☆",IF(COUNTIF(职业!$Y$5:$Z$5,$D41),"⊙",IF(COUNTIF(职业!$Y$7:$Z$7,$D41),"※",IF(COUNTIF(职业!$Y$9:$AA$9,$D41),"×"," ")))))," ")&amp;CHAR(10)&amp;IF($K$9=" "," ","☯")</f>
        <v> 
☯</v>
      </c>
      <c r="D41" s="458" t="s">
        <v>106</v>
      </c>
      <c r="E41" s="459"/>
      <c r="F41" s="460">
        <v>15</v>
      </c>
      <c r="G41" s="461"/>
      <c r="H41" s="461"/>
      <c r="I41" s="461"/>
      <c r="J41" s="460">
        <f t="shared" si="5"/>
        <v>15</v>
      </c>
      <c r="K41" s="460">
        <f t="shared" si="6"/>
        <v>7</v>
      </c>
      <c r="L41" s="584">
        <f t="shared" si="7"/>
        <v>3</v>
      </c>
      <c r="M41" s="459" t="s">
        <v>45</v>
      </c>
      <c r="N41" s="457" t="str">
        <f>IFERROR(IF(OR(COUNTIF(职业!$V$3:$V$11,$O41)=1,COUNTIF($AA$3:$AA$7,$O41)=1),"★",IF(COUNTIF(职业!$Y$3:$Z$3,$O41),"☆",IF(COUNTIF(职业!$Y$5:$Z$5,$O41),"⊙",IF(COUNTIF(职业!$Y$7:$Z$7,$O41),"※",IF(COUNTIF(职业!$Y$9:$AA$9,$O41),"×"," ")))))," ")</f>
        <v> </v>
      </c>
      <c r="O41" s="592" t="s">
        <v>107</v>
      </c>
      <c r="P41" s="593"/>
      <c r="Q41" s="460">
        <v>1</v>
      </c>
      <c r="R41" s="461"/>
      <c r="S41" s="461"/>
      <c r="T41" s="461">
        <v>20</v>
      </c>
      <c r="U41" s="460">
        <f t="shared" si="11"/>
        <v>21</v>
      </c>
      <c r="V41" s="460">
        <f t="shared" si="12"/>
        <v>10</v>
      </c>
      <c r="W41" s="673">
        <f t="shared" si="13"/>
        <v>4</v>
      </c>
      <c r="Z41" s="731"/>
      <c r="AA41" s="731"/>
      <c r="AB41" s="731"/>
    </row>
    <row r="42" ht="15.6" spans="2:28">
      <c r="B42" s="462" t="s">
        <v>45</v>
      </c>
      <c r="C42" s="463" t="str">
        <f>IFERROR(IF(OR(COUNTIF(职业!$V$3:$V$11,$D42)=1,COUNTIF($AA$3:$AA$7,$D42)=1),"★",IF(COUNTIF(职业!$Y$3:$Z$3,$D42),"☆",IF(COUNTIF(职业!$Y$5:$Z$5,$D42),"⊙",IF(COUNTIF(职业!$Y$7:$Z$7,$D42),"※",IF(COUNTIF(职业!$Y$9:$AA$9,$D42),"×"," ")))))," ")</f>
        <v> </v>
      </c>
      <c r="D42" s="464" t="s">
        <v>108</v>
      </c>
      <c r="E42" s="465"/>
      <c r="F42" s="466">
        <v>20</v>
      </c>
      <c r="G42" s="467"/>
      <c r="H42" s="467"/>
      <c r="I42" s="467"/>
      <c r="J42" s="466">
        <f t="shared" si="5"/>
        <v>20</v>
      </c>
      <c r="K42" s="466">
        <f t="shared" si="6"/>
        <v>10</v>
      </c>
      <c r="L42" s="587">
        <f t="shared" si="7"/>
        <v>4</v>
      </c>
      <c r="M42" s="465" t="s">
        <v>45</v>
      </c>
      <c r="N42" s="463" t="str">
        <f>IFERROR(IF(OR(COUNTIF(职业!$V$3:$V$11,$O42)=1,COUNTIF($AA$3:$AA$7,$O42)=1),"★",IF(COUNTIF(职业!$Y$3:$Z$3,$O42),"☆",IF(COUNTIF(职业!$Y$5:$Z$5,$O42),"⊙",IF(COUNTIF(职业!$Y$7:$Z$7,$O42),"※",IF(COUNTIF(职业!$Y$9:$AA$9,$O42),"×"," ")))))," ")</f>
        <v> </v>
      </c>
      <c r="O42" s="590" t="s">
        <v>109</v>
      </c>
      <c r="P42" s="591"/>
      <c r="Q42" s="466">
        <v>1</v>
      </c>
      <c r="R42" s="467"/>
      <c r="S42" s="467"/>
      <c r="T42" s="467"/>
      <c r="U42" s="466">
        <f t="shared" si="11"/>
        <v>1</v>
      </c>
      <c r="V42" s="466">
        <f t="shared" si="12"/>
        <v>0</v>
      </c>
      <c r="W42" s="674">
        <f t="shared" si="13"/>
        <v>0</v>
      </c>
      <c r="Z42" s="731"/>
      <c r="AA42" s="731"/>
      <c r="AB42" s="731"/>
    </row>
    <row r="43" ht="16.5" customHeight="1" spans="2:28">
      <c r="B43" s="456" t="s">
        <v>45</v>
      </c>
      <c r="C43" s="457" t="str">
        <f>IFERROR(IF(OR(COUNTIF(职业!$V$3:$V$11,$D43)=1,COUNTIF($AA$3:$AA$7,$D43)=1),"★",IF(COUNTIF(职业!$Y$3:$Z$3,$D43),"☆",IF(COUNTIF(职业!$Y$5:$Z$5,$D43),"⊙",IF(COUNTIF(职业!$Y$7:$Z$7,$D43),"※",IF(COUNTIF(职业!$Y$9:$AA$9,$D43),"×"," ")))))," ")</f>
        <v> </v>
      </c>
      <c r="D43" s="483" t="s">
        <v>110</v>
      </c>
      <c r="E43" s="478"/>
      <c r="F43" s="460">
        <v>1</v>
      </c>
      <c r="G43" s="461"/>
      <c r="H43" s="461"/>
      <c r="I43" s="461"/>
      <c r="J43" s="460">
        <f t="shared" si="5"/>
        <v>1</v>
      </c>
      <c r="K43" s="460">
        <f t="shared" si="6"/>
        <v>0</v>
      </c>
      <c r="L43" s="584">
        <f t="shared" si="7"/>
        <v>0</v>
      </c>
      <c r="M43" s="459" t="s">
        <v>45</v>
      </c>
      <c r="N43" s="457" t="str">
        <f>IFERROR(IF(OR(COUNTIF(职业!$V$3:$V$11,$O43)=1,COUNTIF($AA$3:$AA$7,$O43)=1),"★",IF(COUNTIF(职业!$Y$3:$Z$3,$O43),"☆",IF(COUNTIF(职业!$Y$5:$Z$5,$O43),"⊙",IF(COUNTIF(职业!$Y$7:$Z$7,$O43),"※",IF(COUNTIF(职业!$Y$9:$AA$9,$O43),"×"," ")))))," ")</f>
        <v> </v>
      </c>
      <c r="O43" s="592" t="s">
        <v>111</v>
      </c>
      <c r="P43" s="593"/>
      <c r="Q43" s="460">
        <v>1</v>
      </c>
      <c r="R43" s="461"/>
      <c r="S43" s="461"/>
      <c r="T43" s="461"/>
      <c r="U43" s="460">
        <f t="shared" si="11"/>
        <v>1</v>
      </c>
      <c r="V43" s="460">
        <f t="shared" si="12"/>
        <v>0</v>
      </c>
      <c r="W43" s="673">
        <f t="shared" si="13"/>
        <v>0</v>
      </c>
      <c r="Z43" s="731"/>
      <c r="AA43" s="731"/>
      <c r="AB43" s="731"/>
    </row>
    <row r="44" ht="15.6" spans="2:28">
      <c r="B44" s="462" t="s">
        <v>45</v>
      </c>
      <c r="C44" s="463" t="str">
        <f>IFERROR(IF(OR(COUNTIF(职业!$V$3:$V$11,$D44)=1,COUNTIF($AA$3:$AA$7,$D44)=1),"★",IF(COUNTIF(职业!$Y$3:$Z$3,$D44),"☆",IF(COUNTIF(职业!$Y$5:$Z$5,$D44),"⊙",IF(COUNTIF(职业!$Y$7:$Z$7,$D44),"※",IF(COUNTIF(职业!$Y$9:$AA$9,$D44),"×"," ")))))," ")</f>
        <v> </v>
      </c>
      <c r="D44" s="484" t="s">
        <v>112</v>
      </c>
      <c r="E44" s="485"/>
      <c r="F44" s="466">
        <v>1</v>
      </c>
      <c r="G44" s="467"/>
      <c r="H44" s="467"/>
      <c r="I44" s="467"/>
      <c r="J44" s="466">
        <f t="shared" si="5"/>
        <v>1</v>
      </c>
      <c r="K44" s="466">
        <f t="shared" si="6"/>
        <v>0</v>
      </c>
      <c r="L44" s="587">
        <f t="shared" si="7"/>
        <v>0</v>
      </c>
      <c r="M44" s="465" t="s">
        <v>45</v>
      </c>
      <c r="N44" s="463" t="str">
        <f>IFERROR(IF(OR(COUNTIF(职业!$V$3:$V$11,$O44)=1,COUNTIF($AA$3:$AA$7,$O44)=1),"★",IF(COUNTIF(职业!$Y$3:$Z$3,$O44),"☆",IF(COUNTIF(职业!$Y$5:$Z$5,$O44),"⊙",IF(COUNTIF(职业!$Y$7:$Z$7,$O44),"※",IF(COUNTIF(职业!$Y$9:$AA$9,$O44),"×"," ")))))," ")</f>
        <v> </v>
      </c>
      <c r="O44" s="594" t="s">
        <v>113</v>
      </c>
      <c r="P44" s="595"/>
      <c r="Q44" s="467">
        <v>1</v>
      </c>
      <c r="R44" s="467"/>
      <c r="S44" s="467"/>
      <c r="T44" s="467"/>
      <c r="U44" s="466">
        <f>IF(SUM(Q44:T44)&lt;&gt;0,SUM(Q44:T44),"")</f>
        <v>1</v>
      </c>
      <c r="V44" s="466">
        <f>IF(U44="","",INT(U44/2))</f>
        <v>0</v>
      </c>
      <c r="W44" s="674">
        <f>IF(U44="","",INT(U44/5))</f>
        <v>0</v>
      </c>
      <c r="Z44" s="731"/>
      <c r="AA44" s="731"/>
      <c r="AB44" s="731"/>
    </row>
    <row r="45" ht="16.5" customHeight="1" spans="2:28">
      <c r="B45" s="456" t="s">
        <v>45</v>
      </c>
      <c r="C45" s="457" t="str">
        <f>IFERROR(IF(OR(COUNTIF(职业!$V$3:$V$11,$D45)=1,COUNTIF($AA$3:$AA$7,$D45)=1),"★",IF(COUNTIF(职业!$Y$3:$Z$3,$D45),"☆",IF(COUNTIF(职业!$Y$5:$Z$5,$D45),"⊙",IF(COUNTIF(职业!$Y$7:$Z$7,$D45),"※",IF(COUNTIF(职业!$Y$9:$AA$9,$D45),"×"," ")))))," ")</f>
        <v> </v>
      </c>
      <c r="D45" s="486" t="s">
        <v>114</v>
      </c>
      <c r="E45" s="487"/>
      <c r="F45" s="460">
        <v>1</v>
      </c>
      <c r="G45" s="461"/>
      <c r="H45" s="461"/>
      <c r="I45" s="461"/>
      <c r="J45" s="460">
        <f t="shared" si="5"/>
        <v>1</v>
      </c>
      <c r="K45" s="460">
        <f t="shared" si="6"/>
        <v>0</v>
      </c>
      <c r="L45" s="584">
        <f t="shared" si="7"/>
        <v>0</v>
      </c>
      <c r="M45" s="459" t="s">
        <v>45</v>
      </c>
      <c r="N45" s="596" t="str">
        <f>(IF(N44="","",IF(OR(O45="",O45="可自设"),"","自设")))</f>
        <v/>
      </c>
      <c r="O45" s="597" t="str">
        <f>IF(OR(O44="",O44="可自设"),"","可自设")</f>
        <v>可自设</v>
      </c>
      <c r="P45" s="598"/>
      <c r="Q45" s="461"/>
      <c r="R45" s="461"/>
      <c r="S45" s="461"/>
      <c r="T45" s="461"/>
      <c r="U45" s="460" t="str">
        <f>IF(SUM(Q45:T45)&lt;&gt;0,SUM(Q45:T45),"")</f>
        <v/>
      </c>
      <c r="V45" s="460" t="str">
        <f>IF(U45="","",INT(U45/2))</f>
        <v/>
      </c>
      <c r="W45" s="673" t="str">
        <f>IF(U45="","",INT(U45/5))</f>
        <v/>
      </c>
      <c r="Z45" s="731"/>
      <c r="AA45" s="731"/>
      <c r="AB45" s="731"/>
    </row>
    <row r="46" ht="15.6" spans="2:28">
      <c r="B46" s="462" t="s">
        <v>45</v>
      </c>
      <c r="C46" s="463" t="str">
        <f>IFERROR(IF(OR(COUNTIF(职业!$V$3:$V$11,$D46)=1,COUNTIF($AA$3:$AA$7,$D46)=1),"★",IF(COUNTIF(职业!$Y$3:$Z$3,$D46),"☆",IF(COUNTIF(职业!$Y$5:$Z$5,$D46),"⊙",IF(COUNTIF(职业!$Y$7:$Z$7,$D46),"※",IF(COUNTIF(职业!$Y$9:$AA$9,$D46),"×"," ")))))," ")</f>
        <v>※</v>
      </c>
      <c r="D46" s="484"/>
      <c r="E46" s="488"/>
      <c r="F46" s="466">
        <f>P5</f>
        <v>70</v>
      </c>
      <c r="G46" s="467"/>
      <c r="H46" s="467"/>
      <c r="I46" s="467"/>
      <c r="J46" s="466">
        <f t="shared" si="5"/>
        <v>70</v>
      </c>
      <c r="K46" s="466">
        <f t="shared" si="6"/>
        <v>35</v>
      </c>
      <c r="L46" s="587">
        <f t="shared" si="7"/>
        <v>14</v>
      </c>
      <c r="M46" s="465" t="s">
        <v>45</v>
      </c>
      <c r="N46" s="463" t="str">
        <f>(IF(N45="","",IF(OR(O46="",O46="可自设"),"","自设")))</f>
        <v/>
      </c>
      <c r="O46" s="599" t="str">
        <f>IF(OR(O45="",O45="可自设"),"","可自设")</f>
        <v/>
      </c>
      <c r="P46" s="600"/>
      <c r="Q46" s="467"/>
      <c r="R46" s="467"/>
      <c r="S46" s="467"/>
      <c r="T46" s="467"/>
      <c r="U46" s="466" t="str">
        <f>IF(SUM(Q46:T46)&lt;&gt;0,SUM(Q46:T46),"")</f>
        <v/>
      </c>
      <c r="V46" s="466" t="str">
        <f>IF(U46="","",INT(U46/2))</f>
        <v/>
      </c>
      <c r="W46" s="674" t="str">
        <f>IF(U46="","",INT(U46/5))</f>
        <v/>
      </c>
      <c r="Z46" s="731"/>
      <c r="AA46" s="731"/>
      <c r="AB46" s="731"/>
    </row>
    <row r="47" ht="15.6" spans="2:28">
      <c r="B47" s="456" t="s">
        <v>45</v>
      </c>
      <c r="C47" s="457" t="str">
        <f>IFERROR(IF(OR(COUNTIF(职业!$V$3:$V$11,$D47)=1,COUNTIF($AA$3:$AA$7,$D47)=1),"★",IF(COUNTIF(职业!$Y$3:$Z$3,$D47),"☆",IF(COUNTIF(职业!$Y$5:$Z$5,$D47),"⊙",IF(COUNTIF(职业!$Y$7:$Z$7,$D47),"※",IF(COUNTIF(职业!$Y$9:$AA$9,$D47),"×"," ")))))," ")</f>
        <v> </v>
      </c>
      <c r="D47" s="458" t="s">
        <v>115</v>
      </c>
      <c r="E47" s="459"/>
      <c r="F47" s="460">
        <v>20</v>
      </c>
      <c r="G47" s="461"/>
      <c r="H47" s="461"/>
      <c r="I47" s="461"/>
      <c r="J47" s="460">
        <f t="shared" si="5"/>
        <v>20</v>
      </c>
      <c r="K47" s="460">
        <f t="shared" si="6"/>
        <v>10</v>
      </c>
      <c r="L47" s="584">
        <f t="shared" si="7"/>
        <v>4</v>
      </c>
      <c r="M47" s="459" t="s">
        <v>45</v>
      </c>
      <c r="N47" s="596" t="str">
        <f>(IF(N46="","",IF(OR(O47="",O47="可自设"),"","自设")))</f>
        <v/>
      </c>
      <c r="O47" s="597" t="str">
        <f>IF(OR(O46="",O46="可自设"),"","可自设")</f>
        <v/>
      </c>
      <c r="P47" s="598"/>
      <c r="Q47" s="461"/>
      <c r="R47" s="461"/>
      <c r="S47" s="461"/>
      <c r="T47" s="461"/>
      <c r="U47" s="460" t="str">
        <f>IF(SUM(Q47:T47)&lt;&gt;0,SUM(Q47:T47),"")</f>
        <v/>
      </c>
      <c r="V47" s="460" t="str">
        <f>IF(U47="","",INT(U47/2))</f>
        <v/>
      </c>
      <c r="W47" s="673" t="str">
        <f>IF(U47="","",INT(U47/5))</f>
        <v/>
      </c>
      <c r="Z47" s="731"/>
      <c r="AA47" s="731"/>
      <c r="AB47" s="731"/>
    </row>
    <row r="48" ht="16.35" spans="2:28">
      <c r="B48" s="489" t="s">
        <v>45</v>
      </c>
      <c r="C48" s="490" t="str">
        <f>IFERROR(IF(OR(COUNTIF(职业!$V$3:$V$11,$D48)=1,COUNTIF($AA$3:$AA$7,$D48)=1),"★",IF(COUNTIF(职业!$Y$3:$Z$3,$D48),"☆",IF(COUNTIF(职业!$Y$5:$Z$5,$D48),"⊙",IF(COUNTIF(职业!$Y$7:$Z$7,$D48),"※",IF(COUNTIF(职业!$Y$9:$AA$9,$D48),"×"," ")))))," ")</f>
        <v>★</v>
      </c>
      <c r="D48" s="491" t="s">
        <v>116</v>
      </c>
      <c r="E48" s="492"/>
      <c r="F48" s="493">
        <v>10</v>
      </c>
      <c r="G48" s="494"/>
      <c r="H48" s="494">
        <v>50</v>
      </c>
      <c r="I48" s="494"/>
      <c r="J48" s="493">
        <f t="shared" si="5"/>
        <v>60</v>
      </c>
      <c r="K48" s="493">
        <f t="shared" si="6"/>
        <v>30</v>
      </c>
      <c r="L48" s="601">
        <f t="shared" si="7"/>
        <v>12</v>
      </c>
      <c r="M48" s="492" t="s">
        <v>45</v>
      </c>
      <c r="N48" s="490" t="str">
        <f>(IF(N47="","",IF(OR(O48="",O48="可自设"),"","自设")))</f>
        <v/>
      </c>
      <c r="O48" s="602" t="str">
        <f>IF(OR(O47="",O47="可自设"),"","可自设")</f>
        <v/>
      </c>
      <c r="P48" s="603"/>
      <c r="Q48" s="494"/>
      <c r="R48" s="494"/>
      <c r="S48" s="494"/>
      <c r="T48" s="494"/>
      <c r="U48" s="493" t="str">
        <f>IF(SUM(Q48:T48)&lt;&gt;0,SUM(Q48:T48),"")</f>
        <v/>
      </c>
      <c r="V48" s="493" t="str">
        <f>IF(U48="","",INT(U48/2))</f>
        <v/>
      </c>
      <c r="W48" s="675" t="str">
        <f>IF(U48="","",INT(U48/5))</f>
        <v/>
      </c>
      <c r="Z48" s="731"/>
      <c r="AA48" s="731"/>
      <c r="AB48" s="731"/>
    </row>
    <row r="49" ht="16.35" spans="2:28">
      <c r="B49" s="495" t="str">
        <f>IF(F5=0," ","职业信用范围："&amp;LOOKUP(F5,职业列表!A2:A117,职业列表!D2:D117))</f>
        <v>职业信用范围：9-30</v>
      </c>
      <c r="C49" s="495"/>
      <c r="D49" s="495"/>
      <c r="E49" s="495"/>
      <c r="F49" s="495"/>
      <c r="G49" s="495" t="str">
        <f>IF(F5=0," ","剩余职业点="&amp;LOOKUP(F5,职业列表!A2:A117,职业列表!F2:F117)-SUM(人物卡!H15:H48,人物卡!S15:S48)&amp;"   剩余兴趣点="&amp;M7*2-SUM(I15:I48,T15:T48))</f>
        <v>剩余职业点=0   剩余兴趣点=0</v>
      </c>
      <c r="H49" s="495"/>
      <c r="I49" s="495"/>
      <c r="J49" s="495"/>
      <c r="K49" s="495"/>
      <c r="L49" s="604"/>
      <c r="M49" s="388"/>
      <c r="N49" s="388"/>
      <c r="O49" s="388"/>
      <c r="P49" s="388"/>
      <c r="Q49" s="388"/>
      <c r="R49" s="676"/>
      <c r="S49" s="676"/>
      <c r="T49" s="676"/>
      <c r="U49" s="676"/>
      <c r="V49" s="676"/>
      <c r="W49" s="388"/>
      <c r="Z49" s="731"/>
      <c r="AA49" s="731"/>
      <c r="AB49" s="731"/>
    </row>
    <row r="50" ht="15.6" spans="2:28">
      <c r="B50" s="496" t="s">
        <v>117</v>
      </c>
      <c r="C50" s="497"/>
      <c r="D50" s="497"/>
      <c r="E50" s="497"/>
      <c r="F50" s="497"/>
      <c r="G50" s="497"/>
      <c r="H50" s="497"/>
      <c r="I50" s="497"/>
      <c r="J50" s="497"/>
      <c r="K50" s="497"/>
      <c r="L50" s="497"/>
      <c r="M50" s="497"/>
      <c r="N50" s="497"/>
      <c r="O50" s="497"/>
      <c r="P50" s="497"/>
      <c r="Q50" s="497"/>
      <c r="R50" s="677"/>
      <c r="T50" s="383" t="s">
        <v>118</v>
      </c>
      <c r="U50" s="678"/>
      <c r="V50" s="678"/>
      <c r="W50" s="384"/>
      <c r="Z50" s="731"/>
      <c r="AA50" s="731"/>
      <c r="AB50" s="731"/>
    </row>
    <row r="51" ht="16.5" customHeight="1" spans="2:28">
      <c r="B51" s="498" t="s">
        <v>119</v>
      </c>
      <c r="C51" s="499"/>
      <c r="D51" s="500" t="s">
        <v>120</v>
      </c>
      <c r="E51" s="500" t="s">
        <v>121</v>
      </c>
      <c r="F51" s="501" t="s">
        <v>44</v>
      </c>
      <c r="G51" s="502"/>
      <c r="H51" s="499"/>
      <c r="I51" s="501" t="s">
        <v>122</v>
      </c>
      <c r="J51" s="499"/>
      <c r="K51" s="605" t="s">
        <v>123</v>
      </c>
      <c r="L51" s="606"/>
      <c r="M51" s="527" t="s">
        <v>124</v>
      </c>
      <c r="N51" s="605" t="s">
        <v>125</v>
      </c>
      <c r="O51" s="606"/>
      <c r="P51" s="605" t="s">
        <v>126</v>
      </c>
      <c r="Q51" s="606"/>
      <c r="R51" s="679" t="s">
        <v>127</v>
      </c>
      <c r="S51" s="680"/>
      <c r="T51" s="681" t="s">
        <v>128</v>
      </c>
      <c r="U51" s="682"/>
      <c r="V51" s="683">
        <f>LOOKUP(J3+J7,附表!A2:A32,附表!B2:B32)</f>
        <v>0</v>
      </c>
      <c r="W51" s="684"/>
      <c r="Z51" s="731"/>
      <c r="AA51" s="731"/>
      <c r="AB51" s="731"/>
    </row>
    <row r="52" ht="15.6" spans="2:28">
      <c r="B52" s="503" t="s">
        <v>129</v>
      </c>
      <c r="C52" s="504"/>
      <c r="D52" s="505" t="s">
        <v>130</v>
      </c>
      <c r="E52" s="505" t="s">
        <v>87</v>
      </c>
      <c r="F52" s="506">
        <f>J33</f>
        <v>25</v>
      </c>
      <c r="G52" s="505">
        <f>INT(F52/2)</f>
        <v>12</v>
      </c>
      <c r="H52" s="505">
        <f>INT(F52/5)</f>
        <v>5</v>
      </c>
      <c r="I52" s="607" t="s">
        <v>131</v>
      </c>
      <c r="J52" s="504"/>
      <c r="K52" s="607" t="s">
        <v>71</v>
      </c>
      <c r="L52" s="504"/>
      <c r="M52" s="505" t="s">
        <v>132</v>
      </c>
      <c r="N52" s="607">
        <v>1</v>
      </c>
      <c r="O52" s="504"/>
      <c r="P52" s="607" t="s">
        <v>71</v>
      </c>
      <c r="Q52" s="504"/>
      <c r="R52" s="685" t="s">
        <v>71</v>
      </c>
      <c r="S52" s="686"/>
      <c r="T52" s="687"/>
      <c r="U52" s="688"/>
      <c r="V52" s="689"/>
      <c r="W52" s="690"/>
      <c r="Z52" s="731"/>
      <c r="AA52" s="731"/>
      <c r="AB52" s="731"/>
    </row>
    <row r="53" ht="16.5" customHeight="1" spans="2:28">
      <c r="B53" s="507" t="s">
        <v>133</v>
      </c>
      <c r="C53" s="508"/>
      <c r="D53" s="509" t="s">
        <v>134</v>
      </c>
      <c r="E53" s="510" t="str">
        <f>IF($D53=0,"请选择类型",VLOOKUP($D53,武器列表!$B$3:$I$106,2,FALSE))</f>
        <v>弓术</v>
      </c>
      <c r="F53" s="511">
        <f>IF(E53="请选择类型","",IF(ISNA(VLOOKUP(E53,$E$33:$J$38,6,FALSE)),IF(ISNA(VLOOKUP(E53,分支技能!$H$4:$I$11,2,FALSE)),IF(ISNA(VLOOKUP(E53,分支技能!$K$4:$L$10,2,FALSE)),IF(ISNA(VLOOKUP(E53,分支技能!$N$4:$O$6,2,FALSE)),$U$40,VLOOKUP(E53,分支技能!$N$4:$O$6,2,FALSE)),VLOOKUP(E53,分支技能!$K$4:$L$10,2,FALSE)),VLOOKUP(E53,分支技能!$H$4:$I$11,2,FALSE)),VLOOKUP(E53,$E$33:$J$38,6,FALSE)))</f>
        <v>70</v>
      </c>
      <c r="G53" s="511">
        <f>IF(F53="","",INT(F53/2))</f>
        <v>35</v>
      </c>
      <c r="H53" s="511">
        <f>IF(F53="","",INT(F53/5))</f>
        <v>14</v>
      </c>
      <c r="I53" s="608" t="str">
        <f>IF($D53=0,"",VLOOKUP($D53,武器列表!$B$3:$I$106,3,FALSE))</f>
        <v>1D8+2</v>
      </c>
      <c r="J53" s="609"/>
      <c r="K53" s="610" t="str">
        <f>IF($D53=0,"",VLOOKUP($D53,武器列表!$B$3:$I$106,4,FALSE))</f>
        <v>50码</v>
      </c>
      <c r="L53" s="611"/>
      <c r="M53" s="610" t="str">
        <f>IF($D53=0,"",VLOOKUP($D53,武器列表!$B$3:$I$106,5,FALSE))</f>
        <v>√</v>
      </c>
      <c r="N53" s="610" t="str">
        <f>IF($D53=0,"",VLOOKUP($D53,武器列表!$B$3:$I$106,6,FALSE))</f>
        <v>1/2</v>
      </c>
      <c r="O53" s="611"/>
      <c r="P53" s="610" t="str">
        <f>IF($D53=0,"",VLOOKUP($D53,武器列表!$B$3:$I$106,7,FALSE))</f>
        <v>1</v>
      </c>
      <c r="Q53" s="611"/>
      <c r="R53" s="691" t="str">
        <f>IF($D53=0,"",VLOOKUP($D53,武器列表!$B$3:$I$106,8,FALSE))</f>
        <v>96</v>
      </c>
      <c r="S53" s="686"/>
      <c r="T53" s="692" t="s">
        <v>135</v>
      </c>
      <c r="U53" s="693"/>
      <c r="V53" s="694">
        <f>LOOKUP(J3+J7,附表!A2:A32,附表!C2:C32)</f>
        <v>0</v>
      </c>
      <c r="W53" s="695"/>
      <c r="Z53" s="731"/>
      <c r="AA53" s="731"/>
      <c r="AB53" s="731"/>
    </row>
    <row r="54" ht="15.6" spans="2:28">
      <c r="B54" s="512" t="s">
        <v>136</v>
      </c>
      <c r="C54" s="513"/>
      <c r="D54" s="514" t="s">
        <v>137</v>
      </c>
      <c r="E54" s="505" t="str">
        <f>IF(E53="请选择类型","",IF($D54=0,"请选择类型",VLOOKUP($D54,武器列表!$B$3:$I$106,2,FALSE)))</f>
        <v>手枪</v>
      </c>
      <c r="F54" s="505">
        <f>IF(OR(E54="请选择类型",E54=""),"",IF(ISNA(VLOOKUP(E54,$E$33:$J$38,6,FALSE)),IF(ISNA(VLOOKUP(E54,分支技能!$H$4:$I$11,2,FALSE)),IF(ISNA(VLOOKUP(E54,分支技能!$K$4:$L$10,2,FALSE)),IF(ISNA(VLOOKUP(E54,分支技能!$N$4:$O$6,2,FALSE)),$U$40,VLOOKUP(E54,分支技能!$N$4:$O$6,2,FALSE)),VLOOKUP(E54,分支技能!$K$4:$L$10,2,FALSE)),VLOOKUP(E54,分支技能!$H$4:$I$11,2,FALSE)),VLOOKUP(E54,$E$33:$J$38,6,FALSE)))</f>
        <v>70</v>
      </c>
      <c r="G54" s="515">
        <f>IF(F54="","",INT(F54/2))</f>
        <v>35</v>
      </c>
      <c r="H54" s="515">
        <f>IF(F54="","",INT(F54/5))</f>
        <v>14</v>
      </c>
      <c r="I54" s="612" t="str">
        <f>IF($D54=0,"",VLOOKUP($D54,武器列表!$B$3:$I$106,3,FALSE))</f>
        <v>1D10</v>
      </c>
      <c r="J54" s="613"/>
      <c r="K54" s="607" t="str">
        <f>IF($D54=0,"",VLOOKUP($D54,武器列表!$B$3:$I$106,4,FALSE))</f>
        <v>15</v>
      </c>
      <c r="L54" s="504"/>
      <c r="M54" s="505" t="str">
        <f>IF($D54=0,"",VLOOKUP($D54,武器列表!$B$3:$I$106,5,FALSE))</f>
        <v>√</v>
      </c>
      <c r="N54" s="607" t="str">
        <f>IF($D54=0,"",VLOOKUP($D54,武器列表!$B$3:$I$106,6,FALSE))</f>
        <v>1(3)</v>
      </c>
      <c r="O54" s="504"/>
      <c r="P54" s="607" t="str">
        <f>IF($D54=0,"",VLOOKUP($D54,武器列表!$B$3:$I$106,7,FALSE))</f>
        <v>6</v>
      </c>
      <c r="Q54" s="504"/>
      <c r="R54" s="685" t="str">
        <f>IF($D54=0,"",VLOOKUP($D54,武器列表!$B$3:$I$106,8,FALSE))</f>
        <v>100</v>
      </c>
      <c r="S54" s="686"/>
      <c r="T54" s="692"/>
      <c r="U54" s="693"/>
      <c r="V54" s="696"/>
      <c r="W54" s="697"/>
      <c r="Z54" s="731"/>
      <c r="AA54" s="731"/>
      <c r="AB54" s="731"/>
    </row>
    <row r="55" ht="16.5" customHeight="1" spans="2:28">
      <c r="B55" s="507" t="s">
        <v>138</v>
      </c>
      <c r="C55" s="508"/>
      <c r="D55" s="509" t="s">
        <v>139</v>
      </c>
      <c r="E55" s="511" t="str">
        <f>IF(OR(E54="请选择类型",E54=""),"",IF($D55=0,"请选择类型",VLOOKUP($D55,武器列表!$B$3:$I$106,2,FALSE)))</f>
        <v>斗殴</v>
      </c>
      <c r="F55" s="511">
        <f>IF(OR(E55="请选择类型",E55=""),"",IF(ISNA(VLOOKUP(E55,$E$33:$J$38,6,FALSE)),IF(ISNA(VLOOKUP(E55,分支技能!$H$4:$I$11,2,FALSE)),IF(ISNA(VLOOKUP(E55,分支技能!$K$4:$L$10,2,FALSE)),IF(ISNA(VLOOKUP(E55,分支技能!$N$4:$O$6,2,FALSE)),$U$40,VLOOKUP(E55,分支技能!$N$4:$O$6,2,FALSE)),VLOOKUP(E55,分支技能!$K$4:$L$10,2,FALSE)),VLOOKUP(E55,分支技能!$H$4:$I$11,2,FALSE)),VLOOKUP(E55,$E$33:$J$38,6,FALSE)))</f>
        <v>25</v>
      </c>
      <c r="G55" s="510">
        <f>IF(F55="","",INT(F55/2))</f>
        <v>12</v>
      </c>
      <c r="H55" s="510">
        <f>IF(F55="","",INT(F55/5))</f>
        <v>5</v>
      </c>
      <c r="I55" s="608" t="str">
        <f>IF($D55=0,"",VLOOKUP($D55,武器列表!$B$3:$I$106,3,FALSE))</f>
        <v>1D4+DB</v>
      </c>
      <c r="J55" s="609"/>
      <c r="K55" s="610" t="str">
        <f>IF($D55=0,"",VLOOKUP($D55,武器列表!$B$3:$I$106,4,FALSE))</f>
        <v>接触</v>
      </c>
      <c r="L55" s="611"/>
      <c r="M55" s="610" t="str">
        <f>IF($D55=0,"",VLOOKUP($D55,武器列表!$B$3:$I$106,5,FALSE))</f>
        <v>√</v>
      </c>
      <c r="N55" s="610" t="str">
        <f>IF($D55=0,"",VLOOKUP($D55,武器列表!$B$3:$I$106,6,FALSE))</f>
        <v>1</v>
      </c>
      <c r="O55" s="611"/>
      <c r="P55" s="610" t="str">
        <f>IF($D55=0,"",VLOOKUP($D55,武器列表!$B$3:$I$106,7,FALSE))</f>
        <v>——</v>
      </c>
      <c r="Q55" s="611"/>
      <c r="R55" s="691" t="str">
        <f>IF($D55=0,"",VLOOKUP($D55,武器列表!$B$3:$I$106,8,FALSE))</f>
        <v>——</v>
      </c>
      <c r="S55" s="686"/>
      <c r="T55" s="698" t="s">
        <v>140</v>
      </c>
      <c r="U55" s="699"/>
      <c r="V55" s="700">
        <f>J28</f>
        <v>65</v>
      </c>
      <c r="W55" s="701">
        <f>K28</f>
        <v>32</v>
      </c>
      <c r="Z55" s="731"/>
      <c r="AA55" s="731"/>
      <c r="AB55" s="731"/>
    </row>
    <row r="56" ht="15.6" spans="2:28">
      <c r="B56" s="516"/>
      <c r="C56" s="517"/>
      <c r="D56" s="514"/>
      <c r="E56" s="514"/>
      <c r="F56" s="514"/>
      <c r="G56" s="518" t="str">
        <f>IF(F56="","",INT(F56/2))</f>
        <v/>
      </c>
      <c r="H56" s="519" t="str">
        <f>IF(F56="","",INT(F56/5))</f>
        <v/>
      </c>
      <c r="I56" s="614"/>
      <c r="J56" s="517"/>
      <c r="K56" s="614"/>
      <c r="L56" s="517"/>
      <c r="M56" s="514"/>
      <c r="N56" s="614"/>
      <c r="O56" s="517"/>
      <c r="P56" s="614"/>
      <c r="Q56" s="517"/>
      <c r="R56" s="702"/>
      <c r="S56" s="686"/>
      <c r="T56" s="687"/>
      <c r="U56" s="688"/>
      <c r="V56" s="703"/>
      <c r="W56" s="701">
        <f>L28</f>
        <v>13</v>
      </c>
      <c r="Z56" s="731"/>
      <c r="AA56" s="731"/>
      <c r="AB56" s="731"/>
    </row>
    <row r="57" ht="16.5" customHeight="1" spans="2:28">
      <c r="B57" s="520"/>
      <c r="C57" s="521"/>
      <c r="D57" s="522"/>
      <c r="E57" s="522"/>
      <c r="F57" s="522"/>
      <c r="G57" s="523" t="str">
        <f>IF(F57="","",INT(F57/2))</f>
        <v/>
      </c>
      <c r="H57" s="523" t="str">
        <f>IF(F57="","",INT(F57/5))</f>
        <v/>
      </c>
      <c r="I57" s="615"/>
      <c r="J57" s="521"/>
      <c r="K57" s="615"/>
      <c r="L57" s="521"/>
      <c r="M57" s="522"/>
      <c r="N57" s="615"/>
      <c r="O57" s="521"/>
      <c r="P57" s="615"/>
      <c r="Q57" s="521"/>
      <c r="R57" s="704"/>
      <c r="S57" s="686"/>
      <c r="T57" s="705" t="s">
        <v>141</v>
      </c>
      <c r="U57" s="706"/>
      <c r="V57" s="707">
        <v>0</v>
      </c>
      <c r="W57" s="708"/>
      <c r="Z57" s="731"/>
      <c r="AA57" s="731"/>
      <c r="AB57" s="731"/>
    </row>
    <row r="58" ht="16.35" spans="2:28">
      <c r="B58" s="524" t="s">
        <v>142</v>
      </c>
      <c r="C58" s="524"/>
      <c r="D58" s="524"/>
      <c r="E58" s="524"/>
      <c r="F58" s="524"/>
      <c r="G58" s="524"/>
      <c r="H58" s="524"/>
      <c r="I58" s="524"/>
      <c r="J58" s="524"/>
      <c r="K58" s="524"/>
      <c r="L58" s="524"/>
      <c r="M58" s="524"/>
      <c r="N58" s="524"/>
      <c r="O58" s="524"/>
      <c r="P58" s="524"/>
      <c r="Q58" s="524"/>
      <c r="R58" s="524"/>
      <c r="S58" s="524"/>
      <c r="T58" s="524"/>
      <c r="U58" s="524"/>
      <c r="V58" s="524"/>
      <c r="W58" s="524"/>
      <c r="Z58" s="731"/>
      <c r="AA58" s="731"/>
      <c r="AB58" s="731"/>
    </row>
    <row r="59" ht="15.6" spans="2:28">
      <c r="B59" s="451" t="s">
        <v>143</v>
      </c>
      <c r="C59" s="452"/>
      <c r="D59" s="452"/>
      <c r="E59" s="452"/>
      <c r="F59" s="452"/>
      <c r="G59" s="452"/>
      <c r="H59" s="452"/>
      <c r="I59" s="452"/>
      <c r="J59" s="616"/>
      <c r="L59" s="617" t="s">
        <v>144</v>
      </c>
      <c r="M59" s="618"/>
      <c r="N59" s="618"/>
      <c r="O59" s="618"/>
      <c r="P59" s="618"/>
      <c r="Q59" s="618"/>
      <c r="R59" s="618"/>
      <c r="S59" s="618"/>
      <c r="T59" s="618"/>
      <c r="U59" s="618"/>
      <c r="V59" s="618"/>
      <c r="W59" s="709"/>
      <c r="Z59" s="731"/>
      <c r="AA59" s="731"/>
      <c r="AB59" s="731"/>
    </row>
    <row r="60" ht="15.6" spans="2:28">
      <c r="B60" s="525" t="s">
        <v>68</v>
      </c>
      <c r="C60" s="526"/>
      <c r="D60" s="527" t="s">
        <v>145</v>
      </c>
      <c r="E60" s="528" t="s">
        <v>146</v>
      </c>
      <c r="F60" s="529"/>
      <c r="G60" s="530" t="s">
        <v>147</v>
      </c>
      <c r="H60" s="526"/>
      <c r="I60" s="619" t="s">
        <v>148</v>
      </c>
      <c r="J60" s="620"/>
      <c r="L60" s="621" t="s">
        <v>149</v>
      </c>
      <c r="M60" s="622"/>
      <c r="N60" s="623" t="s">
        <v>150</v>
      </c>
      <c r="O60" s="624"/>
      <c r="P60" s="624"/>
      <c r="Q60" s="624"/>
      <c r="R60" s="624"/>
      <c r="S60" s="624"/>
      <c r="T60" s="624"/>
      <c r="U60" s="624"/>
      <c r="V60" s="624"/>
      <c r="W60" s="710"/>
      <c r="Z60" s="731"/>
      <c r="AA60" s="731"/>
      <c r="AB60" s="731"/>
    </row>
    <row r="61" ht="15.6" spans="2:28">
      <c r="B61" s="503" t="str">
        <f>J25&amp;"%/"&amp;K25&amp;"%/"&amp;L25&amp;"%"</f>
        <v>12%/6%/2%</v>
      </c>
      <c r="C61" s="504"/>
      <c r="D61" s="505" t="str">
        <f>LOOKUP(J25,{0,1,10,50,90,99},{"身无分文","贫穷","标准","小康","富裕","富豪"})</f>
        <v>标准</v>
      </c>
      <c r="E61" s="531" t="str">
        <f>IF(F4="其他","询问KP",IF(F4="1920s",IF(人物卡!J25&lt;=0,"没有",IF(人物卡!J25&lt;=9,"$"&amp;(J25*10),IF(人物卡!J25&lt;=49,"$"&amp;(J25*50),IF(人物卡!J25&lt;=89,"$"&amp;(J25*500),IF(人物卡!J25&lt;=98,"$"&amp;(J25*2000),IF(人物卡!J25=99,"$5M+","信誉异常")))))),IF(人物卡!J25&lt;=0,"没有",IF(人物卡!J25&lt;=9,"$"&amp;(J25*200),IF(人物卡!J25&lt;=49,"$"&amp;(J25*1000),IF(人物卡!J25&lt;=89,"$"&amp;(J25*10000),IF(人物卡!J25&lt;=98,"$"&amp;(J25*40000),IF(人物卡!J25=99,"$100M+","信誉异常"))))))))</f>
        <v>$600</v>
      </c>
      <c r="F61" s="532"/>
      <c r="G61" s="533" t="str">
        <f>IF(F4="其他","询问KP",IF(F4="1920s",IF(人物卡!J25&lt;=0,"$0.5",IF(人物卡!J25&lt;=9,"$2",IF(人物卡!J25&lt;=49,"$10",IF(人物卡!J25&lt;=89,"$50",IF(人物卡!J25&lt;=98,"$250",IF(人物卡!J25=99,"$5000","信誉异常")))))),IF(人物卡!J25&lt;=0,"$10",IF(人物卡!J25&lt;=9,"$40",IF(人物卡!J25&lt;=49,"$200",IF(人物卡!J25&lt;=89,"$1000",IF(人物卡!J25&lt;=98,"$5000",IF(人物卡!J25=99,"$1M","信誉异常"))))))))</f>
        <v>$10</v>
      </c>
      <c r="H61" s="534"/>
      <c r="I61" s="533" t="str">
        <f>IF(F4="其他","询问KP",IF(F4="1920s",IF(人物卡!J25&lt;=0,"$0.5",IF(人物卡!J25&lt;=9,"$"&amp;(J25*1),IF(人物卡!J25&lt;=49,"$"&amp;(J25*2),IF(人物卡!J25&lt;=89,"$"&amp;(J25*5),IF(人物卡!J25&lt;=98,"$"&amp;(J25*20),IF(人物卡!J25=99,"$50000","信誉异常")))))),IF(人物卡!J25&lt;=0,"$10",IF(人物卡!J25&lt;=9,"$"&amp;(J25*20),IF(人物卡!J25&lt;=49,"$"&amp;(J25*40),IF(人物卡!J25&lt;=89,"$"&amp;(J25*100),IF(人物卡!J25&lt;=98,"$"&amp;(J25*400),IF(人物卡!J25=99,"$1M","信誉异常"))))))))</f>
        <v>$24</v>
      </c>
      <c r="J61" s="625"/>
      <c r="L61" s="626"/>
      <c r="M61" s="627"/>
      <c r="N61" s="628"/>
      <c r="O61" s="629"/>
      <c r="P61" s="629"/>
      <c r="Q61" s="629"/>
      <c r="R61" s="629"/>
      <c r="S61" s="629"/>
      <c r="T61" s="629"/>
      <c r="U61" s="629"/>
      <c r="V61" s="629"/>
      <c r="W61" s="711"/>
      <c r="Z61" s="731"/>
      <c r="AA61" s="731"/>
      <c r="AB61" s="731"/>
    </row>
    <row r="62" ht="16.5" customHeight="1" spans="2:28">
      <c r="B62" s="535" t="str">
        <f>IF(J25&lt;=0,"连贫穷都够不上的人才能够叫做身无分文。住所：大概只有睡大街。
旅行：步行，扒车或逃票上火车轮船。",IF(J25&lt;=9,"刚好买得起最廉价的屋顶，每天能够吃到一餐廉价食物住所：最最最廉价的出租屋或睡袋旅馆。旅行：最便宜的公众运输方式。反正只要赶便宜就对了，与之相伴的是不可靠。",IF(J25&lt;=49,"舒适的生活水平，一日三餐，偶尔下馆子。住所：普通的家或公寓，并关租赁还是自购。外出住普通的旅馆。旅行：会使用普通的旅行方式，不会用最高级。在现代来看，大概会有一辆自己的小车。",IF(J25&lt;=89,"小康级别已经可以享受奢侈品的舒适了。住所：真材实料的住地，也许会有一些仆人（管家，主妇，清洁工，园丁，等等）。乡下估计还有小别墅。会住昂贵的宾馆。
旅行：头等舱。会买高档车或同等的交通工具。",IF(J25&lt;=98,"富裕级别就是享受超级奢侈品的时候了。
住所：豪华住所和有着大量仆人的庭院。乡下和别处有着别墅是定番。住总统套房。旅行：头等舱。现代社会估摸还会有很多豪车。",IF(J25=99,"与富裕差不多，但钱已经只是一个代号了。你将是世界上最富有的人。","请正确分配您的技能点！"))))))</f>
        <v>舒适的生活水平，一日三餐，偶尔下馆子。住所：普通的家或公寓，并关租赁还是自购。外出住普通的旅馆。旅行：会使用普通的旅行方式，不会用最高级。在现代来看，大概会有一辆自己的小车。</v>
      </c>
      <c r="C62" s="536"/>
      <c r="D62" s="536"/>
      <c r="E62" s="537"/>
      <c r="F62" s="538" t="s">
        <v>151</v>
      </c>
      <c r="G62" s="539"/>
      <c r="H62" s="539"/>
      <c r="I62" s="539"/>
      <c r="J62" s="630"/>
      <c r="L62" s="631" t="s">
        <v>152</v>
      </c>
      <c r="M62" s="632"/>
      <c r="N62" s="633" t="s">
        <v>153</v>
      </c>
      <c r="O62" s="634"/>
      <c r="P62" s="634"/>
      <c r="Q62" s="634"/>
      <c r="R62" s="634"/>
      <c r="S62" s="634"/>
      <c r="T62" s="634"/>
      <c r="U62" s="634"/>
      <c r="V62" s="634"/>
      <c r="W62" s="712"/>
      <c r="Z62" s="731"/>
      <c r="AA62" s="731"/>
      <c r="AB62" s="731"/>
    </row>
    <row r="63" ht="17.25" customHeight="1" spans="2:28">
      <c r="B63" s="540"/>
      <c r="C63" s="541"/>
      <c r="D63" s="541"/>
      <c r="E63" s="542"/>
      <c r="F63" s="543"/>
      <c r="G63" s="544"/>
      <c r="H63" s="544"/>
      <c r="I63" s="544"/>
      <c r="J63" s="635"/>
      <c r="L63" s="636"/>
      <c r="M63" s="637"/>
      <c r="N63" s="638"/>
      <c r="O63" s="639"/>
      <c r="P63" s="639"/>
      <c r="Q63" s="639"/>
      <c r="R63" s="639"/>
      <c r="S63" s="639"/>
      <c r="T63" s="639"/>
      <c r="U63" s="639"/>
      <c r="V63" s="639"/>
      <c r="W63" s="713"/>
      <c r="Z63" s="731"/>
      <c r="AA63" s="731"/>
      <c r="AB63" s="731"/>
    </row>
    <row r="64" ht="17.25" customHeight="1" spans="2:28">
      <c r="B64" s="540"/>
      <c r="C64" s="541"/>
      <c r="D64" s="541"/>
      <c r="E64" s="542"/>
      <c r="F64" s="543"/>
      <c r="G64" s="544"/>
      <c r="H64" s="544"/>
      <c r="I64" s="544"/>
      <c r="J64" s="635"/>
      <c r="L64" s="621" t="s">
        <v>154</v>
      </c>
      <c r="M64" s="622"/>
      <c r="N64" s="623" t="s">
        <v>155</v>
      </c>
      <c r="O64" s="624"/>
      <c r="P64" s="624"/>
      <c r="Q64" s="624"/>
      <c r="R64" s="624"/>
      <c r="S64" s="624"/>
      <c r="T64" s="624"/>
      <c r="U64" s="624"/>
      <c r="V64" s="624"/>
      <c r="W64" s="710"/>
      <c r="Z64" s="731"/>
      <c r="AA64" s="731"/>
      <c r="AB64" s="731"/>
    </row>
    <row r="65" ht="17.25" customHeight="1" spans="2:28">
      <c r="B65" s="733"/>
      <c r="C65" s="734"/>
      <c r="D65" s="734"/>
      <c r="E65" s="735"/>
      <c r="F65" s="736"/>
      <c r="G65" s="737"/>
      <c r="H65" s="737"/>
      <c r="I65" s="737"/>
      <c r="J65" s="778"/>
      <c r="L65" s="626"/>
      <c r="M65" s="627"/>
      <c r="N65" s="628"/>
      <c r="O65" s="629"/>
      <c r="P65" s="629"/>
      <c r="Q65" s="629"/>
      <c r="R65" s="629"/>
      <c r="S65" s="629"/>
      <c r="T65" s="629"/>
      <c r="U65" s="629"/>
      <c r="V65" s="629"/>
      <c r="W65" s="711"/>
      <c r="Z65" s="731"/>
      <c r="AA65" s="731"/>
      <c r="AB65" s="731"/>
    </row>
    <row r="66" ht="16.35" spans="2:28">
      <c r="B66" s="738"/>
      <c r="C66" s="738"/>
      <c r="D66" s="738"/>
      <c r="E66" s="738"/>
      <c r="F66" s="738"/>
      <c r="G66" s="738"/>
      <c r="H66" s="738"/>
      <c r="I66" s="738"/>
      <c r="J66" s="738"/>
      <c r="L66" s="631" t="s">
        <v>156</v>
      </c>
      <c r="M66" s="632"/>
      <c r="N66" s="633" t="s">
        <v>157</v>
      </c>
      <c r="O66" s="634"/>
      <c r="P66" s="634"/>
      <c r="Q66" s="634"/>
      <c r="R66" s="634"/>
      <c r="S66" s="634"/>
      <c r="T66" s="634"/>
      <c r="U66" s="634"/>
      <c r="V66" s="634"/>
      <c r="W66" s="712"/>
      <c r="Z66" s="731"/>
      <c r="AA66" s="731"/>
      <c r="AB66" s="731"/>
    </row>
    <row r="67" ht="15.6" spans="2:28">
      <c r="B67" s="383" t="s">
        <v>158</v>
      </c>
      <c r="C67" s="678"/>
      <c r="D67" s="678"/>
      <c r="E67" s="678"/>
      <c r="F67" s="678"/>
      <c r="G67" s="678"/>
      <c r="H67" s="678"/>
      <c r="I67" s="678"/>
      <c r="J67" s="384"/>
      <c r="L67" s="636"/>
      <c r="M67" s="637"/>
      <c r="N67" s="638"/>
      <c r="O67" s="639"/>
      <c r="P67" s="639"/>
      <c r="Q67" s="639"/>
      <c r="R67" s="639"/>
      <c r="S67" s="639"/>
      <c r="T67" s="639"/>
      <c r="U67" s="639"/>
      <c r="V67" s="639"/>
      <c r="W67" s="713"/>
      <c r="Z67" s="731"/>
      <c r="AA67" s="731"/>
      <c r="AB67" s="731"/>
    </row>
    <row r="68" ht="15.6" spans="2:28">
      <c r="B68" s="739" t="s">
        <v>159</v>
      </c>
      <c r="C68" s="740"/>
      <c r="D68" s="740"/>
      <c r="E68" s="740"/>
      <c r="F68" s="740"/>
      <c r="G68" s="740"/>
      <c r="H68" s="740"/>
      <c r="I68" s="740"/>
      <c r="J68" s="779"/>
      <c r="L68" s="621" t="s">
        <v>160</v>
      </c>
      <c r="M68" s="622"/>
      <c r="N68" s="623" t="s">
        <v>161</v>
      </c>
      <c r="O68" s="624"/>
      <c r="P68" s="624"/>
      <c r="Q68" s="624"/>
      <c r="R68" s="624"/>
      <c r="S68" s="624"/>
      <c r="T68" s="624"/>
      <c r="U68" s="624"/>
      <c r="V68" s="624"/>
      <c r="W68" s="710"/>
      <c r="Z68" s="731"/>
      <c r="AA68" s="731"/>
      <c r="AB68" s="731"/>
    </row>
    <row r="69" ht="15.6" spans="2:28">
      <c r="B69" s="741" t="s">
        <v>162</v>
      </c>
      <c r="C69" s="742"/>
      <c r="D69" s="742"/>
      <c r="E69" s="742"/>
      <c r="F69" s="742"/>
      <c r="G69" s="742"/>
      <c r="H69" s="742"/>
      <c r="I69" s="742"/>
      <c r="J69" s="780"/>
      <c r="L69" s="626"/>
      <c r="M69" s="627"/>
      <c r="N69" s="628"/>
      <c r="O69" s="629"/>
      <c r="P69" s="629"/>
      <c r="Q69" s="629"/>
      <c r="R69" s="629"/>
      <c r="S69" s="629"/>
      <c r="T69" s="629"/>
      <c r="U69" s="629"/>
      <c r="V69" s="629"/>
      <c r="W69" s="711"/>
      <c r="Z69" s="731"/>
      <c r="AA69" s="731"/>
      <c r="AB69" s="731"/>
    </row>
    <row r="70" ht="15.6" spans="2:28">
      <c r="B70" s="739" t="s">
        <v>163</v>
      </c>
      <c r="C70" s="740"/>
      <c r="D70" s="740"/>
      <c r="E70" s="740"/>
      <c r="F70" s="740"/>
      <c r="G70" s="740"/>
      <c r="H70" s="740"/>
      <c r="I70" s="740"/>
      <c r="J70" s="779"/>
      <c r="L70" s="631" t="s">
        <v>164</v>
      </c>
      <c r="M70" s="632"/>
      <c r="N70" s="633" t="s">
        <v>165</v>
      </c>
      <c r="O70" s="634"/>
      <c r="P70" s="634"/>
      <c r="Q70" s="634"/>
      <c r="R70" s="634"/>
      <c r="S70" s="634"/>
      <c r="T70" s="634"/>
      <c r="U70" s="634"/>
      <c r="V70" s="634"/>
      <c r="W70" s="712"/>
      <c r="Z70" s="731"/>
      <c r="AA70" s="731"/>
      <c r="AB70" s="731"/>
    </row>
    <row r="71" ht="15.6" spans="2:28">
      <c r="B71" s="741" t="s">
        <v>166</v>
      </c>
      <c r="C71" s="742"/>
      <c r="D71" s="742"/>
      <c r="E71" s="742"/>
      <c r="F71" s="742"/>
      <c r="G71" s="742"/>
      <c r="H71" s="742"/>
      <c r="I71" s="742"/>
      <c r="J71" s="780"/>
      <c r="L71" s="636"/>
      <c r="M71" s="637"/>
      <c r="N71" s="638"/>
      <c r="O71" s="639"/>
      <c r="P71" s="639"/>
      <c r="Q71" s="639"/>
      <c r="R71" s="639"/>
      <c r="S71" s="639"/>
      <c r="T71" s="639"/>
      <c r="U71" s="639"/>
      <c r="V71" s="639"/>
      <c r="W71" s="713"/>
      <c r="Z71" s="731"/>
      <c r="AA71" s="731"/>
      <c r="AB71" s="731"/>
    </row>
    <row r="72" ht="15.6" spans="2:28">
      <c r="B72" s="739" t="s">
        <v>167</v>
      </c>
      <c r="C72" s="740"/>
      <c r="D72" s="740"/>
      <c r="E72" s="740"/>
      <c r="F72" s="740"/>
      <c r="G72" s="740"/>
      <c r="H72" s="740"/>
      <c r="I72" s="740"/>
      <c r="J72" s="779"/>
      <c r="L72" s="621" t="s">
        <v>168</v>
      </c>
      <c r="M72" s="622"/>
      <c r="N72" s="781" t="s">
        <v>129</v>
      </c>
      <c r="O72" s="782"/>
      <c r="P72" s="782"/>
      <c r="Q72" s="782"/>
      <c r="R72" s="782"/>
      <c r="S72" s="782"/>
      <c r="T72" s="782"/>
      <c r="U72" s="782"/>
      <c r="V72" s="782"/>
      <c r="W72" s="824"/>
      <c r="Z72" s="731"/>
      <c r="AA72" s="731"/>
      <c r="AB72" s="731"/>
    </row>
    <row r="73" ht="15.6" spans="2:28">
      <c r="B73" s="741"/>
      <c r="C73" s="742"/>
      <c r="D73" s="742"/>
      <c r="E73" s="742"/>
      <c r="F73" s="742"/>
      <c r="G73" s="742"/>
      <c r="H73" s="742"/>
      <c r="I73" s="742"/>
      <c r="J73" s="780"/>
      <c r="L73" s="626"/>
      <c r="M73" s="627"/>
      <c r="N73" s="783"/>
      <c r="O73" s="784"/>
      <c r="P73" s="784"/>
      <c r="Q73" s="784"/>
      <c r="R73" s="784"/>
      <c r="S73" s="784"/>
      <c r="T73" s="784"/>
      <c r="U73" s="784"/>
      <c r="V73" s="784"/>
      <c r="W73" s="825"/>
      <c r="Z73" s="731"/>
      <c r="AA73" s="731"/>
      <c r="AB73" s="731"/>
    </row>
    <row r="74" ht="15.6" spans="2:28">
      <c r="B74" s="739"/>
      <c r="C74" s="740"/>
      <c r="D74" s="740"/>
      <c r="E74" s="740"/>
      <c r="F74" s="740"/>
      <c r="G74" s="740"/>
      <c r="H74" s="740"/>
      <c r="I74" s="740"/>
      <c r="J74" s="779"/>
      <c r="L74" s="631" t="s">
        <v>169</v>
      </c>
      <c r="M74" s="632"/>
      <c r="N74" s="785" t="s">
        <v>129</v>
      </c>
      <c r="O74" s="786"/>
      <c r="P74" s="786"/>
      <c r="Q74" s="786"/>
      <c r="R74" s="786"/>
      <c r="S74" s="786"/>
      <c r="T74" s="786"/>
      <c r="U74" s="786"/>
      <c r="V74" s="786"/>
      <c r="W74" s="826"/>
      <c r="Z74" s="731"/>
      <c r="AA74" s="731"/>
      <c r="AB74" s="731"/>
    </row>
    <row r="75" ht="15.6" spans="2:28">
      <c r="B75" s="741"/>
      <c r="C75" s="742"/>
      <c r="D75" s="742"/>
      <c r="E75" s="742"/>
      <c r="F75" s="742"/>
      <c r="G75" s="742"/>
      <c r="H75" s="742"/>
      <c r="I75" s="742"/>
      <c r="J75" s="780"/>
      <c r="L75" s="636"/>
      <c r="M75" s="637"/>
      <c r="N75" s="787"/>
      <c r="O75" s="788"/>
      <c r="P75" s="788"/>
      <c r="Q75" s="788"/>
      <c r="R75" s="788"/>
      <c r="S75" s="788"/>
      <c r="T75" s="788"/>
      <c r="U75" s="788"/>
      <c r="V75" s="788"/>
      <c r="W75" s="827"/>
      <c r="Z75" s="731"/>
      <c r="AA75" s="731"/>
      <c r="AB75" s="731"/>
    </row>
    <row r="76" ht="17.25" customHeight="1" spans="2:28">
      <c r="B76" s="743"/>
      <c r="C76" s="744"/>
      <c r="D76" s="744"/>
      <c r="E76" s="744"/>
      <c r="F76" s="744"/>
      <c r="G76" s="744"/>
      <c r="H76" s="744"/>
      <c r="I76" s="744"/>
      <c r="J76" s="789"/>
      <c r="L76" s="790" t="s">
        <v>170</v>
      </c>
      <c r="M76" s="539"/>
      <c r="N76" s="539"/>
      <c r="O76" s="539"/>
      <c r="P76" s="539"/>
      <c r="Q76" s="539"/>
      <c r="R76" s="539"/>
      <c r="S76" s="539"/>
      <c r="T76" s="539"/>
      <c r="U76" s="539"/>
      <c r="V76" s="539"/>
      <c r="W76" s="630"/>
      <c r="Z76" s="731"/>
      <c r="AA76" s="731"/>
      <c r="AB76" s="731"/>
    </row>
    <row r="77" ht="16.35" spans="2:28">
      <c r="B77" s="738"/>
      <c r="C77" s="738"/>
      <c r="D77" s="738"/>
      <c r="E77" s="738"/>
      <c r="F77" s="738"/>
      <c r="G77" s="738"/>
      <c r="H77" s="738"/>
      <c r="I77" s="738"/>
      <c r="J77" s="738"/>
      <c r="L77" s="791"/>
      <c r="M77" s="544"/>
      <c r="N77" s="544"/>
      <c r="O77" s="544"/>
      <c r="P77" s="544"/>
      <c r="Q77" s="544"/>
      <c r="R77" s="544"/>
      <c r="S77" s="544"/>
      <c r="T77" s="544"/>
      <c r="U77" s="544"/>
      <c r="V77" s="544"/>
      <c r="W77" s="635"/>
      <c r="Z77" s="731"/>
      <c r="AA77" s="731"/>
      <c r="AB77" s="731"/>
    </row>
    <row r="78" ht="16.5" customHeight="1" spans="2:28">
      <c r="B78" s="383" t="s">
        <v>171</v>
      </c>
      <c r="C78" s="678"/>
      <c r="D78" s="678"/>
      <c r="E78" s="678"/>
      <c r="F78" s="678"/>
      <c r="G78" s="678"/>
      <c r="H78" s="678"/>
      <c r="I78" s="678"/>
      <c r="J78" s="384"/>
      <c r="L78" s="791"/>
      <c r="M78" s="544"/>
      <c r="N78" s="544"/>
      <c r="O78" s="544"/>
      <c r="P78" s="544"/>
      <c r="Q78" s="544"/>
      <c r="R78" s="544"/>
      <c r="S78" s="544"/>
      <c r="T78" s="544"/>
      <c r="U78" s="544"/>
      <c r="V78" s="544"/>
      <c r="W78" s="635"/>
      <c r="Z78" s="731"/>
      <c r="AA78" s="731"/>
      <c r="AB78" s="731"/>
    </row>
    <row r="79" ht="16.5" customHeight="1" spans="2:28">
      <c r="B79" s="745" t="s">
        <v>172</v>
      </c>
      <c r="C79" s="746"/>
      <c r="D79" s="746"/>
      <c r="E79" s="746"/>
      <c r="F79" s="746"/>
      <c r="G79" s="746"/>
      <c r="H79" s="746"/>
      <c r="I79" s="746"/>
      <c r="J79" s="792"/>
      <c r="L79" s="791"/>
      <c r="M79" s="544"/>
      <c r="N79" s="544"/>
      <c r="O79" s="544"/>
      <c r="P79" s="544"/>
      <c r="Q79" s="544"/>
      <c r="R79" s="544"/>
      <c r="S79" s="544"/>
      <c r="T79" s="544"/>
      <c r="U79" s="544"/>
      <c r="V79" s="544"/>
      <c r="W79" s="635"/>
      <c r="Z79" s="731"/>
      <c r="AA79" s="731"/>
      <c r="AB79" s="731"/>
    </row>
    <row r="80" ht="16.5" customHeight="1" spans="2:28">
      <c r="B80" s="741"/>
      <c r="C80" s="742"/>
      <c r="D80" s="742"/>
      <c r="E80" s="742"/>
      <c r="F80" s="742"/>
      <c r="G80" s="742"/>
      <c r="H80" s="742"/>
      <c r="I80" s="742"/>
      <c r="J80" s="780"/>
      <c r="L80" s="791"/>
      <c r="M80" s="544"/>
      <c r="N80" s="544"/>
      <c r="O80" s="544"/>
      <c r="P80" s="544"/>
      <c r="Q80" s="544"/>
      <c r="R80" s="544"/>
      <c r="S80" s="544"/>
      <c r="T80" s="544"/>
      <c r="U80" s="544"/>
      <c r="V80" s="544"/>
      <c r="W80" s="635"/>
      <c r="Z80" s="731"/>
      <c r="AA80" s="731"/>
      <c r="AB80" s="731"/>
    </row>
    <row r="81" ht="15.6" spans="2:28">
      <c r="B81" s="739"/>
      <c r="C81" s="740"/>
      <c r="D81" s="740"/>
      <c r="E81" s="740"/>
      <c r="F81" s="740"/>
      <c r="G81" s="740"/>
      <c r="H81" s="740"/>
      <c r="I81" s="740"/>
      <c r="J81" s="779"/>
      <c r="L81" s="791"/>
      <c r="M81" s="544"/>
      <c r="N81" s="544"/>
      <c r="O81" s="544"/>
      <c r="P81" s="544"/>
      <c r="Q81" s="544"/>
      <c r="R81" s="544"/>
      <c r="S81" s="544"/>
      <c r="T81" s="544"/>
      <c r="U81" s="544"/>
      <c r="V81" s="544"/>
      <c r="W81" s="635"/>
      <c r="Z81" s="731"/>
      <c r="AA81" s="731"/>
      <c r="AB81" s="731"/>
    </row>
    <row r="82" ht="16.5" customHeight="1" spans="2:28">
      <c r="B82" s="741"/>
      <c r="C82" s="742"/>
      <c r="D82" s="742"/>
      <c r="E82" s="742"/>
      <c r="F82" s="742"/>
      <c r="G82" s="742"/>
      <c r="H82" s="742"/>
      <c r="I82" s="742"/>
      <c r="J82" s="780"/>
      <c r="L82" s="791"/>
      <c r="M82" s="544"/>
      <c r="N82" s="544"/>
      <c r="O82" s="544"/>
      <c r="P82" s="544"/>
      <c r="Q82" s="544"/>
      <c r="R82" s="544"/>
      <c r="S82" s="544"/>
      <c r="T82" s="544"/>
      <c r="U82" s="544"/>
      <c r="V82" s="544"/>
      <c r="W82" s="635"/>
      <c r="Z82" s="731"/>
      <c r="AA82" s="731"/>
      <c r="AB82" s="731"/>
    </row>
    <row r="83" ht="15.6" spans="2:28">
      <c r="B83" s="739"/>
      <c r="C83" s="740"/>
      <c r="D83" s="740"/>
      <c r="E83" s="740"/>
      <c r="F83" s="740"/>
      <c r="G83" s="740"/>
      <c r="H83" s="740"/>
      <c r="I83" s="740"/>
      <c r="J83" s="779"/>
      <c r="L83" s="791"/>
      <c r="M83" s="544"/>
      <c r="N83" s="544"/>
      <c r="O83" s="544"/>
      <c r="P83" s="544"/>
      <c r="Q83" s="544"/>
      <c r="R83" s="544"/>
      <c r="S83" s="544"/>
      <c r="T83" s="544"/>
      <c r="U83" s="544"/>
      <c r="V83" s="544"/>
      <c r="W83" s="635"/>
      <c r="Z83" s="731"/>
      <c r="AA83" s="731"/>
      <c r="AB83" s="731"/>
    </row>
    <row r="84" ht="16.5" customHeight="1" spans="2:28">
      <c r="B84" s="741"/>
      <c r="C84" s="742"/>
      <c r="D84" s="742"/>
      <c r="E84" s="742"/>
      <c r="F84" s="742"/>
      <c r="G84" s="742"/>
      <c r="H84" s="742"/>
      <c r="I84" s="742"/>
      <c r="J84" s="780"/>
      <c r="L84" s="791"/>
      <c r="M84" s="544"/>
      <c r="N84" s="544"/>
      <c r="O84" s="544"/>
      <c r="P84" s="544"/>
      <c r="Q84" s="544"/>
      <c r="R84" s="544"/>
      <c r="S84" s="544"/>
      <c r="T84" s="544"/>
      <c r="U84" s="544"/>
      <c r="V84" s="544"/>
      <c r="W84" s="635"/>
      <c r="Z84" s="731"/>
      <c r="AA84" s="731"/>
      <c r="AB84" s="731"/>
    </row>
    <row r="85" ht="16.35" spans="2:28">
      <c r="B85" s="739"/>
      <c r="C85" s="740"/>
      <c r="D85" s="740"/>
      <c r="E85" s="740"/>
      <c r="F85" s="740"/>
      <c r="G85" s="740"/>
      <c r="H85" s="740"/>
      <c r="I85" s="740"/>
      <c r="J85" s="779"/>
      <c r="L85" s="793"/>
      <c r="M85" s="737"/>
      <c r="N85" s="737"/>
      <c r="O85" s="737"/>
      <c r="P85" s="737"/>
      <c r="Q85" s="737"/>
      <c r="R85" s="737"/>
      <c r="S85" s="737"/>
      <c r="T85" s="737"/>
      <c r="U85" s="737"/>
      <c r="V85" s="737"/>
      <c r="W85" s="778"/>
      <c r="Z85" s="731"/>
      <c r="AA85" s="731"/>
      <c r="AB85" s="731"/>
    </row>
    <row r="86" ht="16.5" customHeight="1" spans="2:28">
      <c r="B86" s="741"/>
      <c r="C86" s="742"/>
      <c r="D86" s="742"/>
      <c r="E86" s="742"/>
      <c r="F86" s="742"/>
      <c r="G86" s="742"/>
      <c r="H86" s="742"/>
      <c r="I86" s="742"/>
      <c r="J86" s="780"/>
      <c r="Z86" s="731"/>
      <c r="AA86" s="731"/>
      <c r="AB86" s="731"/>
    </row>
    <row r="87" ht="15.6" spans="2:30">
      <c r="B87" s="739"/>
      <c r="C87" s="740"/>
      <c r="D87" s="740"/>
      <c r="E87" s="740"/>
      <c r="F87" s="740"/>
      <c r="G87" s="740"/>
      <c r="H87" s="740"/>
      <c r="I87" s="740"/>
      <c r="J87" s="779"/>
      <c r="L87" s="752" t="s">
        <v>173</v>
      </c>
      <c r="M87" s="753"/>
      <c r="N87" s="753"/>
      <c r="O87" s="753"/>
      <c r="P87" s="794"/>
      <c r="Q87" s="828"/>
      <c r="R87" s="829" t="s">
        <v>70</v>
      </c>
      <c r="S87" s="830"/>
      <c r="T87" s="830"/>
      <c r="U87" s="830"/>
      <c r="V87" s="830"/>
      <c r="W87" s="831"/>
      <c r="X87" s="731"/>
      <c r="Y87" s="731"/>
      <c r="Z87" s="731"/>
      <c r="AA87" s="731"/>
      <c r="AB87" s="731"/>
      <c r="AC87" s="731"/>
      <c r="AD87" s="731"/>
    </row>
    <row r="88" ht="17.25" customHeight="1" spans="2:30">
      <c r="B88" s="747"/>
      <c r="C88" s="748"/>
      <c r="D88" s="748"/>
      <c r="E88" s="748"/>
      <c r="F88" s="748"/>
      <c r="G88" s="748"/>
      <c r="H88" s="748"/>
      <c r="I88" s="748"/>
      <c r="J88" s="795"/>
      <c r="L88" s="796"/>
      <c r="M88" s="797"/>
      <c r="N88" s="797"/>
      <c r="O88" s="797"/>
      <c r="P88" s="798"/>
      <c r="Q88" s="832"/>
      <c r="R88" s="833" t="s">
        <v>174</v>
      </c>
      <c r="S88" s="834"/>
      <c r="T88" s="835"/>
      <c r="U88" s="836" t="s">
        <v>175</v>
      </c>
      <c r="V88" s="837"/>
      <c r="W88" s="838"/>
      <c r="X88" s="731"/>
      <c r="Y88" s="731"/>
      <c r="Z88" s="731"/>
      <c r="AA88" s="731"/>
      <c r="AB88" s="731"/>
      <c r="AC88" s="731"/>
      <c r="AD88" s="731"/>
    </row>
    <row r="89" ht="17.25" customHeight="1" spans="2:30">
      <c r="B89" s="749"/>
      <c r="C89" s="750"/>
      <c r="D89" s="750"/>
      <c r="E89" s="750"/>
      <c r="F89" s="750"/>
      <c r="G89" s="750"/>
      <c r="H89" s="750"/>
      <c r="I89" s="750"/>
      <c r="J89" s="799"/>
      <c r="L89" s="800"/>
      <c r="M89" s="801"/>
      <c r="N89" s="801"/>
      <c r="O89" s="801"/>
      <c r="P89" s="802"/>
      <c r="Q89" s="832"/>
      <c r="R89" s="839"/>
      <c r="S89" s="840"/>
      <c r="T89" s="841"/>
      <c r="U89" s="740"/>
      <c r="V89" s="740"/>
      <c r="W89" s="842"/>
      <c r="X89" s="731"/>
      <c r="Y89" s="731"/>
      <c r="Z89" s="731"/>
      <c r="AA89" s="731"/>
      <c r="AB89" s="731"/>
      <c r="AC89" s="731"/>
      <c r="AD89" s="731"/>
    </row>
    <row r="90" ht="16.5" customHeight="1" spans="2:30">
      <c r="B90" s="751"/>
      <c r="C90" s="751"/>
      <c r="D90" s="751"/>
      <c r="E90" s="751"/>
      <c r="F90" s="751"/>
      <c r="G90" s="751"/>
      <c r="H90" s="751"/>
      <c r="I90" s="751"/>
      <c r="J90" s="751"/>
      <c r="L90" s="803"/>
      <c r="M90" s="804"/>
      <c r="N90" s="804"/>
      <c r="O90" s="804"/>
      <c r="P90" s="805"/>
      <c r="Q90" s="832"/>
      <c r="R90" s="843"/>
      <c r="S90" s="742"/>
      <c r="T90" s="844"/>
      <c r="U90" s="742"/>
      <c r="V90" s="742"/>
      <c r="W90" s="845"/>
      <c r="X90" s="731"/>
      <c r="Y90" s="731"/>
      <c r="Z90" s="731"/>
      <c r="AA90" s="731"/>
      <c r="AB90" s="731"/>
      <c r="AC90" s="731"/>
      <c r="AD90" s="731"/>
    </row>
    <row r="91" ht="15.6" spans="2:30">
      <c r="B91" s="752" t="s">
        <v>176</v>
      </c>
      <c r="C91" s="753"/>
      <c r="D91" s="753"/>
      <c r="E91" s="753"/>
      <c r="F91" s="753"/>
      <c r="G91" s="753"/>
      <c r="H91" s="753"/>
      <c r="I91" s="753"/>
      <c r="J91" s="794"/>
      <c r="L91" s="806"/>
      <c r="M91" s="807"/>
      <c r="N91" s="807"/>
      <c r="O91" s="807"/>
      <c r="P91" s="808"/>
      <c r="Q91" s="832"/>
      <c r="R91" s="846"/>
      <c r="S91" s="740"/>
      <c r="T91" s="847"/>
      <c r="U91" s="740"/>
      <c r="V91" s="740"/>
      <c r="W91" s="842"/>
      <c r="X91" s="731"/>
      <c r="Y91" s="731"/>
      <c r="Z91" s="731"/>
      <c r="AA91" s="731"/>
      <c r="AB91" s="731"/>
      <c r="AC91" s="731"/>
      <c r="AD91" s="731"/>
    </row>
    <row r="92" ht="16.5" customHeight="1" spans="2:30">
      <c r="B92" s="754" t="s">
        <v>177</v>
      </c>
      <c r="C92" s="755"/>
      <c r="D92" s="755"/>
      <c r="E92" s="756" t="s">
        <v>178</v>
      </c>
      <c r="F92" s="756" t="s">
        <v>179</v>
      </c>
      <c r="G92" s="756" t="s">
        <v>180</v>
      </c>
      <c r="H92" s="756" t="s">
        <v>181</v>
      </c>
      <c r="I92" s="756" t="s">
        <v>182</v>
      </c>
      <c r="J92" s="809" t="s">
        <v>183</v>
      </c>
      <c r="L92" s="810"/>
      <c r="M92" s="811"/>
      <c r="N92" s="811"/>
      <c r="O92" s="811"/>
      <c r="P92" s="812"/>
      <c r="Q92" s="832"/>
      <c r="R92" s="843"/>
      <c r="S92" s="742"/>
      <c r="T92" s="844"/>
      <c r="U92" s="742"/>
      <c r="V92" s="742"/>
      <c r="W92" s="845"/>
      <c r="X92" s="731"/>
      <c r="Y92" s="731"/>
      <c r="Z92" s="731"/>
      <c r="AA92" s="731"/>
      <c r="AB92" s="731"/>
      <c r="AC92" s="731"/>
      <c r="AD92" s="731"/>
    </row>
    <row r="93" ht="15.6" spans="2:30">
      <c r="B93" s="754"/>
      <c r="C93" s="755"/>
      <c r="D93" s="755"/>
      <c r="E93" s="757" t="s">
        <v>184</v>
      </c>
      <c r="F93" s="757" t="s">
        <v>185</v>
      </c>
      <c r="G93" s="757" t="s">
        <v>186</v>
      </c>
      <c r="H93" s="757" t="s">
        <v>187</v>
      </c>
      <c r="I93" s="757" t="s">
        <v>188</v>
      </c>
      <c r="J93" s="813">
        <v>1</v>
      </c>
      <c r="L93" s="814"/>
      <c r="M93" s="815"/>
      <c r="N93" s="815"/>
      <c r="O93" s="815"/>
      <c r="P93" s="816"/>
      <c r="Q93" s="832"/>
      <c r="R93" s="846"/>
      <c r="S93" s="740"/>
      <c r="T93" s="847"/>
      <c r="U93" s="740"/>
      <c r="V93" s="740"/>
      <c r="W93" s="842"/>
      <c r="X93" s="731"/>
      <c r="Y93" s="731"/>
      <c r="Z93" s="731"/>
      <c r="AA93" s="731"/>
      <c r="AB93" s="731"/>
      <c r="AC93" s="731"/>
      <c r="AD93" s="731"/>
    </row>
    <row r="94" ht="16.5" customHeight="1" spans="2:30">
      <c r="B94" s="758" t="s">
        <v>189</v>
      </c>
      <c r="C94" s="759"/>
      <c r="D94" s="759"/>
      <c r="E94" s="759"/>
      <c r="F94" s="759"/>
      <c r="G94" s="759"/>
      <c r="H94" s="759"/>
      <c r="I94" s="759"/>
      <c r="J94" s="817"/>
      <c r="L94" s="803"/>
      <c r="M94" s="804"/>
      <c r="N94" s="804"/>
      <c r="O94" s="804"/>
      <c r="P94" s="805"/>
      <c r="Q94" s="832"/>
      <c r="R94" s="843"/>
      <c r="S94" s="742"/>
      <c r="T94" s="844"/>
      <c r="U94" s="742"/>
      <c r="V94" s="742"/>
      <c r="W94" s="845"/>
      <c r="X94" s="731"/>
      <c r="Y94" s="731"/>
      <c r="Z94" s="731"/>
      <c r="AA94" s="731"/>
      <c r="AB94" s="731"/>
      <c r="AC94" s="731"/>
      <c r="AD94" s="731"/>
    </row>
    <row r="95" ht="15.6" spans="2:49">
      <c r="B95" s="760"/>
      <c r="C95" s="761"/>
      <c r="D95" s="761"/>
      <c r="E95" s="761"/>
      <c r="F95" s="761"/>
      <c r="G95" s="761"/>
      <c r="H95" s="761"/>
      <c r="I95" s="761"/>
      <c r="J95" s="818"/>
      <c r="L95" s="806"/>
      <c r="M95" s="807"/>
      <c r="N95" s="807"/>
      <c r="O95" s="807"/>
      <c r="P95" s="808"/>
      <c r="Q95" s="832"/>
      <c r="R95" s="846"/>
      <c r="S95" s="740"/>
      <c r="T95" s="847"/>
      <c r="U95" s="740"/>
      <c r="V95" s="740"/>
      <c r="W95" s="842"/>
      <c r="X95" s="731"/>
      <c r="Y95" s="731"/>
      <c r="Z95" s="731"/>
      <c r="AA95" s="731"/>
      <c r="AB95" s="731"/>
      <c r="AC95" s="731"/>
      <c r="AD95" s="731"/>
      <c r="AE95" s="731"/>
      <c r="AF95" s="731"/>
      <c r="AG95" s="731"/>
      <c r="AH95" s="731"/>
      <c r="AI95" s="731"/>
      <c r="AJ95" s="731"/>
      <c r="AK95" s="731"/>
      <c r="AL95" s="731"/>
      <c r="AM95" s="731"/>
      <c r="AN95" s="731"/>
      <c r="AO95" s="731"/>
      <c r="AP95" s="731"/>
      <c r="AQ95" s="731"/>
      <c r="AR95" s="731"/>
      <c r="AS95" s="731"/>
      <c r="AT95" s="731"/>
      <c r="AU95" s="731"/>
      <c r="AV95" s="731"/>
      <c r="AW95" s="731"/>
    </row>
    <row r="96" ht="15.6" spans="2:49">
      <c r="B96" s="762" t="s">
        <v>190</v>
      </c>
      <c r="C96" s="756"/>
      <c r="D96" s="756"/>
      <c r="E96" s="756"/>
      <c r="F96" s="756" t="s">
        <v>191</v>
      </c>
      <c r="G96" s="756"/>
      <c r="H96" s="756"/>
      <c r="I96" s="756"/>
      <c r="J96" s="809"/>
      <c r="L96" s="810"/>
      <c r="M96" s="811"/>
      <c r="N96" s="811"/>
      <c r="O96" s="811"/>
      <c r="P96" s="812"/>
      <c r="Q96" s="832"/>
      <c r="R96" s="843"/>
      <c r="S96" s="742"/>
      <c r="T96" s="844"/>
      <c r="U96" s="742"/>
      <c r="V96" s="742"/>
      <c r="W96" s="845"/>
      <c r="X96" s="731"/>
      <c r="Y96" s="731"/>
      <c r="Z96" s="731"/>
      <c r="AA96" s="731"/>
      <c r="AB96" s="731"/>
      <c r="AC96" s="731"/>
      <c r="AD96" s="731"/>
      <c r="AE96" s="731"/>
      <c r="AF96" s="731"/>
      <c r="AG96" s="731"/>
      <c r="AH96" s="731"/>
      <c r="AI96" s="731"/>
      <c r="AJ96" s="731"/>
      <c r="AK96" s="731"/>
      <c r="AL96" s="731"/>
      <c r="AM96" s="731"/>
      <c r="AN96" s="731"/>
      <c r="AO96" s="731"/>
      <c r="AP96" s="731"/>
      <c r="AQ96" s="731"/>
      <c r="AR96" s="731"/>
      <c r="AS96" s="731"/>
      <c r="AT96" s="731"/>
      <c r="AU96" s="731"/>
      <c r="AV96" s="731"/>
      <c r="AW96" s="731"/>
    </row>
    <row r="97" ht="15.6" spans="2:49">
      <c r="B97" s="762" t="s">
        <v>192</v>
      </c>
      <c r="C97" s="756"/>
      <c r="D97" s="763" t="s">
        <v>193</v>
      </c>
      <c r="E97" s="764"/>
      <c r="F97" s="764"/>
      <c r="G97" s="764"/>
      <c r="H97" s="764"/>
      <c r="I97" s="764"/>
      <c r="J97" s="819"/>
      <c r="L97" s="814"/>
      <c r="M97" s="815"/>
      <c r="N97" s="815"/>
      <c r="O97" s="815"/>
      <c r="P97" s="816"/>
      <c r="Q97" s="832"/>
      <c r="R97" s="846"/>
      <c r="S97" s="740"/>
      <c r="T97" s="847"/>
      <c r="U97" s="740"/>
      <c r="V97" s="740"/>
      <c r="W97" s="842"/>
      <c r="X97" s="731"/>
      <c r="Y97" s="731"/>
      <c r="Z97" s="731"/>
      <c r="AA97" s="731"/>
      <c r="AB97" s="731"/>
      <c r="AC97" s="731"/>
      <c r="AD97" s="731"/>
      <c r="AE97" s="731"/>
      <c r="AF97" s="731"/>
      <c r="AG97" s="731"/>
      <c r="AH97" s="731"/>
      <c r="AI97" s="731"/>
      <c r="AJ97" s="731"/>
      <c r="AK97" s="731"/>
      <c r="AL97" s="731"/>
      <c r="AM97" s="731"/>
      <c r="AN97" s="731"/>
      <c r="AO97" s="731"/>
      <c r="AP97" s="731"/>
      <c r="AQ97" s="731"/>
      <c r="AR97" s="731"/>
      <c r="AS97" s="731"/>
      <c r="AT97" s="731"/>
      <c r="AU97" s="731"/>
      <c r="AV97" s="731"/>
      <c r="AW97" s="731"/>
    </row>
    <row r="98" ht="15.6" spans="2:30">
      <c r="B98" s="762" t="s">
        <v>194</v>
      </c>
      <c r="C98" s="756"/>
      <c r="D98" s="763" t="s">
        <v>195</v>
      </c>
      <c r="E98" s="764"/>
      <c r="F98" s="764"/>
      <c r="G98" s="764"/>
      <c r="H98" s="764"/>
      <c r="I98" s="764"/>
      <c r="J98" s="819"/>
      <c r="L98" s="803"/>
      <c r="M98" s="804"/>
      <c r="N98" s="804"/>
      <c r="O98" s="804"/>
      <c r="P98" s="805"/>
      <c r="Q98" s="832"/>
      <c r="R98" s="843"/>
      <c r="S98" s="742"/>
      <c r="T98" s="844"/>
      <c r="U98" s="742"/>
      <c r="V98" s="742"/>
      <c r="W98" s="845"/>
      <c r="X98" s="731"/>
      <c r="Y98" s="731"/>
      <c r="Z98" s="731"/>
      <c r="AA98" s="731"/>
      <c r="AB98" s="731"/>
      <c r="AC98" s="731"/>
      <c r="AD98" s="731"/>
    </row>
    <row r="99" ht="16.5" customHeight="1" spans="2:30">
      <c r="B99" s="762" t="s">
        <v>196</v>
      </c>
      <c r="C99" s="756"/>
      <c r="D99" s="765" t="s">
        <v>197</v>
      </c>
      <c r="E99" s="759"/>
      <c r="F99" s="759"/>
      <c r="G99" s="759"/>
      <c r="H99" s="759"/>
      <c r="I99" s="759"/>
      <c r="J99" s="817"/>
      <c r="L99" s="806"/>
      <c r="M99" s="807"/>
      <c r="N99" s="807"/>
      <c r="O99" s="807"/>
      <c r="P99" s="808"/>
      <c r="Q99" s="832"/>
      <c r="R99" s="846"/>
      <c r="S99" s="740"/>
      <c r="T99" s="847"/>
      <c r="U99" s="740"/>
      <c r="V99" s="740"/>
      <c r="W99" s="842"/>
      <c r="X99" s="731"/>
      <c r="Y99" s="731"/>
      <c r="Z99" s="731"/>
      <c r="AA99" s="731"/>
      <c r="AB99" s="731"/>
      <c r="AC99" s="731"/>
      <c r="AD99" s="731"/>
    </row>
    <row r="100" ht="15.6" spans="2:30">
      <c r="B100" s="762"/>
      <c r="C100" s="756"/>
      <c r="D100" s="766"/>
      <c r="E100" s="761"/>
      <c r="F100" s="761"/>
      <c r="G100" s="761"/>
      <c r="H100" s="761"/>
      <c r="I100" s="761"/>
      <c r="J100" s="818"/>
      <c r="L100" s="810"/>
      <c r="M100" s="811"/>
      <c r="N100" s="811"/>
      <c r="O100" s="811"/>
      <c r="P100" s="812"/>
      <c r="Q100" s="832"/>
      <c r="R100" s="843"/>
      <c r="S100" s="742"/>
      <c r="T100" s="844"/>
      <c r="U100" s="742"/>
      <c r="V100" s="742"/>
      <c r="W100" s="845"/>
      <c r="X100" s="731"/>
      <c r="Y100" s="731"/>
      <c r="Z100" s="731"/>
      <c r="AA100" s="731"/>
      <c r="AB100" s="731"/>
      <c r="AC100" s="731"/>
      <c r="AD100" s="731"/>
    </row>
    <row r="101" ht="16.35" spans="2:30">
      <c r="B101" s="767" t="s">
        <v>198</v>
      </c>
      <c r="C101" s="768"/>
      <c r="D101" s="768"/>
      <c r="E101" s="768"/>
      <c r="F101" s="768" t="s">
        <v>199</v>
      </c>
      <c r="G101" s="768"/>
      <c r="H101" s="768"/>
      <c r="I101" s="768"/>
      <c r="J101" s="820"/>
      <c r="L101" s="821"/>
      <c r="M101" s="822"/>
      <c r="N101" s="822"/>
      <c r="O101" s="822"/>
      <c r="P101" s="823"/>
      <c r="Q101" s="832"/>
      <c r="R101" s="848"/>
      <c r="S101" s="849"/>
      <c r="T101" s="850"/>
      <c r="U101" s="849"/>
      <c r="V101" s="849"/>
      <c r="W101" s="851"/>
      <c r="X101" s="731"/>
      <c r="Y101" s="731"/>
      <c r="Z101" s="731"/>
      <c r="AA101" s="731"/>
      <c r="AB101" s="731"/>
      <c r="AC101" s="731"/>
      <c r="AD101" s="731"/>
    </row>
    <row r="102" ht="16.35" spans="2:30">
      <c r="B102" s="769" t="s">
        <v>200</v>
      </c>
      <c r="C102" s="769"/>
      <c r="D102" s="769"/>
      <c r="E102" s="770">
        <v>43343</v>
      </c>
      <c r="F102" s="770"/>
      <c r="G102" s="771" t="s">
        <v>201</v>
      </c>
      <c r="H102" s="771"/>
      <c r="I102" s="771"/>
      <c r="J102" s="771"/>
      <c r="L102" s="385" t="str">
        <f>输出!F14</f>
        <v>.st力量40 敏捷65 意志40 体质35 外貌65 教育70 体型65 智力90 理智40 幸运50 信用评级12 闪避65 话术60 手枪70 弓术70 追踪60 聆听60 妙手60 侦查60 潜行70 读唇21                  </v>
      </c>
      <c r="X102" s="731"/>
      <c r="Y102" s="731"/>
      <c r="Z102" s="731"/>
      <c r="AA102" s="731"/>
      <c r="AB102" s="731"/>
      <c r="AC102" s="731"/>
      <c r="AD102" s="731"/>
    </row>
    <row r="103" ht="15.6" spans="2:30">
      <c r="B103" s="772" t="s">
        <v>202</v>
      </c>
      <c r="C103" s="773"/>
      <c r="D103" s="773"/>
      <c r="E103" s="773"/>
      <c r="F103" s="773"/>
      <c r="G103" s="773"/>
      <c r="H103" s="773"/>
      <c r="I103" s="773"/>
      <c r="J103" s="773"/>
      <c r="K103" s="773"/>
      <c r="L103" s="773"/>
      <c r="M103" s="773"/>
      <c r="N103" s="773"/>
      <c r="O103" s="773"/>
      <c r="P103" s="773"/>
      <c r="Q103" s="773"/>
      <c r="R103" s="773"/>
      <c r="S103" s="773"/>
      <c r="T103" s="773"/>
      <c r="U103" s="773"/>
      <c r="V103" s="773"/>
      <c r="W103" s="852"/>
      <c r="X103" s="731"/>
      <c r="Y103" s="731"/>
      <c r="Z103" s="731"/>
      <c r="AA103" s="731"/>
      <c r="AB103" s="731"/>
      <c r="AC103" s="731"/>
      <c r="AD103" s="731"/>
    </row>
    <row r="104" ht="16.5" customHeight="1" spans="2:30">
      <c r="B104" s="774" t="str">
        <f>输出!F14</f>
        <v>.st力量40 敏捷65 意志40 体质35 外貌65 教育70 体型65 智力90 理智40 幸运50 信用评级12 闪避65 话术60 手枪70 弓术70 追踪60 聆听60 妙手60 侦查60 潜行70 读唇21                  </v>
      </c>
      <c r="C104" s="775"/>
      <c r="D104" s="775"/>
      <c r="E104" s="775"/>
      <c r="F104" s="775"/>
      <c r="G104" s="775"/>
      <c r="H104" s="775"/>
      <c r="I104" s="775"/>
      <c r="J104" s="775"/>
      <c r="K104" s="775"/>
      <c r="L104" s="775"/>
      <c r="M104" s="775"/>
      <c r="N104" s="775"/>
      <c r="O104" s="775"/>
      <c r="P104" s="775"/>
      <c r="Q104" s="775"/>
      <c r="R104" s="775"/>
      <c r="S104" s="775"/>
      <c r="T104" s="775"/>
      <c r="U104" s="775"/>
      <c r="V104" s="775"/>
      <c r="W104" s="853"/>
      <c r="X104" s="731"/>
      <c r="Y104" s="731"/>
      <c r="Z104" s="731"/>
      <c r="AA104" s="731"/>
      <c r="AB104" s="731"/>
      <c r="AC104" s="731"/>
      <c r="AD104" s="731"/>
    </row>
    <row r="105" spans="2:23">
      <c r="B105" s="776"/>
      <c r="C105" s="777"/>
      <c r="D105" s="777"/>
      <c r="E105" s="777"/>
      <c r="F105" s="777"/>
      <c r="G105" s="777"/>
      <c r="H105" s="777"/>
      <c r="I105" s="777"/>
      <c r="J105" s="777"/>
      <c r="K105" s="777"/>
      <c r="L105" s="777"/>
      <c r="M105" s="777"/>
      <c r="N105" s="777"/>
      <c r="O105" s="777"/>
      <c r="P105" s="777"/>
      <c r="Q105" s="777"/>
      <c r="R105" s="777"/>
      <c r="S105" s="777"/>
      <c r="T105" s="777"/>
      <c r="U105" s="777"/>
      <c r="V105" s="777"/>
      <c r="W105" s="854"/>
    </row>
  </sheetData>
  <sheetProtection sheet="1" selectLockedCells="1" formatCells="0" scenarios="1"/>
  <protectedRanges>
    <protectedRange password="DCD7" sqref="O36 O33:P35 O30:O32 O27:P29 O26 O15:P25 H26:I26 F15:F46 D43:D46 D39:E42 D33:D38 E33 E36 D22:E32 D19:D21 D15:E18 B12:W14 R10:U11 N10:O10 K10 I10:J11 E10:F10 B10 B9:W9 Q3:Q8 N3:O8 K3:L8 E4:E6 I2:I8 B1:B8 J15:L48 D47:F48 O37:P43 Q15:Q43 U15:W48" name="技能表以上"/>
    <protectedRange password="DCD7" sqref="B49:W49 B50:R52 T50:W56 T57 E53:R55 L59 L60:M75 B67 B78 L87 B91:J102 C59:C60 B58:B61 I60 G60:G61 D59:J59 J61 D60:D61" name="技能表往下"/>
    <protectedRange sqref="R89:AC101" name="区域1"/>
  </protectedRanges>
  <mergeCells count="268">
    <mergeCell ref="B1:W1"/>
    <mergeCell ref="B2:G2"/>
    <mergeCell ref="I2:Q2"/>
    <mergeCell ref="Y2:AB2"/>
    <mergeCell ref="C3:G3"/>
    <mergeCell ref="C4:D4"/>
    <mergeCell ref="F4:G4"/>
    <mergeCell ref="C5:D5"/>
    <mergeCell ref="F5:G5"/>
    <mergeCell ref="C6:D6"/>
    <mergeCell ref="F6:G6"/>
    <mergeCell ref="C7:G7"/>
    <mergeCell ref="C8:G8"/>
    <mergeCell ref="B9:C9"/>
    <mergeCell ref="E9:J9"/>
    <mergeCell ref="M9:N9"/>
    <mergeCell ref="P9:Q9"/>
    <mergeCell ref="S9:T9"/>
    <mergeCell ref="V9:W9"/>
    <mergeCell ref="T10:U10"/>
    <mergeCell ref="V10:W10"/>
    <mergeCell ref="T11:U11"/>
    <mergeCell ref="V11:W11"/>
    <mergeCell ref="B12:W12"/>
    <mergeCell ref="B13:W13"/>
    <mergeCell ref="D14:E14"/>
    <mergeCell ref="J14:L14"/>
    <mergeCell ref="O14:P14"/>
    <mergeCell ref="U14:W14"/>
    <mergeCell ref="D15:E15"/>
    <mergeCell ref="O15:P15"/>
    <mergeCell ref="D16:E16"/>
    <mergeCell ref="O16:P16"/>
    <mergeCell ref="D17:E17"/>
    <mergeCell ref="O17:P17"/>
    <mergeCell ref="D18:E18"/>
    <mergeCell ref="O18:P18"/>
    <mergeCell ref="O19:P19"/>
    <mergeCell ref="O20:P20"/>
    <mergeCell ref="O21:P21"/>
    <mergeCell ref="D22:E22"/>
    <mergeCell ref="O22:P22"/>
    <mergeCell ref="D23:E23"/>
    <mergeCell ref="O23:P23"/>
    <mergeCell ref="D24:E24"/>
    <mergeCell ref="O24:P24"/>
    <mergeCell ref="D25:E25"/>
    <mergeCell ref="O25:P25"/>
    <mergeCell ref="D26:E26"/>
    <mergeCell ref="D27:E27"/>
    <mergeCell ref="O27:P27"/>
    <mergeCell ref="D28:E28"/>
    <mergeCell ref="O28:P28"/>
    <mergeCell ref="D29:E29"/>
    <mergeCell ref="O29:P29"/>
    <mergeCell ref="D30:E30"/>
    <mergeCell ref="D31:E31"/>
    <mergeCell ref="D32:E32"/>
    <mergeCell ref="O33:P33"/>
    <mergeCell ref="O34:P34"/>
    <mergeCell ref="O35:P35"/>
    <mergeCell ref="O37:P37"/>
    <mergeCell ref="O38:P38"/>
    <mergeCell ref="D39:E39"/>
    <mergeCell ref="O39:P39"/>
    <mergeCell ref="D40:E40"/>
    <mergeCell ref="O40:P40"/>
    <mergeCell ref="D41:E41"/>
    <mergeCell ref="O41:P41"/>
    <mergeCell ref="D42:E42"/>
    <mergeCell ref="O42:P42"/>
    <mergeCell ref="O43:P43"/>
    <mergeCell ref="O45:P45"/>
    <mergeCell ref="O46:P46"/>
    <mergeCell ref="D47:E47"/>
    <mergeCell ref="O47:P47"/>
    <mergeCell ref="D48:E48"/>
    <mergeCell ref="O48:P48"/>
    <mergeCell ref="B50:R50"/>
    <mergeCell ref="T50:W50"/>
    <mergeCell ref="B51:C51"/>
    <mergeCell ref="F51:H51"/>
    <mergeCell ref="I51:J51"/>
    <mergeCell ref="K51:L51"/>
    <mergeCell ref="N51:O51"/>
    <mergeCell ref="P51:Q51"/>
    <mergeCell ref="B52:C52"/>
    <mergeCell ref="I52:J52"/>
    <mergeCell ref="K52:L52"/>
    <mergeCell ref="N52:O52"/>
    <mergeCell ref="P52:Q52"/>
    <mergeCell ref="B53:C53"/>
    <mergeCell ref="I53:J53"/>
    <mergeCell ref="K53:L53"/>
    <mergeCell ref="N53:O53"/>
    <mergeCell ref="P53:Q53"/>
    <mergeCell ref="B54:C54"/>
    <mergeCell ref="I54:J54"/>
    <mergeCell ref="K54:L54"/>
    <mergeCell ref="N54:O54"/>
    <mergeCell ref="P54:Q54"/>
    <mergeCell ref="B55:C55"/>
    <mergeCell ref="I55:J55"/>
    <mergeCell ref="K55:L55"/>
    <mergeCell ref="N55:O55"/>
    <mergeCell ref="P55:Q55"/>
    <mergeCell ref="B56:C56"/>
    <mergeCell ref="I56:J56"/>
    <mergeCell ref="K56:L56"/>
    <mergeCell ref="N56:O56"/>
    <mergeCell ref="P56:Q56"/>
    <mergeCell ref="B57:C57"/>
    <mergeCell ref="I57:J57"/>
    <mergeCell ref="K57:L57"/>
    <mergeCell ref="N57:O57"/>
    <mergeCell ref="P57:Q57"/>
    <mergeCell ref="T57:U57"/>
    <mergeCell ref="V57:W57"/>
    <mergeCell ref="B58:W58"/>
    <mergeCell ref="B59:J59"/>
    <mergeCell ref="L59:W59"/>
    <mergeCell ref="B60:C60"/>
    <mergeCell ref="E60:F60"/>
    <mergeCell ref="G60:H60"/>
    <mergeCell ref="I60:J60"/>
    <mergeCell ref="B61:C61"/>
    <mergeCell ref="E61:F61"/>
    <mergeCell ref="G61:H61"/>
    <mergeCell ref="I61:J61"/>
    <mergeCell ref="B67:J67"/>
    <mergeCell ref="B68:J68"/>
    <mergeCell ref="B69:J69"/>
    <mergeCell ref="B70:J70"/>
    <mergeCell ref="B71:J71"/>
    <mergeCell ref="B72:J72"/>
    <mergeCell ref="B73:J73"/>
    <mergeCell ref="B74:J74"/>
    <mergeCell ref="B75:J75"/>
    <mergeCell ref="B76:J76"/>
    <mergeCell ref="B78:J78"/>
    <mergeCell ref="B79:J79"/>
    <mergeCell ref="B80:J80"/>
    <mergeCell ref="B81:J81"/>
    <mergeCell ref="B82:J82"/>
    <mergeCell ref="B83:J83"/>
    <mergeCell ref="B84:J84"/>
    <mergeCell ref="B85:J85"/>
    <mergeCell ref="B86:J86"/>
    <mergeCell ref="B87:J87"/>
    <mergeCell ref="L87:P87"/>
    <mergeCell ref="R87:W87"/>
    <mergeCell ref="B88:J88"/>
    <mergeCell ref="R88:T88"/>
    <mergeCell ref="U88:W88"/>
    <mergeCell ref="B89:J89"/>
    <mergeCell ref="R89:T89"/>
    <mergeCell ref="U89:W89"/>
    <mergeCell ref="B90:J90"/>
    <mergeCell ref="R90:T90"/>
    <mergeCell ref="U90:W90"/>
    <mergeCell ref="B91:J91"/>
    <mergeCell ref="R91:T91"/>
    <mergeCell ref="U91:W91"/>
    <mergeCell ref="R92:T92"/>
    <mergeCell ref="U92:W92"/>
    <mergeCell ref="R93:T93"/>
    <mergeCell ref="U93:W93"/>
    <mergeCell ref="R94:T94"/>
    <mergeCell ref="U94:W94"/>
    <mergeCell ref="R95:T95"/>
    <mergeCell ref="U95:W95"/>
    <mergeCell ref="B96:E96"/>
    <mergeCell ref="F96:J96"/>
    <mergeCell ref="R96:T96"/>
    <mergeCell ref="U96:W96"/>
    <mergeCell ref="B97:C97"/>
    <mergeCell ref="D97:J97"/>
    <mergeCell ref="R97:T97"/>
    <mergeCell ref="U97:W97"/>
    <mergeCell ref="B98:C98"/>
    <mergeCell ref="D98:J98"/>
    <mergeCell ref="R98:T98"/>
    <mergeCell ref="U98:W98"/>
    <mergeCell ref="R99:T99"/>
    <mergeCell ref="U99:W99"/>
    <mergeCell ref="R100:T100"/>
    <mergeCell ref="U100:W100"/>
    <mergeCell ref="B101:E101"/>
    <mergeCell ref="F101:J101"/>
    <mergeCell ref="R101:T101"/>
    <mergeCell ref="U101:W101"/>
    <mergeCell ref="B102:D102"/>
    <mergeCell ref="E102:F102"/>
    <mergeCell ref="G102:J102"/>
    <mergeCell ref="B103:W103"/>
    <mergeCell ref="D10:D11"/>
    <mergeCell ref="E10:E11"/>
    <mergeCell ref="H3:H4"/>
    <mergeCell ref="H5:H6"/>
    <mergeCell ref="H7:H8"/>
    <mergeCell ref="H10:H11"/>
    <mergeCell ref="I3:I4"/>
    <mergeCell ref="I5:I6"/>
    <mergeCell ref="I7:I8"/>
    <mergeCell ref="I10:I11"/>
    <mergeCell ref="J3:J4"/>
    <mergeCell ref="J5:J6"/>
    <mergeCell ref="J7:J8"/>
    <mergeCell ref="J10:J11"/>
    <mergeCell ref="L3:L4"/>
    <mergeCell ref="L5:L6"/>
    <mergeCell ref="L7:L8"/>
    <mergeCell ref="M3:M4"/>
    <mergeCell ref="M5:M6"/>
    <mergeCell ref="M7:M8"/>
    <mergeCell ref="M10:M11"/>
    <mergeCell ref="N10:N11"/>
    <mergeCell ref="O3:O4"/>
    <mergeCell ref="O5:O6"/>
    <mergeCell ref="O7:O8"/>
    <mergeCell ref="P3:P4"/>
    <mergeCell ref="P5:P6"/>
    <mergeCell ref="P7:P8"/>
    <mergeCell ref="Q10:Q11"/>
    <mergeCell ref="R10:R11"/>
    <mergeCell ref="S10:S11"/>
    <mergeCell ref="V55:V56"/>
    <mergeCell ref="S2:W8"/>
    <mergeCell ref="B10:C11"/>
    <mergeCell ref="F10:G11"/>
    <mergeCell ref="B94:J95"/>
    <mergeCell ref="B92:D93"/>
    <mergeCell ref="N60:W61"/>
    <mergeCell ref="N62:W63"/>
    <mergeCell ref="L76:W85"/>
    <mergeCell ref="N68:W69"/>
    <mergeCell ref="T51:U52"/>
    <mergeCell ref="V51:W52"/>
    <mergeCell ref="T55:U56"/>
    <mergeCell ref="K10:L11"/>
    <mergeCell ref="O10:P11"/>
    <mergeCell ref="L72:M73"/>
    <mergeCell ref="B104:W105"/>
    <mergeCell ref="N74:W75"/>
    <mergeCell ref="L68:M69"/>
    <mergeCell ref="L70:M71"/>
    <mergeCell ref="L88:P89"/>
    <mergeCell ref="L90:P91"/>
    <mergeCell ref="L92:P93"/>
    <mergeCell ref="L94:P95"/>
    <mergeCell ref="L96:P97"/>
    <mergeCell ref="L98:P99"/>
    <mergeCell ref="L100:P101"/>
    <mergeCell ref="B99:C100"/>
    <mergeCell ref="D99:J100"/>
    <mergeCell ref="L64:M65"/>
    <mergeCell ref="B62:E65"/>
    <mergeCell ref="F62:J65"/>
    <mergeCell ref="L66:M67"/>
    <mergeCell ref="L74:M75"/>
    <mergeCell ref="N64:W65"/>
    <mergeCell ref="N66:W67"/>
    <mergeCell ref="L62:M63"/>
    <mergeCell ref="N70:W71"/>
    <mergeCell ref="N72:W73"/>
    <mergeCell ref="L60:M61"/>
    <mergeCell ref="T53:U54"/>
    <mergeCell ref="V53:W54"/>
  </mergeCells>
  <conditionalFormatting sqref="C15:C48 N15:N44">
    <cfRule type="cellIs" dxfId="0" priority="1" operator="equal">
      <formula>"☯"</formula>
    </cfRule>
    <cfRule type="cellIs" dxfId="1" priority="2" operator="equal">
      <formula>"※"</formula>
    </cfRule>
    <cfRule type="cellIs" dxfId="2" priority="3" operator="equal">
      <formula>"⊙"</formula>
    </cfRule>
    <cfRule type="cellIs" dxfId="3" priority="4" operator="equal">
      <formula>"×"</formula>
    </cfRule>
    <cfRule type="cellIs" dxfId="4" priority="5" operator="equal">
      <formula>"☆"</formula>
    </cfRule>
    <cfRule type="cellIs" dxfId="5" priority="6" operator="equal">
      <formula>"★"</formula>
    </cfRule>
  </conditionalFormatting>
  <conditionalFormatting sqref="G49 R49:V49">
    <cfRule type="cellIs" dxfId="6" priority="512" operator="equal">
      <formula>"剩余职业点=0   剩余兴趣点=0"</formula>
    </cfRule>
  </conditionalFormatting>
  <dataValidations count="95">
    <dataValidation allowBlank="1" showInputMessage="1" showErrorMessage="1" promptTitle="Medicine (01%)" prompt="使用者可以诊断并治疗事故创伤，疾病，毒药。提供相关药品的信息。用本技能进行治疗最少要花费1小时，可在造成了伤害后的任何时间进行，但若未在当天进行难度将会上升。成功的医学技能可唤醒一名昏迷的角色。" sqref="O20"/>
    <dataValidation type="list" allowBlank="1" showInputMessage="1" showErrorMessage="1" sqref="F4:G4">
      <formula1>"1920s,现代,其他"</formula1>
    </dataValidation>
    <dataValidation allowBlank="1" showInputMessage="1" showErrorMessage="1" promptTitle="职业输入说明" prompt="此处于某些无定式职业名变更方便所留。例，42-业余艺术爱好者，职业名可填写：摄影爱好者、绘画爱好者等" sqref="C5:D5"/>
    <dataValidation allowBlank="1" showInputMessage="1" showErrorMessage="1" promptTitle="First Aid (30%)" prompt="使用者有能力可以提供紧急的医疗处理，唤醒昏迷者。急救不能用于治疗疾病，但是只有急救技能可以拯救一名濒死角色的生命。急救可以由多人共同实施，只需一人成功即可。" sqref="D39"/>
    <dataValidation type="list" allowBlank="1" showInputMessage="1" showErrorMessage="1" promptTitle="提示" prompt="一次失去5点及更多理智，做智力检定，如果成功，则进入[临时性疯狂]。&#10;一天之内失去当前理智的1/5或更多是，进入[不定性疯狂]&#10;理智跌落至0及以下，进入[永久性疯狂]，守密人将接管永久性疯狂的调查员。" sqref="V11:W11">
      <formula1>"神志清醒,临时性疯狂,不定性疯狂"</formula1>
    </dataValidation>
    <dataValidation allowBlank="1" showInputMessage="1" showErrorMessage="1" promptTitle="说明" prompt="三选一还是三选二参见下方的[xxxx的本职技能]" sqref="V9:W9"/>
    <dataValidation type="list" allowBlank="1" showInputMessage="1" showErrorMessage="1" sqref="F5:G5">
      <formula1>职业列表!$A$2:$A$117</formula1>
    </dataValidation>
    <dataValidation allowBlank="1" showInputMessage="1" showErrorMessage="1" promptTitle="Natural World (10%)" prompt="指对于自然环境中的植物和动物生命的研究。它可以对物种，栖息地进行辨认，并能辨认踪迹、足迹和叫声，也允许对什么事物可能对某种特定物种来说很重要进行猜测。自然学可能准确也可能不准确。" sqref="O21"/>
    <dataValidation type="list" allowBlank="1" showInputMessage="1" promptTitle="提示" prompt="如果一次攻击造成的伤害：&#10;低于角色最大耐久值的一半，它造成的是轻伤；&#10;等于或高于角色最大耐久值的一半，它造成的是重伤；&#10;如果角色在重伤栏已标记的情况下耐久值被降为0，角色陷入濒死；&#10;直接超过角色的最大耐久值，那么它足以致死。&#10;" sqref="V10:W10">
      <formula1>"健康,轻伤,重伤,昏迷,濒死,死亡"</formula1>
    </dataValidation>
    <dataValidation allowBlank="1" showInputMessage="1" showErrorMessage="1" promptTitle="Demolitions (01%)" prompt="非常规技能，调查员可以使用此技能安全的设置/拆除爆破装置。给予足够的时间和资源，调查员可以装设炸药来摧毁一幢建筑，清除一个被堵住的隧道，以及赋予炸药不同用处。" sqref="O40:P40"/>
    <dataValidation allowBlank="1" showInputMessage="1" showErrorMessage="1" promptTitle="Lore（01%）" prompt="非常规技能，这项技能代表一名觉得对一个超出人类常规知识范畴的事物的专业理解。学问的专业化应该具体并且不同寻常，例如：&#10;·梦学问&#10;·死灵之书学问（e.g.历史的）&#10;·UFO 学问&#10;·吸血鬼学问&#10;·狼人学问&#10;·亚狄斯星人学问" sqref="O44"/>
    <dataValidation type="list" allowBlank="1" showInputMessage="1" showErrorMessage="1" sqref="P26">
      <formula1>"飞行器,船"</formula1>
    </dataValidation>
    <dataValidation allowBlank="1" showInputMessage="1" showErrorMessage="1" promptTitle="一般来说，年龄应在15-89之间" prompt="15-19: STR,SIZ共-5,EDU-5,决定幸运时掷两次骰子，取较大值&#10;20-39:EDU进步检定*1&#10;40+:进步检定*2,STR,CON,DEX共-5,APP-5&#10;50+:进步检定*3,STR,CON,DEX共-10,APP-10&#10;60+:进步检定*4,STR,CON,DEX共-20,APP-15&#10;更高部分参见规则书" sqref="C6:D6" errorStyle="information"/>
    <dataValidation allowBlank="1" showInputMessage="1" showErrorMessage="1" promptTitle="History (05%)" prompt="让一名调查员能够记住一个国家，城市，区域或者个人及其相关的重要情报。一个成功的检定可以用来帮助辨认先祖所熟悉的工具，科技，或者想法，但是对当下的所知甚少。" sqref="D40"/>
    <dataValidation type="list" allowBlank="1" showInputMessage="1" showErrorMessage="1" sqref="E34:E35">
      <formula1>"鞭子,电锯,斧,剑,绞具,链枷,矛"</formula1>
    </dataValidation>
    <dataValidation allowBlank="1" showErrorMessage="1" promptTitle="Tips" prompt="一般MOV不需要手动修改。" sqref="Q7"/>
    <dataValidation type="whole" operator="greaterThanOrEqual" allowBlank="1" showInputMessage="1" showErrorMessage="1" promptTitle="提示" prompt="人类意志可以超越100，但这是特例" sqref="P3:P4">
      <formula1>0</formula1>
    </dataValidation>
    <dataValidation allowBlank="1" showInputMessage="1" showErrorMessage="1" promptTitle="Language (Other)[01%]" prompt="当选择这项技能时，必须明确一个具体的语言并且写在技能后面。一个人可以了解任何数量的语言。这技能代表使用者可以了解，说，读以及写一门不是他母语的语言的可能性。" sqref="D43:D45"/>
    <dataValidation type="custom" showInputMessage="1" showErrorMessage="1" sqref="X12">
      <formula1>IF(F5=0," ","["&amp;LOOKUP(F5,职业列表!A2:A117,职业列表!B2:B117)&amp;"]的本职技能："&amp;LOOKUP(F5,职业列表!A2:A117,职业列表!G2:G117))</formula1>
    </dataValidation>
    <dataValidation allowBlank="1" showInputMessage="1" showErrorMessage="1" promptTitle="习惯恐惧" sqref="U88:W88"/>
    <dataValidation allowBlank="1" showInputMessage="1" showErrorMessage="1" promptTitle="Read Lips (01%)" prompt="非常规技能，这个技能允许好奇的探索者不需要听到说话者的声音，就能知道他们的对话内容。必须保持视线，如果只看到一个说话者的嘴唇，对话的另外一半就听不到。&#10;读唇也可以用于与另一个人进行安静沟通（如果两人都有此技能），允许相对复杂的语意传达。" sqref="O41:P41"/>
    <dataValidation allowBlank="1" showInputMessage="1" showErrorMessage="1" promptTitle="Accounting (05%)" prompt="使调查员理解会计工作的流程。通过检查账簿，调查员可以了解过去的资金的得与失，以及这些资金流通渠道。也能发现做假账的员工，对资金的偷偷挪用，对行贿或者敲诈的款项支付，以及经济状况是否比表面陈述的更好或者更差。" sqref="D15"/>
    <dataValidation allowBlank="1" showInputMessage="1" showErrorMessage="1" promptTitle="Law (05%)" prompt="代表你对法律、早期事件、法庭辩术或法院程序的了解。一个法律专家可能会获得奖励以及事务所，但这可能需要几年的申请和一个较高的信用评级。在国外时，技能的难度等级相应上升，除非该角色花费时间学习该国的法律。" sqref="O15"/>
    <dataValidation allowBlank="1" showInputMessage="1" showErrorMessage="1" promptTitle="Occult (05%)" prompt="使用者可以识别神秘学道具，用语和概念，以及民间传统，并且可以辨认魔法书以及神秘学记号。理解特定的书籍可能可以增加神秘学技能的百分比。这技能不能运用于与克苏鲁神话相关的咒术，书本，以及魔法。" sqref="O23"/>
    <dataValidation allowBlank="1" showInputMessage="1" showErrorMessage="1" promptTitle="Anthropology (01%)" prompt="使调查员能够通过观察来辨认和理解一个人的生活方式。如过持续观察一个其他的文化一段时，那么他可以对文化方式以及道德习惯进行简单的预测。结合心理学可以预测目标行为和信仰。" sqref="D16"/>
    <dataValidation allowBlank="1" showInputMessage="1" showErrorMessage="1" promptTitle="Track (10%)" prompt="使调查员可以凭借追踪技能来通过土壤上的脚印，或是物体通过植被时留下的印记来追踪别人，或者是交通工具以及地球上的动物。时间的经过，雨，以及土地的种类都可能会影响追踪的难度等级。" sqref="D48"/>
    <dataValidation allowBlank="1" showInputMessage="1" showErrorMessage="1" promptTitle="Library Use (20%)" prompt="图书馆使用使一名调查员能在图书馆找到一些信息，例如特定的一本书，新闻，文件或资料库，但是需要数小时的连续调查。这个技能可以定位寻找一件隐藏案例或一本稀有书籍，但是首先需要获得阅读的许可。" sqref="O16"/>
    <dataValidation allowBlank="1" showInputMessage="1" showErrorMessage="1" promptTitle="Climb (20%)" prompt="这技能允许一名角色借助或者不借助绳索或者登山工具进行爬树、墙以及其他垂直表面。这技能也同样包括用绳索下降。许多因素将会影响难度等级。" sqref="D23"/>
    <dataValidation allowBlank="1" showInputMessage="1" showErrorMessage="1" promptTitle="Appraise (05%)" prompt="用来估计某种物品的价值，包括质量，使用的材料以及工艺。相关的，调查员可以准确地辨认出物品的年龄，评估它的历史关联性以及发现赝品。" sqref="D17"/>
    <dataValidation allowBlank="1" showInputMessage="1" showErrorMessage="1" promptTitle="Listen (20%)" prompt="衡量一名调查员理解声音的能力，包括偶然听到的对话，一扇关着的门后的轻声嘀咕，以及咖啡厅里的私语。 KP可以用这来决定一场即将发生的遭遇的形式。甚至此外，一个较高的聆听技能可以指一名角色有着高度的泛察觉能力" sqref="O17"/>
    <dataValidation allowBlank="1" showInputMessage="1" showErrorMessage="1" promptTitle="Archaeology (01%)" prompt="允许辨别以及鉴定一件古董，以及用来发现赝品。使调查员获得建立以及开掘一个挖掘遗址的专业知识。推断留下遗址的生物的目的和生活方式。人类学可能对此会有所帮助。考古学还有助于辨认已消失的人类语言的书面形式。" sqref="D18"/>
    <dataValidation allowBlank="1" showInputMessage="1" showErrorMessage="1" promptTitle="Drive Auto (20%)" prompt="任何有着这技能的人都可以驾驶一辆汽车或者轻型卡车，进行常规的移动，并且处理机动车的一般毛病。如果调查员想要甩掉一名追踪者或者追踪某人，则需要一个汽车驾驶检定。" sqref="D29"/>
    <dataValidation allowBlank="1" showInputMessage="1" showErrorMessage="1" promptTitle="Locksmith (01%)" prompt="锁匠技能可以打开车门，热线自动装置，用铁撬撬开窗子，解决中国机关箱，以及穿过常规的商用警报系统。使用者可能会修锁，制作钥匙，或者在其他工具的帮助下打开锁。特别困难的锁可能会需要一个更高的难度等级。" sqref="O18"/>
    <dataValidation allowBlank="1" showInputMessage="1" showErrorMessage="1" promptTitle="Spot Hidden (25%)" prompt="这技能允许使用者发现密门或者秘密隔间，注意到隐藏的闯入者，发现并不明显的线索，发现重新涂过漆的汽车，意识到埋伏，注意到鼓出的口袋，或者任何类似的事情。对于调查员来说，这是一个很重要的技能。" sqref="O34"/>
    <dataValidation allowBlank="1" showInputMessage="1" showErrorMessage="1" promptTitle="Mechanical Repair (10%)" prompt="这技能允许调查员修理破损的机器或制造一个新的。基础的木工手艺，管道项目，制作物品也同样可以。这技能可以用来打开普通的锁，但更加专业的就不能。机械维修通常与电气维修相伴，修理一个复杂的设备往往两者皆需。" sqref="O19"/>
    <dataValidation allowBlank="1" showInputMessage="1" showErrorMessage="1" promptTitle="Charm (15%)" prompt="魅惑允许通过许多形式来使用，包括肉体魅力、诱惑、奉承或是单纯的人格魅力。魅惑可能可以被用于迫使某人进行特定的行动。&#10;魅惑或是心理学技能可以用于对抗魅惑技能。&#10;魅惑技能可以被用于讨价还价。" sqref="D22"/>
    <dataValidation allowBlank="1" showInputMessage="1" showErrorMessage="1" promptTitle="Firearms (不定) [无法孤注一骰]" prompt="包括了各种形式的火器，也包括了弓箭和弩。" sqref="D36:D38"/>
    <dataValidation allowBlank="1" showInputMessage="1" showErrorMessage="1" promptTitle="Navigate (10%)" prompt="允许使用者认清自己的路。有着更高技能的人将熟悉各种定位装置。一名角色可以用这技能来测量并对某区域进行绘图（制图学），使用工具可以降低甚至取消难度等级。若角色对某区域十分熟悉，那么在检定上可以得到奖励。" sqref="O22"/>
    <dataValidation allowBlank="1" showInputMessage="1" showErrorMessage="1" promptTitle="Survival (10%)" prompt="提供专业的如何在极端环境下生存的知识和技巧。内容包括狩猎的知识，搭建住所，可能遇到的危险的知识（例如如何避开有毒性的植物）等等，取决于所处的环境。你可以花费技能点来获得任何的专业化技能。" sqref="O36"/>
    <dataValidation allowBlank="1" showInputMessage="1" showErrorMessage="1" promptTitle="Computer Use (05%)" prompt="这技能允许调查员用各种不同的电脑语言进行编程；恢复或者分析隐藏的数据；解除被加了保护的系统；探索一个复杂的网络；或者发现别人的骇入、后门程序、病毒。对电脑系统的特殊操作可能会需要这个检定。&#10;仅在现代可用。" sqref="D24"/>
    <dataValidation allowBlank="1" showInputMessage="1" showErrorMessage="1" promptTitle="Jump (20%)" prompt="如果成功，调查员可以在垂直方向上跳起或跳下，或者从一个站立点或起步点水平向外跳。当从高处跌落时，一次成功的跳跃鉴定可以将跌落伤害减半。" sqref="D42"/>
    <dataValidation allowBlank="1" showInputMessage="1" showErrorMessage="1" promptTitle="Operate Heavy Machinery (01%)" prompt="当驾驶以及操纵一辆坦克，挖土机或者其他巨型建造机械时需要这个技能。对于种类非常不同的机械，KP可以决定难度等级。" sqref="O24"/>
    <dataValidation allowBlank="1" showInputMessage="1" showErrorMessage="1" promptTitle="Swim (20%)" prompt="有能力在水或者其他液体中漂浮以及移动。只有在遭遇危险时需要进行游泳技能检定，或当 KP认为合适的时候。当游泳的孤注一骰失败时，可能会导致生命值损失。也可能导致人物顺着水流向下冲走，被水半淹或完全淹没。" sqref="O37"/>
    <dataValidation allowBlank="1" showInputMessage="1" showErrorMessage="1" promptTitle="Credit Rating (00%)" prompt="衡量了调查员表现出来的富裕程度以及经济上的自信度。如果调查员尝试用他的经济地位来达成某个目标，那么也许使用信用评级技能会比较合适。信用评级可以被用来取代APP来评估第一印象。&#10;（请将技能提升至调查员职业信用范围之内）" sqref="D25"/>
    <dataValidation allowBlank="1" showErrorMessage="1" promptTitle="自设技能" prompt="添加自设技能时，单元格函数会被清空。" sqref="P44"/>
    <dataValidation allowBlank="1" showInputMessage="1" sqref="H25:I25"/>
    <dataValidation allowBlank="1" showInputMessage="1" showErrorMessage="1" promptTitle="Persuade (10%)" prompt="使用说服来通过一场论述、争辩以及讨论让目标相信一个确切的想法，概念，或者信仰。说服并不一定需要涉及真实的内容。成功的说服技能的运用将花费不少的时间：至少半小时。另外说服还可以被用于讨价还价。" sqref="O25"/>
    <dataValidation allowBlank="1" showInputMessage="1" showErrorMessage="1" promptTitle="Pilot (01%)" prompt="这是操控飞行器或船只的技能，汽车驾驶在左侧躲闪和电器维修之间。&#10;驾驶（飞行器）：了解并能够日益掌握下方指出的一类飞行器。着陆时，就算在最佳的状况，也必须进行驾驶掷骰。失败的结果视情况而定。&#10;驾驶（船）：了解小型马达船和帆船在风中、暴风雨中、海潮中的各种行为，并可以从波浪与风的表现中读出暗礁及迫近的暴风雨。在风中，新水手连停艘小船都是困难的。" sqref="O26"/>
    <dataValidation allowBlank="1" showInputMessage="1" showErrorMessage="1" promptTitle="Cthulhu Mythos (00%)" prompt="“我认为，人的思维缺乏将已知事物联系起来的能力，这是世上最仁慈的事了。人类居住在幽暗的海洋中一个名为无知的小岛上，这海洋浩淼无垠、蕴藏无穷秘密，但我们并不应该航行过远，探究太深。”&#10;               ——H·P·爱手艺" sqref="D26"/>
    <dataValidation allowBlank="1" showInputMessage="1" showErrorMessage="1" promptTitle="Disguise (05%)" prompt="使用在当调查员想要演出自己外的其它人时。使用者改变了态度，习惯，以及/或声音来进行一个乔装，以另一个人或者另一类人的形象出现。戏剧化妆品可能会有所帮助，还有伪造的身份证件。" sqref="D27"/>
    <dataValidation allowBlank="1" showInputMessage="1" showErrorMessage="1" promptTitle="Psychoanalysis (01%)" prompt="这技能指广泛的情感上的治疗。精神分析可以恢复一名调查员的理智。单独的精神分析并不能加速不定时疯狂的恢复，但允许一名角色处理他人短期内的恐惧症状。心理治疗专家的治疗可以在不定式疯狂期间内回复理智。" sqref="O27"/>
    <dataValidation allowBlank="1" showInputMessage="1" showErrorMessage="1" promptTitle="Diving (01%)" prompt="非常规技能，使用者接受过在深海游泳的使用以及维持潜水设备的训练，水下导航，合适的下潜配重，以及应对紧急情况的方法。" sqref="O39:P39"/>
    <dataValidation allowBlank="1" showInputMessage="1" showErrorMessage="1" promptTitle="Dodge (DEX/2) [无法孤注一骰]" prompt="允许调查员本能地闪避攻击，投掷过来的投射物以及诸如此类的。闪避可以通过经验来提升，就像其他的技能一样。如果一次攻击可以被看见，调查员可以尝试闪避开它。&#10;无法躲避子弹。" sqref="D28"/>
    <dataValidation allowBlank="1" showInputMessage="1" showErrorMessage="1" promptTitle="Psychology (10%)" prompt="对所有人来说都很通用的察觉方面的技能，允许使用者研究个人并且形成对于其他某人动机和人格的了解。在玩家的支持下，KP可能会选择进行一个心理学技能检定的暗骰，仅仅对使用这个技能的玩家声明获得的信息，真或假。" sqref="O28"/>
    <dataValidation allowBlank="1" showInputMessage="1" showErrorMessage="1" promptTitle="Ride (05%)" prompt="这技能被用于驾驭马，驴子或者骡子，以及获得对这些骑乘动物的基础照料知识，如何在疾驰中或困难地形上操纵坐骑。当坐骑意外地抬起身子或失足时，骑手保持自己在坐骑上不摔落的几率等同于他的骑术技能。" sqref="O29"/>
    <dataValidation allowBlank="1" showInputMessage="1" showErrorMessage="1" promptTitle="关键背景连接" sqref="L59:W59"/>
    <dataValidation allowBlank="1" showInputMessage="1" showErrorMessage="1" promptTitle="Electrical Repair (10%)" prompt="使调查员能够修理或者改装电气设备。在现代，这技能对现代电子器件几乎做不到什么。为了维修电气设备，可能需要特殊的部件或者工具。也可用于现代的爆破作业。" sqref="D30"/>
    <dataValidation allowBlank="1" showInputMessage="1" showErrorMessage="1" promptTitle="Electronics (01%)" prompt="用来发现并对电子设备的故障进行维修。允许制作简单的电子设备。这是个现代技能—在1920年代则是使用物理学以及电气维修来应对电子设备。&#10;仅在现代可用。" sqref="D31"/>
    <dataValidation allowBlank="1" showInputMessage="1" showErrorMessage="1" promptTitle="Fast Talk (05%) 也译作“快速交谈”" prompt="话术特别限定于言语上的哄骗，欺骗以及误导。这技能的对立技能为心理学或者话术。经过一段时间的相信期后，对方会意识到自己被欺骗了，话术的效果总是暂时性的。也可用于砍价。" sqref="D32"/>
    <dataValidation allowBlank="1" showInputMessage="1" showErrorMessage="1" promptTitle="Sleight of Hand (10%)" prompt="允许对物体进行视觉上的遮住，藏匿，或者掩盖，也许通过残害，衣服或者其他的干涉或促成错觉的材料。任何种类的巨大物件应当增加藏匿的难度。妙手包括偷窃，卡牌魔术，以及秘密使用手机。" sqref="O33"/>
    <dataValidation allowBlank="1" showInputMessage="1" showErrorMessage="1" promptTitle="Stealth (20%)" prompt="安静地移动或躲藏的技巧，不惊扰那些可能在听或看的人们。与这项技能相关的能力意味着角色能够安静地移动或在伪装技巧上有所长。潜行也同样意味着角色可以长时间维持一定程度的谨慎冷静来使自己保持静止和隐秘。" sqref="O35"/>
    <dataValidation allowBlank="1" showInputMessage="1" showErrorMessage="1" promptTitle="Throw (20%)" prompt="当需要用物体击中目标或者用物件的正确部分击中目标（例如小刀或者短柄小斧的刃）时，使用投掷技能。一件有着合理平衡构架的可以藏于手中大小的物品可以被投掷至多等同于 STR码的距离。" sqref="D47"/>
    <dataValidation allowBlank="1" showInputMessage="1" showErrorMessage="1" promptTitle="Beast Training(05%)" prompt="非常规技能，用于命令、训练驯服动物进行简单任务的技能。这技能最常用在狗身上，但也不排除鸟、猫、猴子，或是其他（由Keeper 判定）。" sqref="O38:P38"/>
    <dataValidation allowBlank="1" showInputMessage="1" showErrorMessage="1" prompt="这是你立即可以取用、支配的现金。&#10;包括带在身上的和存在银行的。" sqref="I60"/>
    <dataValidation allowBlank="1" showInputMessage="1" showErrorMessage="1" promptTitle="Intimidate (15%)" prompt="恐吓可以以许多形式使用，包括武力威慑，心理操控，以及威胁。这通常被用来使某人害怕，并迫使其进行某种特定的行为。恐吓的对抗技能为恐吓或者心理学。同样也能拿来砍价。" sqref="D41"/>
    <dataValidation allowBlank="1" showInputMessage="1" showErrorMessage="1" promptTitle="Hypnosis (01%)" prompt="非常规技能，调查员可以在一名自愿并经历过高度暗示、放松的目标身上引出出神似的状态，并且可能回忆起忘却的记忆。对那些遭受了精神创伤的人，这技能可以当做催眠疗法来使用，减轻一名病人的恐惧或者躁狂。" sqref="O42:P42"/>
    <dataValidation allowBlank="1" showInputMessage="1" showErrorMessage="1" promptTitle="Artillery (01%)" prompt="非常规技能，这技能呈现出对一些形式的军事训练和经历。使用者具有在战争中操作战地武器的经验。这些武器通常过于巨大以至于无法单人进行操作，并且个人无法再没有工作队支援的情况下使用这武器，或者应当提高难度等级。" sqref="O43:P43"/>
    <dataValidation allowBlank="1" showInputMessage="1" showErrorMessage="1" promptTitle="Language (Own) (EDU)" prompt="当选择这项技能时，必须明确一门具体的语言并且写在技能的后面。在婴儿期或者童年早期，大多数人使用单一一门语言。" sqref="D46"/>
    <dataValidation allowBlank="1" showErrorMessage="1" sqref="E46"/>
    <dataValidation type="list" allowBlank="1" promptTitle="自选类型" sqref="D53">
      <formula1>武器列表!$B$3:$B$106</formula1>
    </dataValidation>
    <dataValidation allowBlank="1" showInputMessage="1" showErrorMessage="1" promptTitle="规则说明" prompt="规则&#10;若检定需要骰出的上限大于等于50，而骰出了100，那么大失败发生。 &#10;若检定需要骰出的上限小于50，而骰出了96-100，那么大失败发生。&#10;泛大陆房规&#10;若骰出了96-100，那么大失败发生。&#10;（最终决定权在于KP）" sqref="E93"/>
    <dataValidation type="custom" allowBlank="1" showInputMessage="1" showErrorMessage="1" promptTitle="规则说明" prompt="规则&#10;若检定骰出了1，那么大成功发生。&#10;泛大陆房规&#10;若骰出了1-5,那么大成功发生。&#10;（最终决定权在于KP）" sqref="J93">
      <formula1>1</formula1>
    </dataValidation>
    <dataValidation type="list" allowBlank="1" showInputMessage="1" showErrorMessage="1" promptTitle="可成长标记" prompt="如果是短团，技能成功后可以选择勾号标记，在结束时KP宣布幕间成长，则成功技能可进行成长鉴定；&#10;如果是长团，技能成功后可以选择勾号标记，在每一章结束时KP宣布幕间成长，则成功技能可进行成长鉴定。" sqref="B15:B24 B27:B48 M15:M48">
      <formula1>"☐,☑"</formula1>
    </dataValidation>
    <dataValidation allowBlank="1" promptTitle="可成长标记" prompt="如果是短团，技能成功后可以选择勾号标记，在结束时KP宣布幕间成长，则成功技能可进行成长鉴定；&#10;如果是长团，技能成功后可以选择勾号标记，在每一章结束时KP宣布幕间成长，则成功技能可进行成长鉴定。" sqref="B25:B26"/>
    <dataValidation allowBlank="1" showInputMessage="1" showErrorMessage="1" promptTitle="Art and Craft (05%)" prompt="该技能可能能使你制作/修理一样东西，或者制造一个复制品/赝品。&#10;对一个物品进行一次成功的鉴定可能可以提供关于该物品的相关信息" sqref="D19:D21"/>
    <dataValidation allowBlank="1" showInputMessage="1" showErrorMessage="1" promptTitle="Fighting (不定) [无法孤注一骰]" prompt="格斗技能指的是一名角色在近距离战斗上的技能。你可以花费一定的点数来获得任何的专业化技能。" sqref="D33:D35"/>
    <dataValidation type="list" allowBlank="1" showInputMessage="1" showErrorMessage="1" sqref="D54:D55">
      <formula1>武器列表!$B$3:$B$106</formula1>
    </dataValidation>
    <dataValidation type="list" allowBlank="1" showInputMessage="1" showErrorMessage="1" sqref="E19:E20">
      <formula1>分支技能!$B$4:$B$28</formula1>
    </dataValidation>
    <dataValidation type="list" allowBlank="1" showInputMessage="1" showErrorMessage="1" sqref="E37:E38">
      <formula1>"步枪/霰弹枪,冲锋枪,弓术,火焰喷射器,机关枪,重武器"</formula1>
    </dataValidation>
    <dataValidation allowBlank="1" showInputMessage="1" showErrorMessage="1" promptTitle="语言水平" prompt="05%：正确辨认语言的种类&#10;10%：可以沟通简单的概念&#10;30%：可以了解事务上的需求&#10;50%：可以流利使用语言&#10;75%：可以像是当地人一样使用语言&#10;辨认现代语言： Know掷骰&#10;辨认灭绝人类语言：考古学或历史掷骰&#10;辨认外星语言：克苏鲁神话或神秘学掷骰" sqref="E43:E45"/>
    <dataValidation type="whole" operator="lessThan" allowBlank="1" showInputMessage="1" showErrorMessage="1" sqref="F15:F48">
      <formula1>0</formula1>
    </dataValidation>
    <dataValidation type="whole" operator="between" allowBlank="1" showErrorMessage="1" errorTitle="警告" error="理智超出上限！！" sqref="H10:H11" errorStyle="warning">
      <formula1>0</formula1>
      <formula2>I10</formula2>
    </dataValidation>
    <dataValidation type="whole" operator="between" allowBlank="1" showErrorMessage="1" errorTitle="警告" error="人类力量范围为0~99" promptTitle="警告" sqref="J3:J4" errorStyle="warning">
      <formula1>0</formula1>
      <formula2>99</formula2>
    </dataValidation>
    <dataValidation type="whole" operator="between" allowBlank="1" showInputMessage="1" showErrorMessage="1" errorTitle="警告" error="人类体质范围为0~99" sqref="J5:J6" errorStyle="warning">
      <formula1>0</formula1>
      <formula2>99</formula2>
    </dataValidation>
    <dataValidation type="whole" operator="greaterThanOrEqual" allowBlank="1" showInputMessage="1" errorTitle="警告" promptTitle="提示" prompt="部分人类体型可以超99" sqref="J7:J8" errorStyle="warning">
      <formula1>15</formula1>
    </dataValidation>
    <dataValidation type="whole" operator="between" allowBlank="1" showInputMessage="1" showErrorMessage="1" errorTitle="警告" error="人类敏捷范围为0~99" sqref="M3:M4" errorStyle="warning">
      <formula1>0</formula1>
      <formula2>99</formula2>
    </dataValidation>
    <dataValidation type="whole" operator="between" allowBlank="1" showInputMessage="1" showErrorMessage="1" errorTitle="警告" error="人类外貌范围为0~99" sqref="M5:M6" errorStyle="warning">
      <formula1>0</formula1>
      <formula2>99</formula2>
    </dataValidation>
    <dataValidation type="whole" operator="between" allowBlank="1" showInputMessage="1" showErrorMessage="1" errorTitle="警告" error="人类智力范围为0~99" sqref="M7:M8" errorStyle="warning">
      <formula1>0</formula1>
      <formula2>99</formula2>
    </dataValidation>
    <dataValidation type="whole" operator="greaterThanOrEqual" allowBlank="1" showErrorMessage="1" errorTitle="警告" error="3D6警告！！！" sqref="M10:M11" errorStyle="warning">
      <formula1>15</formula1>
    </dataValidation>
    <dataValidation allowBlank="1" showInputMessage="1" showErrorMessage="1" promptTitle="Science (01%)" prompt="科学专业上的理论和实践的能力，拥有这个技能的人接受过一定程度的正式的教育或者训练。对于知识的理解和认识受到时代的限制。你可以花费点数来获得任何你想要的专业技能，每个专业化技能包括了一门专门的学科。" sqref="O30:O32"/>
    <dataValidation type="whole" operator="between" allowBlank="1" showInputMessage="1" showErrorMessage="1" errorTitle="警告" error="人类教育范围为0~99" sqref="P5:P6" errorStyle="warning">
      <formula1>0</formula1>
      <formula2>99</formula2>
    </dataValidation>
    <dataValidation type="list" allowBlank="1" showInputMessage="1" showErrorMessage="1" sqref="P30:P32">
      <formula1>分支技能!$E$4:$E$16</formula1>
    </dataValidation>
    <dataValidation type="list" allowBlank="1" showInputMessage="1" showErrorMessage="1" sqref="AA3:AA7">
      <formula1>职业列表!$M$2:$M$66</formula1>
    </dataValidation>
    <dataValidation allowBlank="1" showInputMessage="1" showErrorMessage="1" promptTitle="自设技能" prompt="添加自设技能时，单元格函数会被清空。" sqref="O45:P48"/>
    <dataValidation allowBlank="1" showInputMessage="1" showErrorMessage="1" promptTitle="说明" prompt="因不定式疯狂导致而存在" sqref="L74:M75"/>
  </dataValidations>
  <hyperlinks>
    <hyperlink ref="G102:J102" r:id="rId4" display="快速车卡教程（误）"/>
  </hyperlinks>
  <pageMargins left="0.699305555555556" right="0.699305555555556" top="0.75" bottom="0.75" header="0.3" footer="0.3"/>
  <pageSetup paperSize="9" scale="49" fitToWidth="0" orientation="portrait"/>
  <headerFooter/>
  <ignoredErrors>
    <ignoredError sqref="O46:P48 O45 Q10 Y2 N44 C55 AJ2:AK6" unlockedFormula="1"/>
    <ignoredError sqref="N4 K3 K6:L6 K4:L4 O4 Q3 K8:L8 K7 N7 K5 N5 N3 Q5 Q7 N6:O6 N8:Q8 Q6 Q4 C41 C22 N25 C36" formula="1"/>
  </ignoredErrors>
  <drawing r:id="rId2"/>
  <legacyDrawing r:id="rId3"/>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P28"/>
  <sheetViews>
    <sheetView showGridLines="0" workbookViewId="0">
      <selection activeCell="M9" sqref="M9"/>
    </sheetView>
  </sheetViews>
  <sheetFormatPr defaultColWidth="8.25" defaultRowHeight="15"/>
  <cols>
    <col min="1" max="1" width="8.25" style="382"/>
    <col min="2" max="2" width="13" style="382" customWidth="1"/>
    <col min="3" max="10" width="8.25" style="382"/>
    <col min="11" max="11" width="11.25" style="382" customWidth="1"/>
    <col min="12" max="16384" width="8.25" style="382"/>
  </cols>
  <sheetData>
    <row r="1" ht="15.75" spans="1:1">
      <c r="A1" s="382" t="s">
        <v>203</v>
      </c>
    </row>
    <row r="2" s="381" customFormat="1" spans="2:16">
      <c r="B2" s="383" t="s">
        <v>204</v>
      </c>
      <c r="C2" s="384"/>
      <c r="D2" s="385"/>
      <c r="E2" s="383" t="s">
        <v>205</v>
      </c>
      <c r="F2" s="384"/>
      <c r="G2" s="385"/>
      <c r="H2" s="383" t="s">
        <v>118</v>
      </c>
      <c r="I2" s="384"/>
      <c r="J2" s="385"/>
      <c r="K2" s="383" t="s">
        <v>206</v>
      </c>
      <c r="L2" s="384"/>
      <c r="M2" s="382"/>
      <c r="N2" s="381" t="s">
        <v>207</v>
      </c>
      <c r="P2" s="382"/>
    </row>
    <row r="3" spans="2:15">
      <c r="B3" s="386" t="s">
        <v>37</v>
      </c>
      <c r="C3" s="387" t="s">
        <v>208</v>
      </c>
      <c r="D3" s="388"/>
      <c r="E3" s="386" t="s">
        <v>37</v>
      </c>
      <c r="F3" s="387" t="s">
        <v>208</v>
      </c>
      <c r="G3" s="388"/>
      <c r="H3" s="386" t="s">
        <v>37</v>
      </c>
      <c r="I3" s="387" t="s">
        <v>208</v>
      </c>
      <c r="J3" s="388"/>
      <c r="K3" s="386" t="s">
        <v>37</v>
      </c>
      <c r="L3" s="387" t="s">
        <v>208</v>
      </c>
      <c r="N3" s="381" t="s">
        <v>37</v>
      </c>
      <c r="O3" s="381"/>
    </row>
    <row r="4" spans="1:15">
      <c r="A4" s="389" t="s">
        <v>209</v>
      </c>
      <c r="B4" s="390" t="s">
        <v>210</v>
      </c>
      <c r="C4" s="391">
        <v>5</v>
      </c>
      <c r="D4" s="392"/>
      <c r="E4" s="390" t="s">
        <v>211</v>
      </c>
      <c r="F4" s="391">
        <v>1</v>
      </c>
      <c r="G4" s="392"/>
      <c r="H4" s="390" t="s">
        <v>212</v>
      </c>
      <c r="I4" s="391">
        <v>5</v>
      </c>
      <c r="J4" s="392"/>
      <c r="K4" s="390" t="s">
        <v>213</v>
      </c>
      <c r="L4" s="391">
        <v>25</v>
      </c>
      <c r="N4" s="381" t="s">
        <v>115</v>
      </c>
      <c r="O4" s="381">
        <f>人物卡!J47</f>
        <v>20</v>
      </c>
    </row>
    <row r="5" spans="1:15">
      <c r="A5" s="393"/>
      <c r="B5" s="394" t="s">
        <v>214</v>
      </c>
      <c r="C5" s="395">
        <v>5</v>
      </c>
      <c r="D5" s="392"/>
      <c r="E5" s="394" t="s">
        <v>215</v>
      </c>
      <c r="F5" s="395">
        <v>1</v>
      </c>
      <c r="G5" s="392"/>
      <c r="H5" s="394" t="s">
        <v>216</v>
      </c>
      <c r="I5" s="395">
        <v>10</v>
      </c>
      <c r="J5" s="392"/>
      <c r="K5" s="394" t="s">
        <v>217</v>
      </c>
      <c r="L5" s="395">
        <v>15</v>
      </c>
      <c r="N5" s="381" t="s">
        <v>79</v>
      </c>
      <c r="O5" s="385">
        <f>人物卡!J30</f>
        <v>10</v>
      </c>
    </row>
    <row r="6" spans="1:15">
      <c r="A6" s="393"/>
      <c r="B6" s="390" t="s">
        <v>218</v>
      </c>
      <c r="C6" s="391">
        <v>5</v>
      </c>
      <c r="D6" s="392"/>
      <c r="E6" s="390" t="s">
        <v>81</v>
      </c>
      <c r="F6" s="391">
        <v>1</v>
      </c>
      <c r="G6" s="392"/>
      <c r="H6" s="390" t="s">
        <v>87</v>
      </c>
      <c r="I6" s="391">
        <v>25</v>
      </c>
      <c r="J6" s="392"/>
      <c r="K6" s="390" t="s">
        <v>98</v>
      </c>
      <c r="L6" s="391">
        <v>15</v>
      </c>
      <c r="N6" s="381" t="s">
        <v>111</v>
      </c>
      <c r="O6" s="385">
        <f>人物卡!U43</f>
        <v>1</v>
      </c>
    </row>
    <row r="7" spans="1:15">
      <c r="A7" s="393"/>
      <c r="B7" s="394" t="s">
        <v>219</v>
      </c>
      <c r="C7" s="395">
        <v>5</v>
      </c>
      <c r="D7" s="392"/>
      <c r="E7" s="394" t="s">
        <v>220</v>
      </c>
      <c r="F7" s="395">
        <v>1</v>
      </c>
      <c r="G7" s="392"/>
      <c r="H7" s="394" t="s">
        <v>221</v>
      </c>
      <c r="I7" s="395">
        <v>15</v>
      </c>
      <c r="J7" s="392"/>
      <c r="K7" s="394" t="s">
        <v>222</v>
      </c>
      <c r="L7" s="395">
        <v>10</v>
      </c>
      <c r="N7" s="381"/>
      <c r="O7" s="381"/>
    </row>
    <row r="8" spans="1:12">
      <c r="A8" s="393"/>
      <c r="B8" s="390" t="s">
        <v>223</v>
      </c>
      <c r="C8" s="391">
        <v>5</v>
      </c>
      <c r="D8" s="392"/>
      <c r="E8" s="390" t="s">
        <v>224</v>
      </c>
      <c r="F8" s="391">
        <v>1</v>
      </c>
      <c r="G8" s="392"/>
      <c r="H8" s="390" t="s">
        <v>225</v>
      </c>
      <c r="I8" s="391">
        <v>20</v>
      </c>
      <c r="J8" s="392"/>
      <c r="K8" s="390" t="s">
        <v>226</v>
      </c>
      <c r="L8" s="391">
        <v>10</v>
      </c>
    </row>
    <row r="9" spans="1:12">
      <c r="A9" s="393"/>
      <c r="B9" s="394" t="s">
        <v>227</v>
      </c>
      <c r="C9" s="395">
        <v>5</v>
      </c>
      <c r="D9" s="392"/>
      <c r="E9" s="394" t="s">
        <v>228</v>
      </c>
      <c r="F9" s="395">
        <v>1</v>
      </c>
      <c r="G9" s="392"/>
      <c r="H9" s="394" t="s">
        <v>229</v>
      </c>
      <c r="I9" s="395">
        <v>15</v>
      </c>
      <c r="J9" s="392"/>
      <c r="K9" s="394" t="s">
        <v>95</v>
      </c>
      <c r="L9" s="395">
        <v>20</v>
      </c>
    </row>
    <row r="10" ht="15.75" spans="1:12">
      <c r="A10" s="393"/>
      <c r="B10" s="390" t="s">
        <v>230</v>
      </c>
      <c r="C10" s="391">
        <v>5</v>
      </c>
      <c r="D10" s="392"/>
      <c r="E10" s="390" t="s">
        <v>231</v>
      </c>
      <c r="F10" s="391">
        <v>1</v>
      </c>
      <c r="G10" s="392"/>
      <c r="H10" s="390" t="s">
        <v>232</v>
      </c>
      <c r="I10" s="391">
        <v>10</v>
      </c>
      <c r="J10" s="392"/>
      <c r="K10" s="397" t="s">
        <v>233</v>
      </c>
      <c r="L10" s="398">
        <v>10</v>
      </c>
    </row>
    <row r="11" ht="15.75" spans="1:12">
      <c r="A11" s="393"/>
      <c r="B11" s="394" t="s">
        <v>234</v>
      </c>
      <c r="C11" s="395">
        <v>5</v>
      </c>
      <c r="D11" s="392"/>
      <c r="E11" s="394" t="s">
        <v>235</v>
      </c>
      <c r="F11" s="395">
        <v>1</v>
      </c>
      <c r="G11" s="392"/>
      <c r="H11" s="396" t="s">
        <v>90</v>
      </c>
      <c r="I11" s="402">
        <v>20</v>
      </c>
      <c r="J11" s="392"/>
      <c r="K11" s="392"/>
      <c r="L11" s="392"/>
    </row>
    <row r="12" spans="1:12">
      <c r="A12" s="393"/>
      <c r="B12" s="390" t="s">
        <v>236</v>
      </c>
      <c r="C12" s="391">
        <v>5</v>
      </c>
      <c r="D12" s="392"/>
      <c r="E12" s="390" t="s">
        <v>237</v>
      </c>
      <c r="F12" s="391">
        <v>1</v>
      </c>
      <c r="G12" s="392"/>
      <c r="H12" s="392"/>
      <c r="I12" s="392"/>
      <c r="J12" s="392"/>
      <c r="K12" s="392"/>
      <c r="L12" s="392"/>
    </row>
    <row r="13" spans="1:12">
      <c r="A13" s="393"/>
      <c r="B13" s="394" t="s">
        <v>238</v>
      </c>
      <c r="C13" s="395">
        <v>5</v>
      </c>
      <c r="D13" s="392"/>
      <c r="E13" s="394" t="s">
        <v>239</v>
      </c>
      <c r="F13" s="395">
        <v>1</v>
      </c>
      <c r="G13" s="392"/>
      <c r="H13" s="392"/>
      <c r="I13" s="392"/>
      <c r="J13" s="392"/>
      <c r="K13" s="392"/>
      <c r="L13" s="392"/>
    </row>
    <row r="14" spans="1:12">
      <c r="A14" s="393"/>
      <c r="B14" s="390" t="s">
        <v>55</v>
      </c>
      <c r="C14" s="391">
        <v>5</v>
      </c>
      <c r="D14" s="392"/>
      <c r="E14" s="390" t="s">
        <v>240</v>
      </c>
      <c r="F14" s="391">
        <v>1</v>
      </c>
      <c r="G14" s="392"/>
      <c r="H14" s="392"/>
      <c r="I14" s="392"/>
      <c r="J14" s="392"/>
      <c r="K14" s="392"/>
      <c r="L14" s="392"/>
    </row>
    <row r="15" spans="1:12">
      <c r="A15" s="393"/>
      <c r="B15" s="394" t="s">
        <v>241</v>
      </c>
      <c r="C15" s="395">
        <v>5</v>
      </c>
      <c r="D15" s="392"/>
      <c r="E15" s="394" t="s">
        <v>242</v>
      </c>
      <c r="F15" s="395">
        <v>1</v>
      </c>
      <c r="G15" s="392"/>
      <c r="H15" s="392"/>
      <c r="I15" s="392"/>
      <c r="J15" s="392"/>
      <c r="K15" s="392"/>
      <c r="L15" s="392"/>
    </row>
    <row r="16" ht="15.75" spans="1:12">
      <c r="A16" s="393"/>
      <c r="B16" s="390" t="s">
        <v>243</v>
      </c>
      <c r="C16" s="391">
        <v>5</v>
      </c>
      <c r="D16" s="392"/>
      <c r="E16" s="397" t="s">
        <v>244</v>
      </c>
      <c r="F16" s="398">
        <v>1</v>
      </c>
      <c r="G16" s="392"/>
      <c r="H16" s="392"/>
      <c r="I16" s="392"/>
      <c r="J16" s="392"/>
      <c r="K16" s="392"/>
      <c r="L16" s="392"/>
    </row>
    <row r="17" spans="1:12">
      <c r="A17" s="393"/>
      <c r="B17" s="394" t="s">
        <v>245</v>
      </c>
      <c r="C17" s="395">
        <v>5</v>
      </c>
      <c r="D17" s="392"/>
      <c r="E17" s="392"/>
      <c r="F17" s="392"/>
      <c r="G17" s="392"/>
      <c r="H17" s="392"/>
      <c r="I17" s="392"/>
      <c r="J17" s="392"/>
      <c r="K17" s="392"/>
      <c r="L17" s="392"/>
    </row>
    <row r="18" spans="1:12">
      <c r="A18" s="393"/>
      <c r="B18" s="390" t="s">
        <v>246</v>
      </c>
      <c r="C18" s="391">
        <v>5</v>
      </c>
      <c r="D18" s="392"/>
      <c r="E18" s="392"/>
      <c r="F18" s="392"/>
      <c r="G18" s="392"/>
      <c r="H18" s="392"/>
      <c r="I18" s="392"/>
      <c r="J18" s="392"/>
      <c r="K18" s="392"/>
      <c r="L18" s="392"/>
    </row>
    <row r="19" spans="1:12">
      <c r="A19" s="393"/>
      <c r="B19" s="394" t="s">
        <v>247</v>
      </c>
      <c r="C19" s="395">
        <v>5</v>
      </c>
      <c r="D19" s="392"/>
      <c r="E19" s="392"/>
      <c r="F19" s="392"/>
      <c r="G19" s="392"/>
      <c r="H19" s="392"/>
      <c r="I19" s="392"/>
      <c r="J19" s="392"/>
      <c r="K19" s="392"/>
      <c r="L19" s="392"/>
    </row>
    <row r="20" spans="1:12">
      <c r="A20" s="393"/>
      <c r="B20" s="390" t="s">
        <v>248</v>
      </c>
      <c r="C20" s="391">
        <v>5</v>
      </c>
      <c r="D20" s="392"/>
      <c r="E20" s="392"/>
      <c r="F20" s="392"/>
      <c r="G20" s="392"/>
      <c r="H20" s="392"/>
      <c r="I20" s="392"/>
      <c r="J20" s="392"/>
      <c r="K20" s="392"/>
      <c r="L20" s="392"/>
    </row>
    <row r="21" spans="1:12">
      <c r="A21" s="393"/>
      <c r="B21" s="394" t="s">
        <v>249</v>
      </c>
      <c r="C21" s="395">
        <v>5</v>
      </c>
      <c r="D21" s="392"/>
      <c r="E21" s="392"/>
      <c r="F21" s="392"/>
      <c r="G21" s="392"/>
      <c r="J21" s="392"/>
      <c r="K21" s="392"/>
      <c r="L21" s="392"/>
    </row>
    <row r="22" spans="1:12">
      <c r="A22" s="393"/>
      <c r="B22" s="390" t="s">
        <v>250</v>
      </c>
      <c r="C22" s="391">
        <v>5</v>
      </c>
      <c r="D22" s="392"/>
      <c r="E22" s="392"/>
      <c r="F22" s="392"/>
      <c r="G22" s="392"/>
      <c r="J22" s="392"/>
      <c r="K22" s="392"/>
      <c r="L22" s="392"/>
    </row>
    <row r="23" ht="15.75" spans="1:12">
      <c r="A23" s="399"/>
      <c r="B23" s="400" t="s">
        <v>251</v>
      </c>
      <c r="C23" s="401">
        <v>5</v>
      </c>
      <c r="D23" s="392"/>
      <c r="E23" s="392"/>
      <c r="F23" s="392"/>
      <c r="G23" s="392"/>
      <c r="J23" s="392"/>
      <c r="K23" s="392"/>
      <c r="L23" s="392"/>
    </row>
    <row r="24" ht="17.25" customHeight="1" spans="1:12">
      <c r="A24" s="389" t="s">
        <v>252</v>
      </c>
      <c r="B24" s="394" t="s">
        <v>253</v>
      </c>
      <c r="C24" s="395">
        <v>5</v>
      </c>
      <c r="D24" s="392"/>
      <c r="E24" s="392"/>
      <c r="F24" s="392"/>
      <c r="G24" s="392"/>
      <c r="J24" s="392"/>
      <c r="K24" s="392"/>
      <c r="L24" s="392"/>
    </row>
    <row r="25" spans="1:12">
      <c r="A25" s="393"/>
      <c r="B25" s="390" t="s">
        <v>254</v>
      </c>
      <c r="C25" s="391">
        <v>5</v>
      </c>
      <c r="D25" s="392"/>
      <c r="E25" s="392"/>
      <c r="F25" s="392"/>
      <c r="G25" s="392"/>
      <c r="J25" s="392"/>
      <c r="K25" s="392"/>
      <c r="L25" s="392"/>
    </row>
    <row r="26" spans="1:12">
      <c r="A26" s="393"/>
      <c r="B26" s="394" t="s">
        <v>255</v>
      </c>
      <c r="C26" s="395">
        <v>5</v>
      </c>
      <c r="D26" s="392"/>
      <c r="E26" s="392"/>
      <c r="F26" s="392"/>
      <c r="G26" s="392"/>
      <c r="J26" s="392"/>
      <c r="K26" s="392"/>
      <c r="L26" s="392"/>
    </row>
    <row r="27" spans="1:12">
      <c r="A27" s="393"/>
      <c r="B27" s="390" t="s">
        <v>256</v>
      </c>
      <c r="C27" s="391">
        <v>5</v>
      </c>
      <c r="D27" s="392"/>
      <c r="E27" s="392"/>
      <c r="F27" s="392"/>
      <c r="G27" s="392"/>
      <c r="J27" s="392"/>
      <c r="K27" s="392"/>
      <c r="L27" s="392"/>
    </row>
    <row r="28" ht="15.75" spans="1:3">
      <c r="A28" s="399"/>
      <c r="B28" s="396" t="s">
        <v>257</v>
      </c>
      <c r="C28" s="402">
        <v>5</v>
      </c>
    </row>
  </sheetData>
  <sheetProtection selectLockedCells="1" formatCells="0"/>
  <protectedRanges>
    <protectedRange password="DCD7" sqref="N4" name="技能表以上"/>
    <protectedRange password="DCD7" sqref="N5:O5" name="技能表以上_1"/>
    <protectedRange password="DCD7" sqref="N6:O6" name="技能表以上_2"/>
  </protectedRanges>
  <sortState ref="K5:L10">
    <sortCondition ref="K4"/>
  </sortState>
  <mergeCells count="7">
    <mergeCell ref="A1:P1"/>
    <mergeCell ref="B2:C2"/>
    <mergeCell ref="E2:F2"/>
    <mergeCell ref="H2:I2"/>
    <mergeCell ref="K2:L2"/>
    <mergeCell ref="A4:A23"/>
    <mergeCell ref="A24:A28"/>
  </mergeCells>
  <dataValidations count="53">
    <dataValidation allowBlank="1" showInputMessage="1" showErrorMessage="1" promptTitle="Acting (05%)" prompt="表演者受到过戏剧以及/或电影演技的训练（在现代，这可能也包括电视），使你能适应一个人物角色，记住剧本，以及使用舞台/电影化妆来改变他们的外貌。见乔装" sqref="B4"/>
    <dataValidation allowBlank="1" showInputMessage="1" showErrorMessage="1" promptTitle="Hairdressing (05%)" prompt="理发师可以使用剪刀等工具帮他人理发，如果要给自己理发建议困难鉴定。该技能偏向于RP，请自行扮演。" sqref="B5"/>
    <dataValidation allowBlank="1" showInputMessage="1" showErrorMessage="1" promptTitle="Rifle/Shotgun (25%)" prompt="任何一种类型（杠杆式、手动式、半自动）的步枪或是散弹枪。因为散弹枪装载的子弹是散射的，所以命中率不会因距离而减少，但伤害会减少。当以突击步枪进行单发射击时，使用此技能。" sqref="K4"/>
    <dataValidation allowBlank="1" showInputMessage="1" showErrorMessage="1" promptTitle="Bow (15%)" prompt="用于弓、十字弓、中世纪长弓、强力合成弓。" sqref="K6"/>
    <dataValidation allowBlank="1" showInputMessage="1" showErrorMessage="1" promptTitle="Geology (01%)" prompt="让使用者可以说出岩层的大致年龄、辨认化石种类、鉴别矿物与水晶、为钻探或采矿进行定位、评估土壤，并且预料火山活动、地震后果、雪崩，或其他类似现象。" sqref="E4"/>
    <dataValidation allowBlank="1" showInputMessage="1" showErrorMessage="1" promptTitle="Opera（05%）" prompt="歌剧是一门西方舞台表演艺术，简单而言就是主要或完全以歌唱和音乐来交代和表达剧情的戏剧。歌手和合唱团常有一队乐器手负责伴奏，有的歌剧只需一队小乐队，有的则需要一团完整的管弦乐团。有些歌剧中都会穿插有舞蹈表演，如不少法语歌剧都有一场芭蕾舞表演。歌剧被视为西方古典音乐传统的一部分。" sqref="B12"/>
    <dataValidation allowBlank="1" showInputMessage="1" showErrorMessage="1" promptTitle="Submachine Gun (15%)" prompt="用于发射任何一把机械手枪或是半机枪；也包括使用连发的突击步枪。" sqref="K5"/>
    <dataValidation allowBlank="1" showInputMessage="1" showErrorMessage="1" promptTitle="Stenography (05%)" prompt="速记是一门用特殊符号系统记录语音的快写实用技术。大多数人印象中的速记还是传统的手写速记，记录后的稿件是一个个类似蝌蚪的符号，而且需要一段时间把速记符号转化成文字。现在兴起的电脑速记，记录的结果是普通文字信息，不需要再做文字转写工作，能够跟说话同步。电视里现场直播中能够立即出现字幕，电脑速记员就是幕后英雄。" sqref="B22"/>
    <dataValidation allowBlank="1" showInputMessage="1" showErrorMessage="1" promptTitle="Whip (05%)" prompt="套牛绳和鞭子。" sqref="H4"/>
    <dataValidation allowBlank="1" showInputMessage="1" showErrorMessage="1" promptTitle="Chemistry (01%)" prompt="调查员可以创造或者提取复杂的化学复合物，包括简单的炸药，毒药，气体以及酸液，需要至少一天以上并且在合适的设备以及化学药剂的帮助。也可以对一种不明的物质进行分析，如果有这合适的设备以及试剂。" sqref="E5"/>
    <dataValidation allowBlank="1" showInputMessage="1" showErrorMessage="1" promptTitle="Chainsaw (10%)" prompt="即电锯&#10;第一个量产的瓦斯动力的链锯于1927 年面世；早期也有各种版本存在。" sqref="H5"/>
    <dataValidation allowBlank="1" showInputMessage="1" showErrorMessage="1" promptTitle="Music theory (05%)" prompt="使用者可以通过乐理鉴定听到的乐声是来自何种乐器、何种曲子以及如何演奏。当然，在背景故事里最好固定于一种乐器。" sqref="B10"/>
    <dataValidation allowBlank="1" showInputMessage="1" showErrorMessage="1" promptTitle="Calligraphy (05%)" prompt="使用者可以使用书法挥斥方遒，力透纸背。如果了解对方的书法习惯的话，可以伪造出近乎一模一样的笔迹。也可以替人写字卖钱养家糊口。书法家的名头也是赚足了眼球的。" sqref="B6"/>
    <dataValidation allowBlank="1" showInputMessage="1" showErrorMessage="1" promptTitle="Biology (01%)" prompt="关于生命和存活的有机物的学科，在这技能的帮助下，一个人可能能够研究出能够对抗可怕的克苏鲁神话细菌的疫苗，将自己从能够令人产生幻觉的丛林植物下隔离开来，或者对鲜血以及/或者有机物质进行分析。" sqref="E6"/>
    <dataValidation allowBlank="1" showInputMessage="1" showErrorMessage="1" promptTitle="Terracotta (05%)" prompt="使用者可以用来伪造陶瓷器，或者能理解某些陶瓷器的烧制过程。或许在某些时候（荒野求生）能有所帮助吧。" sqref="B18"/>
    <dataValidation allowBlank="1" showInputMessage="1" showErrorMessage="1" promptTitle="Brawl (25%)" prompt="举凡所有的肉搏战斗和可以路上捡到直接拿来用的基本「武器」，像是木棒、小刀、酒杯、椅脚。一些在武器表上找不到的武器的伤害，由Keeper 合理地决定。" sqref="H6"/>
    <dataValidation allowBlank="1" showInputMessage="1" showErrorMessage="1" promptTitle="Carpenter (05%)" prompt="木匠，亦称“木工”，指在制造家具零件、门窗框架，或其他木制品过程中用手工工具或机器工具进行操作的人。木匠从事的行业是很广泛的，他们不仅可以制作各种家具，在建筑行业、装饰行业、广告行业等都离不开木匠。" sqref="B7"/>
    <dataValidation allowBlank="1" showInputMessage="1" showErrorMessage="1" promptTitle="Mathematics (01%)" prompt="对于数字和逻辑的研究，包括数学理论和应用以及理论上的解决方法设计和推演发展。这技能可能允许使用者辨认非欧几里得几何，解决困难的公式，以及破译复杂的图样或者暗码" sqref="E7"/>
    <dataValidation allowBlank="1" showInputMessage="1" showErrorMessage="1" promptTitle="Farming (05%)" prompt="耕作，指从事农耕。泛指农事。耕作制度是指在农业生产中，为了达到持续高产所采取的全部农田技术措施。它主要包括种植制度、土壤耕作制、施肥和杂草防除制度等环节。" sqref="B20"/>
    <dataValidation allowBlank="1" showInputMessage="1" showErrorMessage="1" promptTitle="Axe (15%)" prompt="使用长柄斧的技能。如果是短柄小斧则使用打架。如果拿来投掷，使用投掷技能。" sqref="H7"/>
    <dataValidation allowBlank="1" showInputMessage="1" showErrorMessage="1" promptTitle="Handgun (20%)" prompt="用来使用所有的类似于手枪的火器，当进行非连续的射击使用手枪技能。对于现代全自动手枪，当使用连射时，用冲锋枪的技能进行判定。" sqref="K9"/>
    <dataValidation allowBlank="1" showInputMessage="1" showErrorMessage="1" promptTitle="Flamethrower (10%)" prompt="喷射可燃性液体或瓦斯的武器。可以由使用者带着或是安装在交通工具上。" sqref="K7"/>
    <dataValidation allowBlank="1" showInputMessage="1" showErrorMessage="1" promptTitle="Cooking (05%)" prompt="当使用者需要做饭时可以通过该鉴定决定做出的饭菜是否可口。可以通过后期训练担当五星级酒店掌勺大厨。俗话说的好，抓住男人的心先要抓住男人胃。" sqref="B8"/>
    <dataValidation allowBlank="1" showInputMessage="1" showErrorMessage="1" promptTitle="Astronomy (01%)" prompt="使调查员可以知道在某个特定的日子或者某个时间时哪颗恒星或者行星的位置，何时彗星和流星雨会出现，以及重要的恒星的名字。这技能同样会提供有关其他世界的生命，银河的存在和结构，以及类似的知识的现代概念。" sqref="E8"/>
    <dataValidation allowBlank="1" showInputMessage="1" showErrorMessage="1" promptTitle="Fine Art (05%)" prompt="艺术家在绘画和素描上十分熟练。然而这各种各样的艺术工作许多天或者许多月来完成，艺术家可能能快速素描出准确的印象，物体或者人物。这技能也代表了对艺术世界的熟悉。" sqref="B16"/>
    <dataValidation allowBlank="1" showInputMessage="1" showErrorMessage="1" promptTitle="Sword (20%)" prompt="所有半米长以上的刃器。" sqref="H8"/>
    <dataValidation allowBlank="1" showInputMessage="1" showErrorMessage="1" promptTitle="Machine Gun (10%)" prompt="从安装在脚架上的武器进行连发射击的武器。只要是用单发射击，改用步枪技能。在现代，突击步枪、半机枪与轻型机枪的差异已经相当小。" sqref="K8"/>
    <dataValidation allowBlank="1" showInputMessage="1" showErrorMessage="1" promptTitle="Vacuum-Tube Blower (05%)" prompt="吹真空管实为吹制玻璃管。吹制玻璃管分为人工吹制和机械吹制。人工吹制是一项古老的工艺。人工吹制时使用长约1.5m中空铁吹管，一端蘸取玻璃液，一端为吹嘴。挑料后在滚料板（碗）上滚匀、吹气，形成玻璃料泡，在模中吹成制品。机械吹制时，玻璃液由玻璃熔窑出口流出，经供料机形成设定重量和形状的料滴，剪入初型模中吹成或压成初型，再转入成型模中吹成制品。" sqref="B23"/>
    <dataValidation allowBlank="1" showInputMessage="1" showErrorMessage="1" promptTitle="Engineering (01%)" prompt="尽管严格上来说这并不是科学，但是为了方便归到了这里。科学是与辨认特定的现象相关（通过观察和记录）。然而工程学将这些发现利用起来进行实际利用，例如机器，结构，以及材料。" sqref="E14"/>
    <dataValidation allowBlank="1" showInputMessage="1" showErrorMessage="1" promptTitle="Literature (05%)" prompt="作家可以通过文学来写出一篇脍炙人口的名章。如果想要将一个怪物将其用文字记录下来，那么建议过一个困难以上的鉴定，否则冠以不可名状即可。" sqref="B9"/>
    <dataValidation allowBlank="1" showInputMessage="1" showErrorMessage="1" promptTitle="Physics (01%)" prompt="使调查员能够理论上了解压力、材料、运动、磁力、电力、光学、辐射和相关的现象，以及给予一定的能力来构建实验器材来验证想法。对于知识的了解程度取决于所在的年代。" sqref="E9"/>
    <dataValidation allowBlank="1" showInputMessage="1" showErrorMessage="1" promptTitle="Sewing (05%)" prompt="裁缝可以使用针或者缝纫机将布匹丝绸缝纫成某件布制品，根据成品所需难度提高鉴定难度。比如双面绣，建议极难，除非是一脉单传。有缝自有裁，也可以使用剪刀等工具对物品进行裁切。当然，超出剪刀等工具的范围就不适用该技能。" sqref="B24"/>
    <dataValidation allowBlank="1" showInputMessage="1" showErrorMessage="1" promptTitle="Garrote (15%)" prompt="任意长度的用于锁喉的兵器。被锁喉者必须以战技（Fighting Maneuver ）逃脱，否则每回合会受到1D6伤害。" sqref="H9"/>
    <dataValidation allowBlank="1" showInputMessage="1" showErrorMessage="1" promptTitle="Pharmacy (01%)" prompt="关于化学复合物以及它们的在有机生命体上的效果的研究。传统上来说，这包括药物的配方、创造以及施用。这个技能的应用在与确认药物被安全以及有效地使用。" sqref="E10"/>
    <dataValidation allowBlank="1" showInputMessage="1" showErrorMessage="1" promptTitle="Flail (10%)" prompt="双节棍、流星锤和其他中世纪武器。" sqref="H10"/>
    <dataValidation allowBlank="1" showInputMessage="1" showErrorMessage="1" promptTitle="Sculpture (05%)" prompt="使用者可以以雕塑为生，也可以通过一个困难以上鉴定来进行速刻。通过一个普通鉴定能了解到某些雕塑的诞生过程以及他的材质。当然，有时候你也可以大开脑洞凿个中空的雕塑做点什么？" sqref="B27"/>
    <dataValidation allowBlank="1" showInputMessage="1" showErrorMessage="1" promptTitle="Photography (05%)" prompt="包括静止以及运动摄影。这技能允许某人拍摄和修饰清晰的照片，并且强化细节。正常的拍摄不需要鉴定。当想要进行有效的偷拍或者对细节进行捕捉的时候需要进行鉴定。这技能也允许调查员判断照片的真伪，以及拍摄的角度和位置。" sqref="B14"/>
    <dataValidation allowBlank="1" showInputMessage="1" showErrorMessage="1" promptTitle="Heavy Weapons (10%)" prompt="用于榴弹发射器、反坦克火箭等。" sqref="K10"/>
    <dataValidation allowBlank="1" showInputMessage="1" showErrorMessage="1" promptTitle="Morris Dance（05%）" prompt="莫里斯舞，在英国的历史“久远”二字都不足以形容。在古代凯尔特人的传统节日庆祝活动中，往往会绕着石圈或者石阵跳舞。这种舞就是最初的莫里斯舞，而随着时间的发展，莫里斯舞后来又转移到了墓地进行。" sqref="B11"/>
    <dataValidation allowBlank="1" showInputMessage="1" showErrorMessage="1" promptTitle="Botany (01%)" prompt="关于植物生命的研究，包括物种分类，结构，生长，繁殖，化学特性，进化原理，疾病，以及显微研究。在这技能的帮助下，调查员可以辨认出某种特定植物的特性以及它的具体用处。" sqref="E11"/>
    <dataValidation allowBlank="1" showInputMessage="1" showErrorMessage="1" promptTitle="Spear (20%)" prompt="长矛和鱼叉。如果拿来投掷，使用投掷技能。" sqref="H11"/>
    <dataValidation allowBlank="1" showInputMessage="1" showErrorMessage="1" promptTitle="Zoology (01%)" prompt="对专门联系到动物王国的生物学的研究，包括仍存在以及灭绝动物的生态结构，进化，分类，行为习性，以及分布。使用这技能来从动物与环境的互动（脚印，兽粪，痕迹等等），行为举止，以及区域特点上辨认出其物种。" sqref="E12"/>
    <dataValidation allowBlank="1" showInputMessage="1" showErrorMessage="1" promptTitle="Painter（05%）" prompt="油漆工制定了油漆工规范及相关标准。油漆工是土建专业的专业工种之一，指使用手工工具或机具，把涂料涂刷或喷刷在建筑物表面和门窗表面，以及裱糊饰面和裁装玻璃的专业人员。" sqref="B13"/>
    <dataValidation allowBlank="1" showInputMessage="1" showErrorMessage="1" promptTitle="Literature (05%)" prompt="使用者可以根据所学习的程度跳出相应的舞蹈。越难的舞蹈鉴定遇难。比如冰上华尔兹，可能就得进行联合鉴定才能成功。该技能适用RP，请自行扮演。" sqref="B15"/>
    <dataValidation allowBlank="1" showInputMessage="1" showErrorMessage="1" promptTitle="Cryptography (01%)" prompt="关于由其他人发展出来的用于隐藏对话或者信息内容用的暗码或者密语的研究。这技能使调查员能够辨认、创造以及破译暗码。破译一个暗码可能会是一个漫长的工作，通常需要很长时间的调查研究以及大量的演算处理。" sqref="E13"/>
    <dataValidation allowBlank="1" showInputMessage="1" showErrorMessage="1" promptTitle="Meteorology (01%)" prompt="这是门关于大气的科学研究，包括天气系统和形态，以及大气现象。使用这技能可以判断长期的天气形态以及对其影响进行预报，例如雨、雪以及雾。" sqref="E15"/>
    <dataValidation allowBlank="1" showInputMessage="1" showErrorMessage="1" promptTitle="Forensic(01%)" prompt="对于证据的分析和检定的研究。通常与犯罪现场调查（检验指纹、DNA、头发以及体液）和实验室工作相联系，以此来确定真相以及为法庭争论提供专业的证人和证据。" sqref="E16"/>
    <dataValidation allowBlank="1" showInputMessage="1" showErrorMessage="1" promptTitle="Forgery (05%)" prompt="熟练于细节，使用者可以制作高质量的伪造文档，使它以某人的笔迹写成，制作官僚作风的形式或许可，或者进行卷册的复制。伪造者需要合适的材料（墨水，不同的纸张等）以及想要复制的文档的原件。" sqref="B17"/>
    <dataValidation allowBlank="1" showInputMessage="1" showErrorMessage="1" promptTitle="Technical Drawing (05%)" prompt="技术制图，主要是建筑师凭此设计建筑的说法（自行脑补，以下省略XX字）" sqref="B19"/>
    <dataValidation allowBlank="1" showInputMessage="1" showErrorMessage="1" promptTitle="Typing (05%)" prompt="打字也称文字录入，包括数字录入、中文录入、英文录入（字母）、日文录入（平假名）、德文录入等。以前，使用打字机来打字，即使用电脑来打字。" sqref="B21"/>
    <dataValidation allowBlank="1" showInputMessage="1" showErrorMessage="1" promptTitle="Vintage (05%)" prompt="技艺者可以花费一段时间来酿酒。如果失败了或许酿出来的只是酒糟吧。可以通过品酒来得出酒的度数、类别，或许也能知道这酒的出处吧。" sqref="B25"/>
    <dataValidation allowBlank="1" showInputMessage="1" showErrorMessage="1" promptTitle="Fishing (05%)" prompt="技艺者可以使用鱼竿、鱼叉、渔网等工具进行捕鱼。大成功说不定能钓到美人鱼上钩喔。" sqref="B26"/>
    <dataValidation allowBlank="1" showInputMessage="1" showErrorMessage="1" promptTitle="Acrobatics (05%)" prompt="技艺者可以进行某些杂耍技巧，或者变戏法之类的技巧。可以配合跳跃进行空中动作，配合妙手变魔术等。如果进行跑酷的话也可以使用杂技进行鉴定。在跳楼的时候可以通过该技能代替跳跃来减免伤害。" sqref="B28"/>
  </dataValidations>
  <pageMargins left="0.699305555555556" right="0.699305555555556" top="0.75" bottom="0.75" header="0.3" footer="0.3"/>
  <pageSetup paperSize="9" orientation="portrait"/>
  <headerFooter/>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P117"/>
  <sheetViews>
    <sheetView showGridLines="0" workbookViewId="0">
      <pane ySplit="1" topLeftCell="A4" activePane="bottomLeft" state="frozen"/>
      <selection/>
      <selection pane="bottomLeft" activeCell="B22" sqref="B22:G22"/>
    </sheetView>
  </sheetViews>
  <sheetFormatPr defaultColWidth="9" defaultRowHeight="15.6"/>
  <cols>
    <col min="1" max="1" width="4.62962962962963" style="336" customWidth="1"/>
    <col min="2" max="2" width="10.5" style="337" customWidth="1"/>
    <col min="3" max="3" width="11.3796296296296" style="337" customWidth="1"/>
    <col min="4" max="4" width="6.12962962962963" style="338" customWidth="1"/>
    <col min="5" max="5" width="23.8796296296296" style="336" customWidth="1"/>
    <col min="6" max="6" width="5.87962962962963" style="336" customWidth="1"/>
    <col min="7" max="7" width="120" style="336" customWidth="1"/>
    <col min="8" max="8" width="12.8796296296296" style="337" customWidth="1"/>
    <col min="9" max="10" width="9.87962962962963" style="339" customWidth="1"/>
    <col min="11" max="11" width="13.1296296296296" style="340" customWidth="1"/>
    <col min="12" max="12" width="13.75" style="341" customWidth="1"/>
    <col min="13" max="13" width="17.6296296296296" style="341" customWidth="1"/>
    <col min="14" max="14" width="17.1296296296296" style="341" customWidth="1"/>
    <col min="15" max="15" width="10.6296296296296" style="341" customWidth="1"/>
    <col min="16" max="16" width="8.5" style="341" customWidth="1"/>
    <col min="17" max="17" width="14.3796296296296" style="341" customWidth="1"/>
    <col min="18" max="18" width="18.75" style="341" customWidth="1"/>
    <col min="19" max="20" width="9" style="341"/>
    <col min="21" max="21" width="11.3796296296296" style="341" customWidth="1"/>
    <col min="22" max="16384" width="9" style="341"/>
  </cols>
  <sheetData>
    <row r="1" ht="30.75" spans="1:172">
      <c r="A1" s="342" t="s">
        <v>258</v>
      </c>
      <c r="B1" s="343" t="s">
        <v>12</v>
      </c>
      <c r="C1" s="343"/>
      <c r="D1" s="344" t="s">
        <v>259</v>
      </c>
      <c r="E1" s="343" t="s">
        <v>260</v>
      </c>
      <c r="F1" s="343" t="s">
        <v>261</v>
      </c>
      <c r="G1" s="345" t="s">
        <v>262</v>
      </c>
      <c r="H1" s="346"/>
      <c r="I1" s="346"/>
      <c r="J1" s="346"/>
      <c r="K1" s="365"/>
      <c r="L1" s="366"/>
      <c r="M1" s="366"/>
      <c r="N1" s="366"/>
      <c r="O1" s="366"/>
      <c r="P1" s="366"/>
      <c r="Q1" s="366"/>
      <c r="R1" s="366"/>
      <c r="S1" s="366"/>
      <c r="T1" s="366"/>
      <c r="U1" s="366"/>
      <c r="V1" s="366"/>
      <c r="W1" s="366"/>
      <c r="X1" s="366"/>
      <c r="Y1" s="366"/>
      <c r="Z1" s="366"/>
      <c r="AA1" s="366"/>
      <c r="AB1" s="366"/>
      <c r="AC1" s="366"/>
      <c r="AD1" s="366"/>
      <c r="AE1" s="366"/>
      <c r="AF1" s="366"/>
      <c r="AG1" s="366"/>
      <c r="AH1" s="366"/>
      <c r="AI1" s="366"/>
      <c r="AJ1" s="366"/>
      <c r="AK1" s="366"/>
      <c r="AL1" s="366"/>
      <c r="AM1" s="366"/>
      <c r="AN1" s="366"/>
      <c r="AO1" s="366"/>
      <c r="AP1" s="366"/>
      <c r="AQ1" s="366"/>
      <c r="AR1" s="366"/>
      <c r="AS1" s="366"/>
      <c r="AT1" s="366"/>
      <c r="AU1" s="366"/>
      <c r="AV1" s="366"/>
      <c r="AW1" s="366"/>
      <c r="AX1" s="366"/>
      <c r="AY1" s="366"/>
      <c r="AZ1" s="366"/>
      <c r="BA1" s="366"/>
      <c r="BB1" s="366"/>
      <c r="BC1" s="366"/>
      <c r="BD1" s="366"/>
      <c r="BE1" s="366"/>
      <c r="BF1" s="366"/>
      <c r="BG1" s="366"/>
      <c r="BH1" s="366"/>
      <c r="BI1" s="366"/>
      <c r="BJ1" s="366"/>
      <c r="BK1" s="366"/>
      <c r="BL1" s="366"/>
      <c r="BM1" s="366"/>
      <c r="BN1" s="366"/>
      <c r="BO1" s="366"/>
      <c r="BP1" s="366"/>
      <c r="BQ1" s="366"/>
      <c r="BR1" s="366"/>
      <c r="BS1" s="366"/>
      <c r="BT1" s="366"/>
      <c r="BU1" s="366"/>
      <c r="BV1" s="366"/>
      <c r="BW1" s="366"/>
      <c r="BX1" s="366"/>
      <c r="BY1" s="366"/>
      <c r="BZ1" s="366"/>
      <c r="CA1" s="366"/>
      <c r="CB1" s="366"/>
      <c r="CC1" s="366"/>
      <c r="CD1" s="366"/>
      <c r="CE1" s="366"/>
      <c r="CF1" s="366"/>
      <c r="CG1" s="366"/>
      <c r="CH1" s="366"/>
      <c r="CI1" s="366"/>
      <c r="CJ1" s="366"/>
      <c r="CK1" s="366"/>
      <c r="CL1" s="366"/>
      <c r="CM1" s="366"/>
      <c r="CN1" s="366"/>
      <c r="CO1" s="366"/>
      <c r="CP1" s="366"/>
      <c r="CQ1" s="366"/>
      <c r="CR1" s="366"/>
      <c r="CS1" s="366"/>
      <c r="CT1" s="366"/>
      <c r="CU1" s="366"/>
      <c r="CV1" s="366"/>
      <c r="CW1" s="366"/>
      <c r="CX1" s="366"/>
      <c r="CY1" s="366"/>
      <c r="CZ1" s="366"/>
      <c r="DA1" s="366"/>
      <c r="DB1" s="366"/>
      <c r="DC1" s="366"/>
      <c r="DD1" s="366"/>
      <c r="DE1" s="366"/>
      <c r="DF1" s="366"/>
      <c r="DG1" s="366"/>
      <c r="DH1" s="366"/>
      <c r="DI1" s="366"/>
      <c r="DJ1" s="366"/>
      <c r="DK1" s="366"/>
      <c r="DL1" s="366"/>
      <c r="DM1" s="366"/>
      <c r="DN1" s="366"/>
      <c r="DO1" s="366"/>
      <c r="DP1" s="366"/>
      <c r="DQ1" s="366"/>
      <c r="DR1" s="366"/>
      <c r="DS1" s="366"/>
      <c r="DT1" s="366"/>
      <c r="DU1" s="366"/>
      <c r="DV1" s="366"/>
      <c r="DW1" s="366"/>
      <c r="DX1" s="366"/>
      <c r="DY1" s="366"/>
      <c r="DZ1" s="366"/>
      <c r="EA1" s="366"/>
      <c r="EB1" s="366"/>
      <c r="EC1" s="366"/>
      <c r="ED1" s="366"/>
      <c r="EE1" s="366"/>
      <c r="EF1" s="366"/>
      <c r="EG1" s="366"/>
      <c r="EH1" s="366"/>
      <c r="EI1" s="366"/>
      <c r="EJ1" s="366"/>
      <c r="EK1" s="366"/>
      <c r="EL1" s="366"/>
      <c r="EM1" s="366"/>
      <c r="EN1" s="366"/>
      <c r="EO1" s="366"/>
      <c r="EP1" s="366"/>
      <c r="EQ1" s="366"/>
      <c r="ER1" s="366"/>
      <c r="ES1" s="366"/>
      <c r="ET1" s="366"/>
      <c r="EU1" s="366"/>
      <c r="EV1" s="366"/>
      <c r="EW1" s="366"/>
      <c r="EX1" s="366"/>
      <c r="EY1" s="366"/>
      <c r="EZ1" s="366"/>
      <c r="FA1" s="366"/>
      <c r="FB1" s="366"/>
      <c r="FC1" s="366"/>
      <c r="FD1" s="366"/>
      <c r="FE1" s="366"/>
      <c r="FF1" s="366"/>
      <c r="FG1" s="366"/>
      <c r="FH1" s="366"/>
      <c r="FI1" s="366"/>
      <c r="FJ1" s="366"/>
      <c r="FK1" s="366"/>
      <c r="FL1" s="366"/>
      <c r="FM1" s="366"/>
      <c r="FN1" s="366"/>
      <c r="FO1" s="366"/>
      <c r="FP1" s="366"/>
    </row>
    <row r="2" spans="1:172">
      <c r="A2" s="347">
        <v>0</v>
      </c>
      <c r="B2" s="348" t="s">
        <v>263</v>
      </c>
      <c r="C2" s="348"/>
      <c r="D2" s="348"/>
      <c r="E2" s="348"/>
      <c r="F2" s="348"/>
      <c r="G2" s="349"/>
      <c r="H2" s="350" t="s">
        <v>264</v>
      </c>
      <c r="I2" s="367" t="s">
        <v>265</v>
      </c>
      <c r="J2" s="368"/>
      <c r="K2" s="365"/>
      <c r="L2" s="366"/>
      <c r="M2" s="369" t="s">
        <v>46</v>
      </c>
      <c r="N2" s="366"/>
      <c r="O2" s="366"/>
      <c r="P2" s="366"/>
      <c r="Q2" s="366"/>
      <c r="R2" s="366"/>
      <c r="S2" s="366"/>
      <c r="T2" s="366"/>
      <c r="U2" s="366"/>
      <c r="V2" s="366"/>
      <c r="W2" s="366"/>
      <c r="X2" s="366"/>
      <c r="Y2" s="366"/>
      <c r="Z2" s="366"/>
      <c r="AA2" s="366"/>
      <c r="AB2" s="366"/>
      <c r="AC2" s="366"/>
      <c r="AD2" s="366"/>
      <c r="AE2" s="366"/>
      <c r="AF2" s="366"/>
      <c r="AG2" s="366"/>
      <c r="AH2" s="366"/>
      <c r="AI2" s="366"/>
      <c r="AJ2" s="366"/>
      <c r="AK2" s="366"/>
      <c r="AL2" s="366"/>
      <c r="AM2" s="366"/>
      <c r="AN2" s="366"/>
      <c r="AO2" s="366"/>
      <c r="AP2" s="366"/>
      <c r="AQ2" s="366"/>
      <c r="AR2" s="366"/>
      <c r="AS2" s="366"/>
      <c r="AT2" s="366"/>
      <c r="AU2" s="366"/>
      <c r="AV2" s="366"/>
      <c r="AW2" s="366"/>
      <c r="AX2" s="366"/>
      <c r="AY2" s="366"/>
      <c r="AZ2" s="366"/>
      <c r="BA2" s="366"/>
      <c r="BB2" s="366"/>
      <c r="BC2" s="366"/>
      <c r="BD2" s="366"/>
      <c r="BE2" s="366"/>
      <c r="BF2" s="366"/>
      <c r="BG2" s="366"/>
      <c r="BH2" s="366"/>
      <c r="BI2" s="366"/>
      <c r="BJ2" s="366"/>
      <c r="BK2" s="366"/>
      <c r="BL2" s="366"/>
      <c r="BM2" s="366"/>
      <c r="BN2" s="366"/>
      <c r="BO2" s="366"/>
      <c r="BP2" s="366"/>
      <c r="BQ2" s="366"/>
      <c r="BR2" s="366"/>
      <c r="BS2" s="366"/>
      <c r="BT2" s="366"/>
      <c r="BU2" s="366"/>
      <c r="BV2" s="366"/>
      <c r="BW2" s="366"/>
      <c r="BX2" s="366"/>
      <c r="BY2" s="366"/>
      <c r="BZ2" s="366"/>
      <c r="CA2" s="366"/>
      <c r="CB2" s="366"/>
      <c r="CC2" s="366"/>
      <c r="CD2" s="366"/>
      <c r="CE2" s="366"/>
      <c r="CF2" s="366"/>
      <c r="CG2" s="366"/>
      <c r="CH2" s="366"/>
      <c r="CI2" s="366"/>
      <c r="CJ2" s="366"/>
      <c r="CK2" s="366"/>
      <c r="CL2" s="366"/>
      <c r="CM2" s="366"/>
      <c r="CN2" s="366"/>
      <c r="CO2" s="366"/>
      <c r="CP2" s="366"/>
      <c r="CQ2" s="366"/>
      <c r="CR2" s="366"/>
      <c r="CS2" s="366"/>
      <c r="CT2" s="366"/>
      <c r="CU2" s="366"/>
      <c r="CV2" s="366"/>
      <c r="CW2" s="366"/>
      <c r="CX2" s="366"/>
      <c r="CY2" s="366"/>
      <c r="CZ2" s="366"/>
      <c r="DA2" s="366"/>
      <c r="DB2" s="366"/>
      <c r="DC2" s="366"/>
      <c r="DD2" s="366"/>
      <c r="DE2" s="366"/>
      <c r="DF2" s="366"/>
      <c r="DG2" s="366"/>
      <c r="DH2" s="366"/>
      <c r="DI2" s="366"/>
      <c r="DJ2" s="366"/>
      <c r="DK2" s="366"/>
      <c r="DL2" s="366"/>
      <c r="DM2" s="366"/>
      <c r="DN2" s="366"/>
      <c r="DO2" s="366"/>
      <c r="DP2" s="366"/>
      <c r="DQ2" s="366"/>
      <c r="DR2" s="366"/>
      <c r="DS2" s="366"/>
      <c r="DT2" s="366"/>
      <c r="DU2" s="366"/>
      <c r="DV2" s="366"/>
      <c r="DW2" s="366"/>
      <c r="DX2" s="366"/>
      <c r="DY2" s="366"/>
      <c r="DZ2" s="366"/>
      <c r="EA2" s="366"/>
      <c r="EB2" s="366"/>
      <c r="EC2" s="366"/>
      <c r="ED2" s="366"/>
      <c r="EE2" s="366"/>
      <c r="EF2" s="366"/>
      <c r="EG2" s="366"/>
      <c r="EH2" s="366"/>
      <c r="EI2" s="366"/>
      <c r="EJ2" s="366"/>
      <c r="EK2" s="366"/>
      <c r="EL2" s="366"/>
      <c r="EM2" s="366"/>
      <c r="EN2" s="366"/>
      <c r="EO2" s="366"/>
      <c r="EP2" s="366"/>
      <c r="EQ2" s="366"/>
      <c r="ER2" s="366"/>
      <c r="ES2" s="366"/>
      <c r="ET2" s="366"/>
      <c r="EU2" s="366"/>
      <c r="EV2" s="366"/>
      <c r="EW2" s="366"/>
      <c r="EX2" s="366"/>
      <c r="EY2" s="366"/>
      <c r="EZ2" s="366"/>
      <c r="FA2" s="366"/>
      <c r="FB2" s="366"/>
      <c r="FC2" s="366"/>
      <c r="FD2" s="366"/>
      <c r="FE2" s="366"/>
      <c r="FF2" s="366"/>
      <c r="FG2" s="366"/>
      <c r="FH2" s="366"/>
      <c r="FI2" s="366"/>
      <c r="FJ2" s="366"/>
      <c r="FK2" s="366"/>
      <c r="FL2" s="366"/>
      <c r="FM2" s="366"/>
      <c r="FN2" s="366"/>
      <c r="FO2" s="366"/>
      <c r="FP2" s="366"/>
    </row>
    <row r="3" ht="17.25" customHeight="1" spans="1:172">
      <c r="A3" s="351">
        <v>1</v>
      </c>
      <c r="B3" s="352" t="str">
        <f>IF(C3="","自定义职业",C3)</f>
        <v>自定义职业</v>
      </c>
      <c r="C3" s="353"/>
      <c r="D3" s="354" t="s">
        <v>266</v>
      </c>
      <c r="E3" s="355"/>
      <c r="F3" s="356">
        <f>IF(E3=0,EDU*4,EDU*2+职业列表!E3*2)</f>
        <v>280</v>
      </c>
      <c r="G3" s="357" t="str">
        <f>IF(I3&lt;&gt;"无",I3&amp;"，"&amp;I4&amp;"，"&amp;I5&amp;"，"&amp;I6&amp;"，"&amp;I7&amp;"，"&amp;I8&amp;"，"&amp;I9&amp;"，"&amp;I10,"不多于8个本职技能。在职业属性中输入第二职业属性的数值（留空则视为EDU）并自行设置起始信誉。使用自定义职业前，请先咨询你的守秘人。")</f>
        <v>不多于8个本职技能。在职业属性中输入第二职业属性的数值（留空则视为EDU）并自行设置起始信誉。使用自定义职业前，请先咨询你的守秘人。</v>
      </c>
      <c r="H3" s="350"/>
      <c r="I3" s="370" t="s">
        <v>129</v>
      </c>
      <c r="J3" s="371"/>
      <c r="K3" s="365"/>
      <c r="L3" s="366"/>
      <c r="M3" s="369" t="s">
        <v>48</v>
      </c>
      <c r="N3" s="366"/>
      <c r="O3" s="366"/>
      <c r="P3" s="366"/>
      <c r="Q3" s="366"/>
      <c r="R3" s="366"/>
      <c r="S3" s="366"/>
      <c r="T3" s="366"/>
      <c r="U3" s="366"/>
      <c r="V3" s="366"/>
      <c r="W3" s="366"/>
      <c r="X3" s="366"/>
      <c r="Y3" s="366"/>
      <c r="Z3" s="366"/>
      <c r="AA3" s="366"/>
      <c r="AB3" s="366"/>
      <c r="AC3" s="366"/>
      <c r="AD3" s="366"/>
      <c r="AE3" s="366"/>
      <c r="AF3" s="366"/>
      <c r="AG3" s="366"/>
      <c r="AH3" s="366"/>
      <c r="AI3" s="366"/>
      <c r="AJ3" s="366"/>
      <c r="AK3" s="366"/>
      <c r="AL3" s="366"/>
      <c r="AM3" s="366"/>
      <c r="AN3" s="366"/>
      <c r="AO3" s="366"/>
      <c r="AP3" s="366"/>
      <c r="AQ3" s="366"/>
      <c r="AR3" s="366"/>
      <c r="AS3" s="366"/>
      <c r="AT3" s="366"/>
      <c r="AU3" s="366"/>
      <c r="AV3" s="366"/>
      <c r="AW3" s="366"/>
      <c r="AX3" s="366"/>
      <c r="AY3" s="366"/>
      <c r="AZ3" s="366"/>
      <c r="BA3" s="366"/>
      <c r="BB3" s="366"/>
      <c r="BC3" s="366"/>
      <c r="BD3" s="366"/>
      <c r="BE3" s="366"/>
      <c r="BF3" s="366"/>
      <c r="BG3" s="366"/>
      <c r="BH3" s="366"/>
      <c r="BI3" s="366"/>
      <c r="BJ3" s="366"/>
      <c r="BK3" s="366"/>
      <c r="BL3" s="366"/>
      <c r="BM3" s="366"/>
      <c r="BN3" s="366"/>
      <c r="BO3" s="366"/>
      <c r="BP3" s="366"/>
      <c r="BQ3" s="366"/>
      <c r="BR3" s="366"/>
      <c r="BS3" s="366"/>
      <c r="BT3" s="366"/>
      <c r="BU3" s="366"/>
      <c r="BV3" s="366"/>
      <c r="BW3" s="366"/>
      <c r="BX3" s="366"/>
      <c r="BY3" s="366"/>
      <c r="BZ3" s="366"/>
      <c r="CA3" s="366"/>
      <c r="CB3" s="366"/>
      <c r="CC3" s="366"/>
      <c r="CD3" s="366"/>
      <c r="CE3" s="366"/>
      <c r="CF3" s="366"/>
      <c r="CG3" s="366"/>
      <c r="CH3" s="366"/>
      <c r="CI3" s="366"/>
      <c r="CJ3" s="366"/>
      <c r="CK3" s="366"/>
      <c r="CL3" s="366"/>
      <c r="CM3" s="366"/>
      <c r="CN3" s="366"/>
      <c r="CO3" s="366"/>
      <c r="CP3" s="366"/>
      <c r="CQ3" s="366"/>
      <c r="CR3" s="366"/>
      <c r="CS3" s="366"/>
      <c r="CT3" s="366"/>
      <c r="CU3" s="366"/>
      <c r="CV3" s="366"/>
      <c r="CW3" s="366"/>
      <c r="CX3" s="366"/>
      <c r="CY3" s="366"/>
      <c r="CZ3" s="366"/>
      <c r="DA3" s="366"/>
      <c r="DB3" s="366"/>
      <c r="DC3" s="366"/>
      <c r="DD3" s="366"/>
      <c r="DE3" s="366"/>
      <c r="DF3" s="366"/>
      <c r="DG3" s="366"/>
      <c r="DH3" s="366"/>
      <c r="DI3" s="366"/>
      <c r="DJ3" s="366"/>
      <c r="DK3" s="366"/>
      <c r="DL3" s="366"/>
      <c r="DM3" s="366"/>
      <c r="DN3" s="366"/>
      <c r="DO3" s="366"/>
      <c r="DP3" s="366"/>
      <c r="DQ3" s="366"/>
      <c r="DR3" s="366"/>
      <c r="DS3" s="366"/>
      <c r="DT3" s="366"/>
      <c r="DU3" s="366"/>
      <c r="DV3" s="366"/>
      <c r="DW3" s="366"/>
      <c r="DX3" s="366"/>
      <c r="DY3" s="366"/>
      <c r="DZ3" s="366"/>
      <c r="EA3" s="366"/>
      <c r="EB3" s="366"/>
      <c r="EC3" s="366"/>
      <c r="ED3" s="366"/>
      <c r="EE3" s="366"/>
      <c r="EF3" s="366"/>
      <c r="EG3" s="366"/>
      <c r="EH3" s="366"/>
      <c r="EI3" s="366"/>
      <c r="EJ3" s="366"/>
      <c r="EK3" s="366"/>
      <c r="EL3" s="366"/>
      <c r="EM3" s="366"/>
      <c r="EN3" s="366"/>
      <c r="EO3" s="366"/>
      <c r="EP3" s="366"/>
      <c r="EQ3" s="366"/>
      <c r="ER3" s="366"/>
      <c r="ES3" s="366"/>
      <c r="ET3" s="366"/>
      <c r="EU3" s="366"/>
      <c r="EV3" s="366"/>
      <c r="EW3" s="366"/>
      <c r="EX3" s="366"/>
      <c r="EY3" s="366"/>
      <c r="EZ3" s="366"/>
      <c r="FA3" s="366"/>
      <c r="FB3" s="366"/>
      <c r="FC3" s="366"/>
      <c r="FD3" s="366"/>
      <c r="FE3" s="366"/>
      <c r="FF3" s="366"/>
      <c r="FG3" s="366"/>
      <c r="FH3" s="366"/>
      <c r="FI3" s="366"/>
      <c r="FJ3" s="366"/>
      <c r="FK3" s="366"/>
      <c r="FL3" s="366"/>
      <c r="FM3" s="366"/>
      <c r="FN3" s="366"/>
      <c r="FO3" s="366"/>
      <c r="FP3" s="366"/>
    </row>
    <row r="4" spans="1:172">
      <c r="A4" s="347">
        <v>2</v>
      </c>
      <c r="B4" s="358" t="s">
        <v>267</v>
      </c>
      <c r="C4" s="358"/>
      <c r="D4" s="359" t="s">
        <v>268</v>
      </c>
      <c r="E4" s="359" t="s">
        <v>269</v>
      </c>
      <c r="F4" s="360">
        <f>EDU*4</f>
        <v>280</v>
      </c>
      <c r="G4" s="361" t="s">
        <v>270</v>
      </c>
      <c r="H4" s="350"/>
      <c r="I4" s="370" t="s">
        <v>129</v>
      </c>
      <c r="J4" s="371"/>
      <c r="K4" s="365"/>
      <c r="L4" s="366"/>
      <c r="M4" s="369" t="s">
        <v>50</v>
      </c>
      <c r="N4" s="366"/>
      <c r="O4" s="366"/>
      <c r="P4" s="366"/>
      <c r="Q4" s="366"/>
      <c r="R4" s="366"/>
      <c r="S4" s="366"/>
      <c r="T4" s="366"/>
      <c r="U4" s="366"/>
      <c r="V4" s="366"/>
      <c r="W4" s="366"/>
      <c r="X4" s="366"/>
      <c r="Y4" s="366"/>
      <c r="Z4" s="366"/>
      <c r="AA4" s="366"/>
      <c r="AB4" s="366"/>
      <c r="AC4" s="366"/>
      <c r="AD4" s="366"/>
      <c r="AE4" s="366"/>
      <c r="AF4" s="366"/>
      <c r="AG4" s="366"/>
      <c r="AH4" s="366"/>
      <c r="AI4" s="366"/>
      <c r="AJ4" s="366"/>
      <c r="AK4" s="366"/>
      <c r="AL4" s="366"/>
      <c r="AM4" s="366"/>
      <c r="AN4" s="366"/>
      <c r="AO4" s="366"/>
      <c r="AP4" s="366"/>
      <c r="AQ4" s="366"/>
      <c r="AR4" s="366"/>
      <c r="AS4" s="366"/>
      <c r="AT4" s="366"/>
      <c r="AU4" s="366"/>
      <c r="AV4" s="366"/>
      <c r="AW4" s="366"/>
      <c r="AX4" s="366"/>
      <c r="AY4" s="366"/>
      <c r="AZ4" s="366"/>
      <c r="BA4" s="366"/>
      <c r="BB4" s="366"/>
      <c r="BC4" s="366"/>
      <c r="BD4" s="366"/>
      <c r="BE4" s="366"/>
      <c r="BF4" s="366"/>
      <c r="BG4" s="366"/>
      <c r="BH4" s="366"/>
      <c r="BI4" s="366"/>
      <c r="BJ4" s="366"/>
      <c r="BK4" s="366"/>
      <c r="BL4" s="366"/>
      <c r="BM4" s="366"/>
      <c r="BN4" s="366"/>
      <c r="BO4" s="366"/>
      <c r="BP4" s="366"/>
      <c r="BQ4" s="366"/>
      <c r="BR4" s="366"/>
      <c r="BS4" s="366"/>
      <c r="BT4" s="366"/>
      <c r="BU4" s="366"/>
      <c r="BV4" s="366"/>
      <c r="BW4" s="366"/>
      <c r="BX4" s="366"/>
      <c r="BY4" s="366"/>
      <c r="BZ4" s="366"/>
      <c r="CA4" s="366"/>
      <c r="CB4" s="366"/>
      <c r="CC4" s="366"/>
      <c r="CD4" s="366"/>
      <c r="CE4" s="366"/>
      <c r="CF4" s="366"/>
      <c r="CG4" s="366"/>
      <c r="CH4" s="366"/>
      <c r="CI4" s="366"/>
      <c r="CJ4" s="366"/>
      <c r="CK4" s="366"/>
      <c r="CL4" s="366"/>
      <c r="CM4" s="366"/>
      <c r="CN4" s="366"/>
      <c r="CO4" s="366"/>
      <c r="CP4" s="366"/>
      <c r="CQ4" s="366"/>
      <c r="CR4" s="366"/>
      <c r="CS4" s="366"/>
      <c r="CT4" s="366"/>
      <c r="CU4" s="366"/>
      <c r="CV4" s="366"/>
      <c r="CW4" s="366"/>
      <c r="CX4" s="366"/>
      <c r="CY4" s="366"/>
      <c r="CZ4" s="366"/>
      <c r="DA4" s="366"/>
      <c r="DB4" s="366"/>
      <c r="DC4" s="366"/>
      <c r="DD4" s="366"/>
      <c r="DE4" s="366"/>
      <c r="DF4" s="366"/>
      <c r="DG4" s="366"/>
      <c r="DH4" s="366"/>
      <c r="DI4" s="366"/>
      <c r="DJ4" s="366"/>
      <c r="DK4" s="366"/>
      <c r="DL4" s="366"/>
      <c r="DM4" s="366"/>
      <c r="DN4" s="366"/>
      <c r="DO4" s="366"/>
      <c r="DP4" s="366"/>
      <c r="DQ4" s="366"/>
      <c r="DR4" s="366"/>
      <c r="DS4" s="366"/>
      <c r="DT4" s="366"/>
      <c r="DU4" s="366"/>
      <c r="DV4" s="366"/>
      <c r="DW4" s="366"/>
      <c r="DX4" s="366"/>
      <c r="DY4" s="366"/>
      <c r="DZ4" s="366"/>
      <c r="EA4" s="366"/>
      <c r="EB4" s="366"/>
      <c r="EC4" s="366"/>
      <c r="ED4" s="366"/>
      <c r="EE4" s="366"/>
      <c r="EF4" s="366"/>
      <c r="EG4" s="366"/>
      <c r="EH4" s="366"/>
      <c r="EI4" s="366"/>
      <c r="EJ4" s="366"/>
      <c r="EK4" s="366"/>
      <c r="EL4" s="366"/>
      <c r="EM4" s="366"/>
      <c r="EN4" s="366"/>
      <c r="EO4" s="366"/>
      <c r="EP4" s="366"/>
      <c r="EQ4" s="366"/>
      <c r="ER4" s="366"/>
      <c r="ES4" s="366"/>
      <c r="ET4" s="366"/>
      <c r="EU4" s="366"/>
      <c r="EV4" s="366"/>
      <c r="EW4" s="366"/>
      <c r="EX4" s="366"/>
      <c r="EY4" s="366"/>
      <c r="EZ4" s="366"/>
      <c r="FA4" s="366"/>
      <c r="FB4" s="366"/>
      <c r="FC4" s="366"/>
      <c r="FD4" s="366"/>
      <c r="FE4" s="366"/>
      <c r="FF4" s="366"/>
      <c r="FG4" s="366"/>
      <c r="FH4" s="366"/>
      <c r="FI4" s="366"/>
      <c r="FJ4" s="366"/>
      <c r="FK4" s="366"/>
      <c r="FL4" s="366"/>
      <c r="FM4" s="366"/>
      <c r="FN4" s="366"/>
      <c r="FO4" s="366"/>
      <c r="FP4" s="366"/>
    </row>
    <row r="5" spans="1:172">
      <c r="A5" s="351">
        <v>3</v>
      </c>
      <c r="B5" s="362" t="s">
        <v>271</v>
      </c>
      <c r="C5" s="362"/>
      <c r="D5" s="363" t="s">
        <v>272</v>
      </c>
      <c r="E5" s="364" t="s">
        <v>273</v>
      </c>
      <c r="F5" s="356">
        <f>EDU*2+DEX*2</f>
        <v>270</v>
      </c>
      <c r="G5" s="357" t="s">
        <v>274</v>
      </c>
      <c r="H5" s="350"/>
      <c r="I5" s="370" t="s">
        <v>129</v>
      </c>
      <c r="J5" s="371"/>
      <c r="K5" s="365"/>
      <c r="L5" s="366"/>
      <c r="M5" s="369" t="s">
        <v>52</v>
      </c>
      <c r="N5" s="366"/>
      <c r="O5" s="366"/>
      <c r="P5" s="366"/>
      <c r="Q5" s="366"/>
      <c r="R5" s="366"/>
      <c r="S5" s="366"/>
      <c r="T5" s="366"/>
      <c r="U5" s="366"/>
      <c r="V5" s="366"/>
      <c r="W5" s="366"/>
      <c r="X5" s="366"/>
      <c r="Y5" s="366"/>
      <c r="Z5" s="366"/>
      <c r="AA5" s="366"/>
      <c r="AB5" s="366"/>
      <c r="AC5" s="366"/>
      <c r="AD5" s="366"/>
      <c r="AE5" s="366"/>
      <c r="AF5" s="366"/>
      <c r="AG5" s="366"/>
      <c r="AH5" s="366"/>
      <c r="AI5" s="366"/>
      <c r="AJ5" s="366"/>
      <c r="AK5" s="366"/>
      <c r="AL5" s="366"/>
      <c r="AM5" s="366"/>
      <c r="AN5" s="366"/>
      <c r="AO5" s="366"/>
      <c r="AP5" s="366"/>
      <c r="AQ5" s="366"/>
      <c r="AR5" s="366"/>
      <c r="AS5" s="366"/>
      <c r="AT5" s="366"/>
      <c r="AU5" s="366"/>
      <c r="AV5" s="366"/>
      <c r="AW5" s="366"/>
      <c r="AX5" s="366"/>
      <c r="AY5" s="366"/>
      <c r="AZ5" s="366"/>
      <c r="BA5" s="366"/>
      <c r="BB5" s="366"/>
      <c r="BC5" s="366"/>
      <c r="BD5" s="366"/>
      <c r="BE5" s="366"/>
      <c r="BF5" s="366"/>
      <c r="BG5" s="366"/>
      <c r="BH5" s="366"/>
      <c r="BI5" s="366"/>
      <c r="BJ5" s="366"/>
      <c r="BK5" s="366"/>
      <c r="BL5" s="366"/>
      <c r="BM5" s="366"/>
      <c r="BN5" s="366"/>
      <c r="BO5" s="366"/>
      <c r="BP5" s="366"/>
      <c r="BQ5" s="366"/>
      <c r="BR5" s="366"/>
      <c r="BS5" s="366"/>
      <c r="BT5" s="366"/>
      <c r="BU5" s="366"/>
      <c r="BV5" s="366"/>
      <c r="BW5" s="366"/>
      <c r="BX5" s="366"/>
      <c r="BY5" s="366"/>
      <c r="BZ5" s="366"/>
      <c r="CA5" s="366"/>
      <c r="CB5" s="366"/>
      <c r="CC5" s="366"/>
      <c r="CD5" s="366"/>
      <c r="CE5" s="366"/>
      <c r="CF5" s="366"/>
      <c r="CG5" s="366"/>
      <c r="CH5" s="366"/>
      <c r="CI5" s="366"/>
      <c r="CJ5" s="366"/>
      <c r="CK5" s="366"/>
      <c r="CL5" s="366"/>
      <c r="CM5" s="366"/>
      <c r="CN5" s="366"/>
      <c r="CO5" s="366"/>
      <c r="CP5" s="366"/>
      <c r="CQ5" s="366"/>
      <c r="CR5" s="366"/>
      <c r="CS5" s="366"/>
      <c r="CT5" s="366"/>
      <c r="CU5" s="366"/>
      <c r="CV5" s="366"/>
      <c r="CW5" s="366"/>
      <c r="CX5" s="366"/>
      <c r="CY5" s="366"/>
      <c r="CZ5" s="366"/>
      <c r="DA5" s="366"/>
      <c r="DB5" s="366"/>
      <c r="DC5" s="366"/>
      <c r="DD5" s="366"/>
      <c r="DE5" s="366"/>
      <c r="DF5" s="366"/>
      <c r="DG5" s="366"/>
      <c r="DH5" s="366"/>
      <c r="DI5" s="366"/>
      <c r="DJ5" s="366"/>
      <c r="DK5" s="366"/>
      <c r="DL5" s="366"/>
      <c r="DM5" s="366"/>
      <c r="DN5" s="366"/>
      <c r="DO5" s="366"/>
      <c r="DP5" s="366"/>
      <c r="DQ5" s="366"/>
      <c r="DR5" s="366"/>
      <c r="DS5" s="366"/>
      <c r="DT5" s="366"/>
      <c r="DU5" s="366"/>
      <c r="DV5" s="366"/>
      <c r="DW5" s="366"/>
      <c r="DX5" s="366"/>
      <c r="DY5" s="366"/>
      <c r="DZ5" s="366"/>
      <c r="EA5" s="366"/>
      <c r="EB5" s="366"/>
      <c r="EC5" s="366"/>
      <c r="ED5" s="366"/>
      <c r="EE5" s="366"/>
      <c r="EF5" s="366"/>
      <c r="EG5" s="366"/>
      <c r="EH5" s="366"/>
      <c r="EI5" s="366"/>
      <c r="EJ5" s="366"/>
      <c r="EK5" s="366"/>
      <c r="EL5" s="366"/>
      <c r="EM5" s="366"/>
      <c r="EN5" s="366"/>
      <c r="EO5" s="366"/>
      <c r="EP5" s="366"/>
      <c r="EQ5" s="366"/>
      <c r="ER5" s="366"/>
      <c r="ES5" s="366"/>
      <c r="ET5" s="366"/>
      <c r="EU5" s="366"/>
      <c r="EV5" s="366"/>
      <c r="EW5" s="366"/>
      <c r="EX5" s="366"/>
      <c r="EY5" s="366"/>
      <c r="EZ5" s="366"/>
      <c r="FA5" s="366"/>
      <c r="FB5" s="366"/>
      <c r="FC5" s="366"/>
      <c r="FD5" s="366"/>
      <c r="FE5" s="366"/>
      <c r="FF5" s="366"/>
      <c r="FG5" s="366"/>
      <c r="FH5" s="366"/>
      <c r="FI5" s="366"/>
      <c r="FJ5" s="366"/>
      <c r="FK5" s="366"/>
      <c r="FL5" s="366"/>
      <c r="FM5" s="366"/>
      <c r="FN5" s="366"/>
      <c r="FO5" s="366"/>
      <c r="FP5" s="366"/>
    </row>
    <row r="6" spans="1:172">
      <c r="A6" s="347">
        <v>4</v>
      </c>
      <c r="B6" s="358" t="s">
        <v>275</v>
      </c>
      <c r="C6" s="358"/>
      <c r="D6" s="359" t="s">
        <v>276</v>
      </c>
      <c r="E6" s="359" t="s">
        <v>277</v>
      </c>
      <c r="F6" s="360">
        <f>APP*2+EDU*2</f>
        <v>270</v>
      </c>
      <c r="G6" s="361" t="s">
        <v>278</v>
      </c>
      <c r="H6" s="350"/>
      <c r="I6" s="370" t="s">
        <v>129</v>
      </c>
      <c r="J6" s="371"/>
      <c r="K6" s="365"/>
      <c r="L6" s="366"/>
      <c r="M6" s="369" t="s">
        <v>54</v>
      </c>
      <c r="N6" s="366"/>
      <c r="O6" s="366"/>
      <c r="P6" s="366"/>
      <c r="Q6" s="366"/>
      <c r="R6" s="366"/>
      <c r="S6" s="366"/>
      <c r="T6" s="366"/>
      <c r="U6" s="366"/>
      <c r="V6" s="366"/>
      <c r="W6" s="366"/>
      <c r="X6" s="366"/>
      <c r="Y6" s="366"/>
      <c r="Z6" s="366"/>
      <c r="AA6" s="366"/>
      <c r="AB6" s="366"/>
      <c r="AC6" s="366"/>
      <c r="AD6" s="366"/>
      <c r="AE6" s="366"/>
      <c r="AF6" s="366"/>
      <c r="AG6" s="366"/>
      <c r="AH6" s="366"/>
      <c r="AI6" s="366"/>
      <c r="AJ6" s="366"/>
      <c r="AK6" s="366"/>
      <c r="AL6" s="366"/>
      <c r="AM6" s="366"/>
      <c r="AN6" s="366"/>
      <c r="AO6" s="366"/>
      <c r="AP6" s="366"/>
      <c r="AQ6" s="366"/>
      <c r="AR6" s="366"/>
      <c r="AS6" s="366"/>
      <c r="AT6" s="366"/>
      <c r="AU6" s="366"/>
      <c r="AV6" s="366"/>
      <c r="AW6" s="366"/>
      <c r="AX6" s="366"/>
      <c r="AY6" s="366"/>
      <c r="AZ6" s="366"/>
      <c r="BA6" s="366"/>
      <c r="BB6" s="366"/>
      <c r="BC6" s="366"/>
      <c r="BD6" s="366"/>
      <c r="BE6" s="366"/>
      <c r="BF6" s="366"/>
      <c r="BG6" s="366"/>
      <c r="BH6" s="366"/>
      <c r="BI6" s="366"/>
      <c r="BJ6" s="366"/>
      <c r="BK6" s="366"/>
      <c r="BL6" s="366"/>
      <c r="BM6" s="366"/>
      <c r="BN6" s="366"/>
      <c r="BO6" s="366"/>
      <c r="BP6" s="366"/>
      <c r="BQ6" s="366"/>
      <c r="BR6" s="366"/>
      <c r="BS6" s="366"/>
      <c r="BT6" s="366"/>
      <c r="BU6" s="366"/>
      <c r="BV6" s="366"/>
      <c r="BW6" s="366"/>
      <c r="BX6" s="366"/>
      <c r="BY6" s="366"/>
      <c r="BZ6" s="366"/>
      <c r="CA6" s="366"/>
      <c r="CB6" s="366"/>
      <c r="CC6" s="366"/>
      <c r="CD6" s="366"/>
      <c r="CE6" s="366"/>
      <c r="CF6" s="366"/>
      <c r="CG6" s="366"/>
      <c r="CH6" s="366"/>
      <c r="CI6" s="366"/>
      <c r="CJ6" s="366"/>
      <c r="CK6" s="366"/>
      <c r="CL6" s="366"/>
      <c r="CM6" s="366"/>
      <c r="CN6" s="366"/>
      <c r="CO6" s="366"/>
      <c r="CP6" s="366"/>
      <c r="CQ6" s="366"/>
      <c r="CR6" s="366"/>
      <c r="CS6" s="366"/>
      <c r="CT6" s="366"/>
      <c r="CU6" s="366"/>
      <c r="CV6" s="366"/>
      <c r="CW6" s="366"/>
      <c r="CX6" s="366"/>
      <c r="CY6" s="366"/>
      <c r="CZ6" s="366"/>
      <c r="DA6" s="366"/>
      <c r="DB6" s="366"/>
      <c r="DC6" s="366"/>
      <c r="DD6" s="366"/>
      <c r="DE6" s="366"/>
      <c r="DF6" s="366"/>
      <c r="DG6" s="366"/>
      <c r="DH6" s="366"/>
      <c r="DI6" s="366"/>
      <c r="DJ6" s="366"/>
      <c r="DK6" s="366"/>
      <c r="DL6" s="366"/>
      <c r="DM6" s="366"/>
      <c r="DN6" s="366"/>
      <c r="DO6" s="366"/>
      <c r="DP6" s="366"/>
      <c r="DQ6" s="366"/>
      <c r="DR6" s="366"/>
      <c r="DS6" s="366"/>
      <c r="DT6" s="366"/>
      <c r="DU6" s="366"/>
      <c r="DV6" s="366"/>
      <c r="DW6" s="366"/>
      <c r="DX6" s="366"/>
      <c r="DY6" s="366"/>
      <c r="DZ6" s="366"/>
      <c r="EA6" s="366"/>
      <c r="EB6" s="366"/>
      <c r="EC6" s="366"/>
      <c r="ED6" s="366"/>
      <c r="EE6" s="366"/>
      <c r="EF6" s="366"/>
      <c r="EG6" s="366"/>
      <c r="EH6" s="366"/>
      <c r="EI6" s="366"/>
      <c r="EJ6" s="366"/>
      <c r="EK6" s="366"/>
      <c r="EL6" s="366"/>
      <c r="EM6" s="366"/>
      <c r="EN6" s="366"/>
      <c r="EO6" s="366"/>
      <c r="EP6" s="366"/>
      <c r="EQ6" s="366"/>
      <c r="ER6" s="366"/>
      <c r="ES6" s="366"/>
      <c r="ET6" s="366"/>
      <c r="EU6" s="366"/>
      <c r="EV6" s="366"/>
      <c r="EW6" s="366"/>
      <c r="EX6" s="366"/>
      <c r="EY6" s="366"/>
      <c r="EZ6" s="366"/>
      <c r="FA6" s="366"/>
      <c r="FB6" s="366"/>
      <c r="FC6" s="366"/>
      <c r="FD6" s="366"/>
      <c r="FE6" s="366"/>
      <c r="FF6" s="366"/>
      <c r="FG6" s="366"/>
      <c r="FH6" s="366"/>
      <c r="FI6" s="366"/>
      <c r="FJ6" s="366"/>
      <c r="FK6" s="366"/>
      <c r="FL6" s="366"/>
      <c r="FM6" s="366"/>
      <c r="FN6" s="366"/>
      <c r="FO6" s="366"/>
      <c r="FP6" s="366"/>
    </row>
    <row r="7" ht="16.5" customHeight="1" spans="1:172">
      <c r="A7" s="351">
        <v>5</v>
      </c>
      <c r="B7" s="362" t="s">
        <v>279</v>
      </c>
      <c r="C7" s="362"/>
      <c r="D7" s="363" t="s">
        <v>280</v>
      </c>
      <c r="E7" s="364" t="s">
        <v>277</v>
      </c>
      <c r="F7" s="356">
        <f>APP*2+EDU*2</f>
        <v>270</v>
      </c>
      <c r="G7" s="357" t="s">
        <v>281</v>
      </c>
      <c r="H7" s="350"/>
      <c r="I7" s="370" t="s">
        <v>129</v>
      </c>
      <c r="J7" s="371"/>
      <c r="K7" s="365"/>
      <c r="L7" s="366"/>
      <c r="M7" s="369" t="s">
        <v>57</v>
      </c>
      <c r="N7" s="366"/>
      <c r="O7" s="366"/>
      <c r="P7" s="366"/>
      <c r="Q7" s="366"/>
      <c r="R7" s="366"/>
      <c r="S7" s="366"/>
      <c r="T7" s="366"/>
      <c r="U7" s="366"/>
      <c r="V7" s="366"/>
      <c r="W7" s="366"/>
      <c r="X7" s="366"/>
      <c r="Y7" s="366"/>
      <c r="Z7" s="366"/>
      <c r="AA7" s="366"/>
      <c r="AB7" s="366"/>
      <c r="AC7" s="366"/>
      <c r="AD7" s="366"/>
      <c r="AE7" s="366"/>
      <c r="AF7" s="366"/>
      <c r="AG7" s="366"/>
      <c r="AH7" s="366"/>
      <c r="AI7" s="366"/>
      <c r="AJ7" s="366"/>
      <c r="AK7" s="366"/>
      <c r="AL7" s="366"/>
      <c r="AM7" s="366"/>
      <c r="AN7" s="366"/>
      <c r="AO7" s="366"/>
      <c r="AP7" s="366"/>
      <c r="AQ7" s="366"/>
      <c r="AR7" s="366"/>
      <c r="AS7" s="366"/>
      <c r="AT7" s="366"/>
      <c r="AU7" s="366"/>
      <c r="AV7" s="366"/>
      <c r="AW7" s="366"/>
      <c r="AX7" s="366"/>
      <c r="AY7" s="366"/>
      <c r="AZ7" s="366"/>
      <c r="BA7" s="366"/>
      <c r="BB7" s="366"/>
      <c r="BC7" s="366"/>
      <c r="BD7" s="366"/>
      <c r="BE7" s="366"/>
      <c r="BF7" s="366"/>
      <c r="BG7" s="366"/>
      <c r="BH7" s="366"/>
      <c r="BI7" s="366"/>
      <c r="BJ7" s="366"/>
      <c r="BK7" s="366"/>
      <c r="BL7" s="366"/>
      <c r="BM7" s="366"/>
      <c r="BN7" s="366"/>
      <c r="BO7" s="366"/>
      <c r="BP7" s="366"/>
      <c r="BQ7" s="366"/>
      <c r="BR7" s="366"/>
      <c r="BS7" s="366"/>
      <c r="BT7" s="366"/>
      <c r="BU7" s="366"/>
      <c r="BV7" s="366"/>
      <c r="BW7" s="366"/>
      <c r="BX7" s="366"/>
      <c r="BY7" s="366"/>
      <c r="BZ7" s="366"/>
      <c r="CA7" s="366"/>
      <c r="CB7" s="366"/>
      <c r="CC7" s="366"/>
      <c r="CD7" s="366"/>
      <c r="CE7" s="366"/>
      <c r="CF7" s="366"/>
      <c r="CG7" s="366"/>
      <c r="CH7" s="366"/>
      <c r="CI7" s="366"/>
      <c r="CJ7" s="366"/>
      <c r="CK7" s="366"/>
      <c r="CL7" s="366"/>
      <c r="CM7" s="366"/>
      <c r="CN7" s="366"/>
      <c r="CO7" s="366"/>
      <c r="CP7" s="366"/>
      <c r="CQ7" s="366"/>
      <c r="CR7" s="366"/>
      <c r="CS7" s="366"/>
      <c r="CT7" s="366"/>
      <c r="CU7" s="366"/>
      <c r="CV7" s="366"/>
      <c r="CW7" s="366"/>
      <c r="CX7" s="366"/>
      <c r="CY7" s="366"/>
      <c r="CZ7" s="366"/>
      <c r="DA7" s="366"/>
      <c r="DB7" s="366"/>
      <c r="DC7" s="366"/>
      <c r="DD7" s="366"/>
      <c r="DE7" s="366"/>
      <c r="DF7" s="366"/>
      <c r="DG7" s="366"/>
      <c r="DH7" s="366"/>
      <c r="DI7" s="366"/>
      <c r="DJ7" s="366"/>
      <c r="DK7" s="366"/>
      <c r="DL7" s="366"/>
      <c r="DM7" s="366"/>
      <c r="DN7" s="366"/>
      <c r="DO7" s="366"/>
      <c r="DP7" s="366"/>
      <c r="DQ7" s="366"/>
      <c r="DR7" s="366"/>
      <c r="DS7" s="366"/>
      <c r="DT7" s="366"/>
      <c r="DU7" s="366"/>
      <c r="DV7" s="366"/>
      <c r="DW7" s="366"/>
      <c r="DX7" s="366"/>
      <c r="DY7" s="366"/>
      <c r="DZ7" s="366"/>
      <c r="EA7" s="366"/>
      <c r="EB7" s="366"/>
      <c r="EC7" s="366"/>
      <c r="ED7" s="366"/>
      <c r="EE7" s="366"/>
      <c r="EF7" s="366"/>
      <c r="EG7" s="366"/>
      <c r="EH7" s="366"/>
      <c r="EI7" s="366"/>
      <c r="EJ7" s="366"/>
      <c r="EK7" s="366"/>
      <c r="EL7" s="366"/>
      <c r="EM7" s="366"/>
      <c r="EN7" s="366"/>
      <c r="EO7" s="366"/>
      <c r="EP7" s="366"/>
      <c r="EQ7" s="366"/>
      <c r="ER7" s="366"/>
      <c r="ES7" s="366"/>
      <c r="ET7" s="366"/>
      <c r="EU7" s="366"/>
      <c r="EV7" s="366"/>
      <c r="EW7" s="366"/>
      <c r="EX7" s="366"/>
      <c r="EY7" s="366"/>
      <c r="EZ7" s="366"/>
      <c r="FA7" s="366"/>
      <c r="FB7" s="366"/>
      <c r="FC7" s="366"/>
      <c r="FD7" s="366"/>
      <c r="FE7" s="366"/>
      <c r="FF7" s="366"/>
      <c r="FG7" s="366"/>
      <c r="FH7" s="366"/>
      <c r="FI7" s="366"/>
      <c r="FJ7" s="366"/>
      <c r="FK7" s="366"/>
      <c r="FL7" s="366"/>
      <c r="FM7" s="366"/>
      <c r="FN7" s="366"/>
      <c r="FO7" s="366"/>
      <c r="FP7" s="366"/>
    </row>
    <row r="8" spans="1:14">
      <c r="A8" s="347">
        <v>6</v>
      </c>
      <c r="B8" s="358" t="s">
        <v>282</v>
      </c>
      <c r="C8" s="358"/>
      <c r="D8" s="359" t="s">
        <v>283</v>
      </c>
      <c r="E8" s="359" t="s">
        <v>284</v>
      </c>
      <c r="F8" s="360">
        <f>EDU*2+MAX(STR,DEX)*2</f>
        <v>270</v>
      </c>
      <c r="G8" s="361" t="s">
        <v>285</v>
      </c>
      <c r="H8" s="350"/>
      <c r="I8" s="370" t="s">
        <v>129</v>
      </c>
      <c r="J8" s="371"/>
      <c r="M8" s="369" t="s">
        <v>59</v>
      </c>
      <c r="N8" s="366"/>
    </row>
    <row r="9" spans="1:14">
      <c r="A9" s="351">
        <v>7</v>
      </c>
      <c r="B9" s="362" t="s">
        <v>286</v>
      </c>
      <c r="C9" s="362"/>
      <c r="D9" s="363" t="s">
        <v>287</v>
      </c>
      <c r="E9" s="364" t="s">
        <v>269</v>
      </c>
      <c r="F9" s="356">
        <f>EDU*4</f>
        <v>280</v>
      </c>
      <c r="G9" s="357" t="s">
        <v>288</v>
      </c>
      <c r="H9" s="350"/>
      <c r="I9" s="370" t="s">
        <v>129</v>
      </c>
      <c r="J9" s="371"/>
      <c r="M9" s="369" t="s">
        <v>61</v>
      </c>
      <c r="N9" s="366"/>
    </row>
    <row r="10" ht="16.35" spans="1:14">
      <c r="A10" s="347">
        <v>8</v>
      </c>
      <c r="B10" s="358" t="s">
        <v>289</v>
      </c>
      <c r="C10" s="358"/>
      <c r="D10" s="359" t="s">
        <v>290</v>
      </c>
      <c r="E10" s="359" t="s">
        <v>291</v>
      </c>
      <c r="F10" s="360">
        <f>EDU*2+MAX(APP,POW)*2</f>
        <v>270</v>
      </c>
      <c r="G10" s="361" t="s">
        <v>292</v>
      </c>
      <c r="H10" s="350"/>
      <c r="I10" s="372" t="s">
        <v>129</v>
      </c>
      <c r="J10" s="373"/>
      <c r="M10" s="369" t="s">
        <v>63</v>
      </c>
      <c r="N10" s="366"/>
    </row>
    <row r="11" ht="17.25" customHeight="1" spans="1:14">
      <c r="A11" s="351">
        <v>9</v>
      </c>
      <c r="B11" s="362" t="s">
        <v>293</v>
      </c>
      <c r="C11" s="362"/>
      <c r="D11" s="363" t="s">
        <v>268</v>
      </c>
      <c r="E11" s="364" t="s">
        <v>269</v>
      </c>
      <c r="F11" s="356">
        <f>EDU*4</f>
        <v>280</v>
      </c>
      <c r="G11" s="357" t="s">
        <v>294</v>
      </c>
      <c r="I11" s="346"/>
      <c r="J11" s="346"/>
      <c r="M11" s="369" t="s">
        <v>65</v>
      </c>
      <c r="N11" s="366"/>
    </row>
    <row r="12" spans="1:14">
      <c r="A12" s="347">
        <v>10</v>
      </c>
      <c r="B12" s="358" t="s">
        <v>295</v>
      </c>
      <c r="C12" s="358"/>
      <c r="D12" s="359" t="s">
        <v>296</v>
      </c>
      <c r="E12" s="359" t="s">
        <v>269</v>
      </c>
      <c r="F12" s="360">
        <f>EDU*4</f>
        <v>280</v>
      </c>
      <c r="G12" s="361" t="s">
        <v>297</v>
      </c>
      <c r="M12" s="369" t="s">
        <v>68</v>
      </c>
      <c r="N12" s="366"/>
    </row>
    <row r="13" spans="1:14">
      <c r="A13" s="351">
        <v>11</v>
      </c>
      <c r="B13" s="362" t="s">
        <v>298</v>
      </c>
      <c r="C13" s="362"/>
      <c r="D13" s="363" t="s">
        <v>290</v>
      </c>
      <c r="E13" s="364" t="s">
        <v>269</v>
      </c>
      <c r="F13" s="356">
        <f>EDU*4</f>
        <v>280</v>
      </c>
      <c r="G13" s="357" t="s">
        <v>299</v>
      </c>
      <c r="M13" s="369" t="s">
        <v>70</v>
      </c>
      <c r="N13" s="366"/>
    </row>
    <row r="14" spans="1:14">
      <c r="A14" s="347">
        <v>12</v>
      </c>
      <c r="B14" s="358" t="s">
        <v>300</v>
      </c>
      <c r="C14" s="358"/>
      <c r="D14" s="359" t="s">
        <v>268</v>
      </c>
      <c r="E14" s="359" t="s">
        <v>269</v>
      </c>
      <c r="F14" s="360">
        <f>EDU*4</f>
        <v>280</v>
      </c>
      <c r="G14" s="361" t="s">
        <v>301</v>
      </c>
      <c r="M14" s="369" t="s">
        <v>73</v>
      </c>
      <c r="N14" s="366"/>
    </row>
    <row r="15" ht="17.25" customHeight="1" spans="1:14">
      <c r="A15" s="351">
        <v>13</v>
      </c>
      <c r="B15" s="362" t="s">
        <v>302</v>
      </c>
      <c r="C15" s="362"/>
      <c r="D15" s="363" t="s">
        <v>303</v>
      </c>
      <c r="E15" s="364" t="s">
        <v>304</v>
      </c>
      <c r="F15" s="356">
        <f>EDU*2+MAX(DEX,POW)*2</f>
        <v>270</v>
      </c>
      <c r="G15" s="357" t="s">
        <v>305</v>
      </c>
      <c r="M15" s="369" t="s">
        <v>75</v>
      </c>
      <c r="N15" s="366"/>
    </row>
    <row r="16" ht="17.25" customHeight="1" spans="1:14">
      <c r="A16" s="347">
        <v>14</v>
      </c>
      <c r="B16" s="358" t="s">
        <v>306</v>
      </c>
      <c r="C16" s="358"/>
      <c r="D16" s="359" t="s">
        <v>307</v>
      </c>
      <c r="E16" s="359" t="s">
        <v>284</v>
      </c>
      <c r="F16" s="360">
        <f>EDU*2+MAX(STR,DEX)*2</f>
        <v>270</v>
      </c>
      <c r="G16" s="361" t="s">
        <v>308</v>
      </c>
      <c r="M16" s="369" t="s">
        <v>77</v>
      </c>
      <c r="N16" s="366"/>
    </row>
    <row r="17" ht="16.5" customHeight="1" spans="1:14">
      <c r="A17" s="351">
        <v>15</v>
      </c>
      <c r="B17" s="362" t="s">
        <v>309</v>
      </c>
      <c r="C17" s="362"/>
      <c r="D17" s="363" t="s">
        <v>310</v>
      </c>
      <c r="E17" s="364" t="s">
        <v>311</v>
      </c>
      <c r="F17" s="356">
        <f>EDU*2+MAX(STR,DEX)*2</f>
        <v>270</v>
      </c>
      <c r="G17" s="357" t="s">
        <v>312</v>
      </c>
      <c r="M17" s="369" t="s">
        <v>79</v>
      </c>
      <c r="N17" s="366"/>
    </row>
    <row r="18" spans="1:14">
      <c r="A18" s="347">
        <v>16</v>
      </c>
      <c r="B18" s="358" t="s">
        <v>313</v>
      </c>
      <c r="C18" s="358"/>
      <c r="D18" s="359" t="s">
        <v>314</v>
      </c>
      <c r="E18" s="359" t="s">
        <v>269</v>
      </c>
      <c r="F18" s="360">
        <f>EDU*4</f>
        <v>280</v>
      </c>
      <c r="G18" s="361" t="s">
        <v>315</v>
      </c>
      <c r="M18" s="369" t="s">
        <v>82</v>
      </c>
      <c r="N18" s="366"/>
    </row>
    <row r="19" ht="16.5" customHeight="1" spans="1:14">
      <c r="A19" s="351">
        <v>17</v>
      </c>
      <c r="B19" s="362" t="s">
        <v>316</v>
      </c>
      <c r="C19" s="362"/>
      <c r="D19" s="363" t="s">
        <v>317</v>
      </c>
      <c r="E19" s="364" t="s">
        <v>277</v>
      </c>
      <c r="F19" s="356">
        <f>EDU*2+APP*2</f>
        <v>270</v>
      </c>
      <c r="G19" s="357" t="s">
        <v>318</v>
      </c>
      <c r="M19" s="369" t="s">
        <v>84</v>
      </c>
      <c r="N19" s="366"/>
    </row>
    <row r="20" ht="16.5" customHeight="1" spans="1:14">
      <c r="A20" s="347">
        <v>18</v>
      </c>
      <c r="B20" s="358" t="s">
        <v>319</v>
      </c>
      <c r="C20" s="358"/>
      <c r="D20" s="359" t="s">
        <v>320</v>
      </c>
      <c r="E20" s="359" t="s">
        <v>311</v>
      </c>
      <c r="F20" s="360">
        <f>EDU*2+MAX(STR,DEX)*2</f>
        <v>270</v>
      </c>
      <c r="G20" s="361" t="s">
        <v>321</v>
      </c>
      <c r="M20" s="369" t="s">
        <v>87</v>
      </c>
      <c r="N20" s="366"/>
    </row>
    <row r="21" spans="1:14">
      <c r="A21" s="351">
        <v>19</v>
      </c>
      <c r="B21" s="362" t="s">
        <v>322</v>
      </c>
      <c r="C21" s="362"/>
      <c r="D21" s="363" t="s">
        <v>323</v>
      </c>
      <c r="E21" s="364" t="s">
        <v>269</v>
      </c>
      <c r="F21" s="356">
        <f>EDU*4</f>
        <v>280</v>
      </c>
      <c r="G21" s="357" t="s">
        <v>324</v>
      </c>
      <c r="M21" s="369" t="s">
        <v>89</v>
      </c>
      <c r="N21" s="366"/>
    </row>
    <row r="22" ht="16.5" customHeight="1" spans="1:14">
      <c r="A22" s="347">
        <v>20</v>
      </c>
      <c r="B22" s="358" t="s">
        <v>325</v>
      </c>
      <c r="C22" s="358"/>
      <c r="D22" s="359" t="s">
        <v>314</v>
      </c>
      <c r="E22" s="359" t="s">
        <v>311</v>
      </c>
      <c r="F22" s="360">
        <f>EDU*2+MAX(STR,DEX)*2</f>
        <v>270</v>
      </c>
      <c r="G22" s="361" t="s">
        <v>326</v>
      </c>
      <c r="M22" s="369" t="s">
        <v>92</v>
      </c>
      <c r="N22" s="366"/>
    </row>
    <row r="23" ht="16.5" customHeight="1" spans="1:14">
      <c r="A23" s="351">
        <v>21</v>
      </c>
      <c r="B23" s="362" t="s">
        <v>327</v>
      </c>
      <c r="C23" s="362"/>
      <c r="D23" s="363" t="s">
        <v>328</v>
      </c>
      <c r="E23" s="364" t="s">
        <v>329</v>
      </c>
      <c r="F23" s="356">
        <f>EDU*2+STR*2</f>
        <v>220</v>
      </c>
      <c r="G23" s="357" t="s">
        <v>330</v>
      </c>
      <c r="M23" s="369" t="s">
        <v>95</v>
      </c>
      <c r="N23" s="366"/>
    </row>
    <row r="24" spans="1:14">
      <c r="A24" s="347">
        <v>22</v>
      </c>
      <c r="B24" s="358" t="s">
        <v>331</v>
      </c>
      <c r="C24" s="358"/>
      <c r="D24" s="359" t="s">
        <v>276</v>
      </c>
      <c r="E24" s="359" t="s">
        <v>269</v>
      </c>
      <c r="F24" s="360">
        <f>EDU*4</f>
        <v>280</v>
      </c>
      <c r="G24" s="361" t="s">
        <v>332</v>
      </c>
      <c r="M24" s="369" t="s">
        <v>97</v>
      </c>
      <c r="N24" s="366"/>
    </row>
    <row r="25" spans="1:14">
      <c r="A25" s="351">
        <v>23</v>
      </c>
      <c r="B25" s="362" t="s">
        <v>333</v>
      </c>
      <c r="C25" s="362"/>
      <c r="D25" s="363" t="s">
        <v>328</v>
      </c>
      <c r="E25" s="364" t="s">
        <v>269</v>
      </c>
      <c r="F25" s="356">
        <f>EDU*4</f>
        <v>280</v>
      </c>
      <c r="G25" s="357" t="s">
        <v>334</v>
      </c>
      <c r="M25" s="369" t="s">
        <v>100</v>
      </c>
      <c r="N25" s="366"/>
    </row>
    <row r="26" spans="1:14">
      <c r="A26" s="347">
        <v>24</v>
      </c>
      <c r="B26" s="358" t="s">
        <v>335</v>
      </c>
      <c r="C26" s="358"/>
      <c r="D26" s="359" t="s">
        <v>336</v>
      </c>
      <c r="E26" s="359" t="s">
        <v>269</v>
      </c>
      <c r="F26" s="360">
        <f>EDU*4</f>
        <v>280</v>
      </c>
      <c r="G26" s="361" t="s">
        <v>337</v>
      </c>
      <c r="M26" s="369" t="s">
        <v>102</v>
      </c>
      <c r="N26" s="366"/>
    </row>
    <row r="27" spans="1:14">
      <c r="A27" s="351">
        <v>25</v>
      </c>
      <c r="B27" s="362" t="s">
        <v>338</v>
      </c>
      <c r="C27" s="362"/>
      <c r="D27" s="363" t="s">
        <v>336</v>
      </c>
      <c r="E27" s="364" t="s">
        <v>269</v>
      </c>
      <c r="F27" s="356">
        <f>EDU*4</f>
        <v>280</v>
      </c>
      <c r="G27" s="357" t="s">
        <v>339</v>
      </c>
      <c r="M27" s="369" t="s">
        <v>104</v>
      </c>
      <c r="N27" s="366"/>
    </row>
    <row r="28" ht="17.25" customHeight="1" spans="1:14">
      <c r="A28" s="347">
        <v>26</v>
      </c>
      <c r="B28" s="358" t="s">
        <v>340</v>
      </c>
      <c r="C28" s="358"/>
      <c r="D28" s="359" t="s">
        <v>272</v>
      </c>
      <c r="E28" s="359" t="s">
        <v>341</v>
      </c>
      <c r="F28" s="360">
        <f>EDU*2+MAX(STR,DEX)*2</f>
        <v>270</v>
      </c>
      <c r="G28" s="361" t="s">
        <v>342</v>
      </c>
      <c r="M28" s="369" t="s">
        <v>106</v>
      </c>
      <c r="N28" s="366"/>
    </row>
    <row r="29" ht="16.5" customHeight="1" spans="1:14">
      <c r="A29" s="351">
        <v>27</v>
      </c>
      <c r="B29" s="362" t="s">
        <v>343</v>
      </c>
      <c r="C29" s="362"/>
      <c r="D29" s="363" t="s">
        <v>290</v>
      </c>
      <c r="E29" s="364" t="s">
        <v>273</v>
      </c>
      <c r="F29" s="356">
        <f>EDU*2+DEX*2</f>
        <v>270</v>
      </c>
      <c r="G29" s="357" t="s">
        <v>344</v>
      </c>
      <c r="M29" s="369" t="s">
        <v>108</v>
      </c>
      <c r="N29" s="366"/>
    </row>
    <row r="30" ht="17.25" customHeight="1" spans="1:14">
      <c r="A30" s="347">
        <v>28</v>
      </c>
      <c r="B30" s="358" t="s">
        <v>345</v>
      </c>
      <c r="C30" s="358"/>
      <c r="D30" s="359" t="s">
        <v>346</v>
      </c>
      <c r="E30" s="359" t="s">
        <v>311</v>
      </c>
      <c r="F30" s="360">
        <f>EDU*2+MAX(STR,DEX)*2</f>
        <v>270</v>
      </c>
      <c r="G30" s="361" t="s">
        <v>347</v>
      </c>
      <c r="M30" s="369" t="s">
        <v>110</v>
      </c>
      <c r="N30" s="366"/>
    </row>
    <row r="31" ht="17.25" customHeight="1" spans="1:14">
      <c r="A31" s="351">
        <v>29</v>
      </c>
      <c r="B31" s="362" t="s">
        <v>348</v>
      </c>
      <c r="C31" s="362"/>
      <c r="D31" s="363" t="s">
        <v>349</v>
      </c>
      <c r="E31" s="364" t="s">
        <v>284</v>
      </c>
      <c r="F31" s="356">
        <f>EDU*2+MAX(STR,DEX)*2</f>
        <v>270</v>
      </c>
      <c r="G31" s="357" t="s">
        <v>350</v>
      </c>
      <c r="M31" s="369" t="s">
        <v>112</v>
      </c>
      <c r="N31" s="366"/>
    </row>
    <row r="32" ht="17.25" customHeight="1" spans="1:14">
      <c r="A32" s="347">
        <v>30</v>
      </c>
      <c r="B32" s="358" t="s">
        <v>351</v>
      </c>
      <c r="C32" s="358"/>
      <c r="D32" s="359" t="s">
        <v>352</v>
      </c>
      <c r="E32" s="359" t="s">
        <v>329</v>
      </c>
      <c r="F32" s="360">
        <f>EDU*2+STR*2</f>
        <v>220</v>
      </c>
      <c r="G32" s="361" t="s">
        <v>353</v>
      </c>
      <c r="M32" s="369" t="s">
        <v>114</v>
      </c>
      <c r="N32" s="366"/>
    </row>
    <row r="33" ht="17.25" customHeight="1" spans="1:14">
      <c r="A33" s="351">
        <v>31</v>
      </c>
      <c r="B33" s="362" t="s">
        <v>354</v>
      </c>
      <c r="C33" s="362"/>
      <c r="D33" s="363" t="s">
        <v>355</v>
      </c>
      <c r="E33" s="364" t="s">
        <v>273</v>
      </c>
      <c r="F33" s="356">
        <f>EDU*2+DEX*2</f>
        <v>270</v>
      </c>
      <c r="G33" s="357" t="s">
        <v>356</v>
      </c>
      <c r="M33" s="369" t="s">
        <v>357</v>
      </c>
      <c r="N33" s="366"/>
    </row>
    <row r="34" ht="17.25" customHeight="1" spans="1:14">
      <c r="A34" s="347">
        <v>32</v>
      </c>
      <c r="B34" s="358" t="s">
        <v>358</v>
      </c>
      <c r="C34" s="358"/>
      <c r="D34" s="359" t="s">
        <v>359</v>
      </c>
      <c r="E34" s="359" t="s">
        <v>277</v>
      </c>
      <c r="F34" s="360">
        <f>APP*2+EDU*2</f>
        <v>270</v>
      </c>
      <c r="G34" s="361" t="s">
        <v>360</v>
      </c>
      <c r="M34" s="369" t="s">
        <v>47</v>
      </c>
      <c r="N34" s="366"/>
    </row>
    <row r="35" ht="17.25" customHeight="1" spans="1:14">
      <c r="A35" s="351">
        <v>33</v>
      </c>
      <c r="B35" s="362" t="s">
        <v>361</v>
      </c>
      <c r="C35" s="362"/>
      <c r="D35" s="363" t="s">
        <v>362</v>
      </c>
      <c r="E35" s="364" t="s">
        <v>363</v>
      </c>
      <c r="F35" s="356">
        <f>EDU*2+MAX(APP,DEX)*2</f>
        <v>270</v>
      </c>
      <c r="G35" s="357" t="s">
        <v>364</v>
      </c>
      <c r="M35" s="369" t="s">
        <v>49</v>
      </c>
      <c r="N35" s="366"/>
    </row>
    <row r="36" ht="17.25" customHeight="1" spans="1:14">
      <c r="A36" s="347">
        <v>34</v>
      </c>
      <c r="B36" s="358" t="s">
        <v>365</v>
      </c>
      <c r="C36" s="358"/>
      <c r="D36" s="359" t="s">
        <v>366</v>
      </c>
      <c r="E36" s="359" t="s">
        <v>277</v>
      </c>
      <c r="F36" s="360">
        <f>APP*2+EDU*2</f>
        <v>270</v>
      </c>
      <c r="G36" s="361" t="s">
        <v>367</v>
      </c>
      <c r="M36" s="369" t="s">
        <v>51</v>
      </c>
      <c r="N36" s="366"/>
    </row>
    <row r="37" ht="17.25" customHeight="1" spans="1:14">
      <c r="A37" s="351">
        <v>35</v>
      </c>
      <c r="B37" s="362" t="s">
        <v>368</v>
      </c>
      <c r="C37" s="362"/>
      <c r="D37" s="363" t="s">
        <v>323</v>
      </c>
      <c r="E37" s="364" t="s">
        <v>277</v>
      </c>
      <c r="F37" s="356">
        <f>APP*2+EDU*2</f>
        <v>270</v>
      </c>
      <c r="G37" s="357" t="s">
        <v>369</v>
      </c>
      <c r="M37" s="369" t="s">
        <v>53</v>
      </c>
      <c r="N37" s="366"/>
    </row>
    <row r="38" spans="1:14">
      <c r="A38" s="347">
        <v>36</v>
      </c>
      <c r="B38" s="358" t="s">
        <v>370</v>
      </c>
      <c r="C38" s="358"/>
      <c r="D38" s="359" t="s">
        <v>371</v>
      </c>
      <c r="E38" s="359" t="s">
        <v>269</v>
      </c>
      <c r="F38" s="360">
        <f>EDU*4</f>
        <v>280</v>
      </c>
      <c r="G38" s="361" t="s">
        <v>372</v>
      </c>
      <c r="M38" s="369" t="s">
        <v>56</v>
      </c>
      <c r="N38" s="366"/>
    </row>
    <row r="39" ht="17.25" customHeight="1" spans="1:14">
      <c r="A39" s="351">
        <v>37</v>
      </c>
      <c r="B39" s="362" t="s">
        <v>373</v>
      </c>
      <c r="C39" s="362"/>
      <c r="D39" s="363" t="s">
        <v>371</v>
      </c>
      <c r="E39" s="364" t="s">
        <v>374</v>
      </c>
      <c r="F39" s="356">
        <f>EDU*2+MAX(APP,DEX)*2</f>
        <v>270</v>
      </c>
      <c r="G39" s="357" t="s">
        <v>375</v>
      </c>
      <c r="M39" s="369" t="s">
        <v>58</v>
      </c>
      <c r="N39" s="366"/>
    </row>
    <row r="40" ht="17.25" customHeight="1" spans="1:14">
      <c r="A40" s="347">
        <v>38</v>
      </c>
      <c r="B40" s="358" t="s">
        <v>376</v>
      </c>
      <c r="C40" s="358"/>
      <c r="D40" s="359" t="s">
        <v>377</v>
      </c>
      <c r="E40" s="359" t="s">
        <v>311</v>
      </c>
      <c r="F40" s="360">
        <f>EDU*2+MAX(STR,DEX)*2</f>
        <v>270</v>
      </c>
      <c r="G40" s="361" t="s">
        <v>378</v>
      </c>
      <c r="M40" s="369" t="s">
        <v>60</v>
      </c>
      <c r="N40" s="366"/>
    </row>
    <row r="41" spans="1:14">
      <c r="A41" s="351">
        <v>39</v>
      </c>
      <c r="B41" s="362" t="s">
        <v>379</v>
      </c>
      <c r="C41" s="362"/>
      <c r="D41" s="363" t="s">
        <v>346</v>
      </c>
      <c r="E41" s="364" t="s">
        <v>269</v>
      </c>
      <c r="F41" s="356">
        <f>EDU*4</f>
        <v>280</v>
      </c>
      <c r="G41" s="357" t="s">
        <v>380</v>
      </c>
      <c r="M41" s="369" t="s">
        <v>62</v>
      </c>
      <c r="N41" s="366"/>
    </row>
    <row r="42" ht="30" spans="1:14">
      <c r="A42" s="347">
        <v>40</v>
      </c>
      <c r="B42" s="358" t="s">
        <v>381</v>
      </c>
      <c r="C42" s="358"/>
      <c r="D42" s="359" t="s">
        <v>320</v>
      </c>
      <c r="E42" s="359" t="s">
        <v>269</v>
      </c>
      <c r="F42" s="360">
        <f>EDU*4</f>
        <v>280</v>
      </c>
      <c r="G42" s="361" t="s">
        <v>382</v>
      </c>
      <c r="M42" s="369" t="s">
        <v>64</v>
      </c>
      <c r="N42" s="366"/>
    </row>
    <row r="43" spans="1:14">
      <c r="A43" s="351">
        <v>41</v>
      </c>
      <c r="B43" s="362" t="s">
        <v>383</v>
      </c>
      <c r="C43" s="362"/>
      <c r="D43" s="363" t="s">
        <v>371</v>
      </c>
      <c r="E43" s="364" t="s">
        <v>269</v>
      </c>
      <c r="F43" s="356">
        <f>EDU*4</f>
        <v>280</v>
      </c>
      <c r="G43" s="357" t="s">
        <v>384</v>
      </c>
      <c r="M43" s="369" t="s">
        <v>66</v>
      </c>
      <c r="N43" s="366"/>
    </row>
    <row r="44" ht="17.25" customHeight="1" spans="1:14">
      <c r="A44" s="347">
        <v>42</v>
      </c>
      <c r="B44" s="358" t="s">
        <v>385</v>
      </c>
      <c r="C44" s="358"/>
      <c r="D44" s="359" t="s">
        <v>386</v>
      </c>
      <c r="E44" s="359" t="s">
        <v>277</v>
      </c>
      <c r="F44" s="360">
        <f>APP*2+EDU*2</f>
        <v>270</v>
      </c>
      <c r="G44" s="361" t="s">
        <v>387</v>
      </c>
      <c r="M44" s="369" t="s">
        <v>69</v>
      </c>
      <c r="N44" s="366"/>
    </row>
    <row r="45" ht="17.25" customHeight="1" spans="1:14">
      <c r="A45" s="351">
        <v>43</v>
      </c>
      <c r="B45" s="362" t="s">
        <v>388</v>
      </c>
      <c r="C45" s="362"/>
      <c r="D45" s="363" t="s">
        <v>314</v>
      </c>
      <c r="E45" s="364" t="s">
        <v>273</v>
      </c>
      <c r="F45" s="356">
        <f>EDU*2+DEX*2</f>
        <v>270</v>
      </c>
      <c r="G45" s="357" t="s">
        <v>389</v>
      </c>
      <c r="M45" s="369" t="s">
        <v>72</v>
      </c>
      <c r="N45" s="366"/>
    </row>
    <row r="46" spans="1:14">
      <c r="A46" s="347">
        <v>44</v>
      </c>
      <c r="B46" s="358" t="s">
        <v>390</v>
      </c>
      <c r="C46" s="358"/>
      <c r="D46" s="359" t="s">
        <v>391</v>
      </c>
      <c r="E46" s="359" t="s">
        <v>269</v>
      </c>
      <c r="F46" s="360">
        <f>EDU*4</f>
        <v>280</v>
      </c>
      <c r="G46" s="361" t="s">
        <v>392</v>
      </c>
      <c r="M46" s="369" t="s">
        <v>74</v>
      </c>
      <c r="N46" s="366"/>
    </row>
    <row r="47" ht="17.25" customHeight="1" spans="1:14">
      <c r="A47" s="351">
        <v>45</v>
      </c>
      <c r="B47" s="362" t="s">
        <v>393</v>
      </c>
      <c r="C47" s="362"/>
      <c r="D47" s="363" t="s">
        <v>394</v>
      </c>
      <c r="E47" s="364" t="s">
        <v>395</v>
      </c>
      <c r="F47" s="356">
        <f>(MAX(APP,STR,DEX))*2+EDU*2</f>
        <v>270</v>
      </c>
      <c r="G47" s="357" t="s">
        <v>396</v>
      </c>
      <c r="M47" s="369" t="s">
        <v>76</v>
      </c>
      <c r="N47" s="366"/>
    </row>
    <row r="48" ht="17.25" customHeight="1" spans="1:14">
      <c r="A48" s="347">
        <v>46</v>
      </c>
      <c r="B48" s="358" t="s">
        <v>397</v>
      </c>
      <c r="C48" s="358"/>
      <c r="D48" s="359" t="s">
        <v>290</v>
      </c>
      <c r="E48" s="359" t="s">
        <v>273</v>
      </c>
      <c r="F48" s="360">
        <f>EDU*2+DEX*2</f>
        <v>270</v>
      </c>
      <c r="G48" s="361" t="s">
        <v>398</v>
      </c>
      <c r="M48" s="369" t="s">
        <v>78</v>
      </c>
      <c r="N48" s="366"/>
    </row>
    <row r="49" ht="17.25" customHeight="1" spans="1:14">
      <c r="A49" s="351">
        <v>47</v>
      </c>
      <c r="B49" s="362" t="s">
        <v>399</v>
      </c>
      <c r="C49" s="362"/>
      <c r="D49" s="363" t="s">
        <v>272</v>
      </c>
      <c r="E49" s="364" t="s">
        <v>311</v>
      </c>
      <c r="F49" s="356">
        <f>EDU*2+MAX(STR,DEX)*2</f>
        <v>270</v>
      </c>
      <c r="G49" s="357" t="s">
        <v>400</v>
      </c>
      <c r="M49" s="369" t="s">
        <v>80</v>
      </c>
      <c r="N49" s="366"/>
    </row>
    <row r="50" ht="17.25" customHeight="1" spans="1:14">
      <c r="A50" s="347">
        <v>48</v>
      </c>
      <c r="B50" s="358" t="s">
        <v>401</v>
      </c>
      <c r="C50" s="358"/>
      <c r="D50" s="359" t="s">
        <v>314</v>
      </c>
      <c r="E50" s="359" t="s">
        <v>273</v>
      </c>
      <c r="F50" s="360">
        <f>EDU*2+DEX*2</f>
        <v>270</v>
      </c>
      <c r="G50" s="361" t="s">
        <v>402</v>
      </c>
      <c r="M50" s="369" t="s">
        <v>83</v>
      </c>
      <c r="N50" s="366"/>
    </row>
    <row r="51" spans="1:14">
      <c r="A51" s="351">
        <v>49</v>
      </c>
      <c r="B51" s="362" t="s">
        <v>403</v>
      </c>
      <c r="C51" s="362"/>
      <c r="D51" s="363" t="s">
        <v>404</v>
      </c>
      <c r="E51" s="364" t="s">
        <v>269</v>
      </c>
      <c r="F51" s="356">
        <f>EDU*4</f>
        <v>280</v>
      </c>
      <c r="G51" s="357" t="s">
        <v>405</v>
      </c>
      <c r="M51" s="369" t="s">
        <v>85</v>
      </c>
      <c r="N51" s="366"/>
    </row>
    <row r="52" ht="17.25" customHeight="1" spans="1:14">
      <c r="A52" s="347">
        <v>50</v>
      </c>
      <c r="B52" s="358" t="s">
        <v>406</v>
      </c>
      <c r="C52" s="358"/>
      <c r="D52" s="359" t="s">
        <v>407</v>
      </c>
      <c r="E52" s="359" t="s">
        <v>277</v>
      </c>
      <c r="F52" s="360">
        <f>APP*2+EDU*2</f>
        <v>270</v>
      </c>
      <c r="G52" s="361" t="s">
        <v>408</v>
      </c>
      <c r="M52" s="369" t="s">
        <v>88</v>
      </c>
      <c r="N52" s="366"/>
    </row>
    <row r="53" spans="1:14">
      <c r="A53" s="351">
        <v>51</v>
      </c>
      <c r="B53" s="362" t="s">
        <v>409</v>
      </c>
      <c r="C53" s="362"/>
      <c r="D53" s="363" t="s">
        <v>346</v>
      </c>
      <c r="E53" s="364" t="s">
        <v>269</v>
      </c>
      <c r="F53" s="356">
        <f>EDU*4</f>
        <v>280</v>
      </c>
      <c r="G53" s="357" t="s">
        <v>410</v>
      </c>
      <c r="M53" s="369" t="s">
        <v>91</v>
      </c>
      <c r="N53" s="366"/>
    </row>
    <row r="54" ht="16.5" customHeight="1" spans="1:14">
      <c r="A54" s="347">
        <v>52</v>
      </c>
      <c r="B54" s="358" t="s">
        <v>411</v>
      </c>
      <c r="C54" s="358"/>
      <c r="D54" s="359" t="s">
        <v>310</v>
      </c>
      <c r="E54" s="359" t="s">
        <v>277</v>
      </c>
      <c r="F54" s="360">
        <f>APP*2+EDU*2</f>
        <v>270</v>
      </c>
      <c r="G54" s="361" t="s">
        <v>412</v>
      </c>
      <c r="M54" s="369" t="s">
        <v>93</v>
      </c>
      <c r="N54" s="366"/>
    </row>
    <row r="55" ht="17.25" customHeight="1" spans="1:14">
      <c r="A55" s="351">
        <v>53</v>
      </c>
      <c r="B55" s="362" t="s">
        <v>413</v>
      </c>
      <c r="C55" s="362"/>
      <c r="D55" s="363" t="s">
        <v>414</v>
      </c>
      <c r="E55" s="364" t="s">
        <v>395</v>
      </c>
      <c r="F55" s="356">
        <f>(MAX(APP,STR,DEX))*2+EDU*2</f>
        <v>270</v>
      </c>
      <c r="G55" s="357" t="s">
        <v>415</v>
      </c>
      <c r="M55" s="369" t="s">
        <v>96</v>
      </c>
      <c r="N55" s="366"/>
    </row>
    <row r="56" ht="16.5" customHeight="1" spans="1:14">
      <c r="A56" s="347">
        <v>54</v>
      </c>
      <c r="B56" s="358" t="s">
        <v>416</v>
      </c>
      <c r="C56" s="358"/>
      <c r="D56" s="359" t="s">
        <v>314</v>
      </c>
      <c r="E56" s="359" t="s">
        <v>311</v>
      </c>
      <c r="F56" s="360">
        <f>EDU*2+MAX(STR,DEX)*2</f>
        <v>270</v>
      </c>
      <c r="G56" s="361" t="s">
        <v>417</v>
      </c>
      <c r="M56" s="369" t="s">
        <v>99</v>
      </c>
      <c r="N56" s="366"/>
    </row>
    <row r="57" spans="1:14">
      <c r="A57" s="351">
        <v>55</v>
      </c>
      <c r="B57" s="362" t="s">
        <v>418</v>
      </c>
      <c r="C57" s="362"/>
      <c r="D57" s="363" t="s">
        <v>323</v>
      </c>
      <c r="E57" s="364" t="s">
        <v>269</v>
      </c>
      <c r="F57" s="356">
        <f>EDU*4</f>
        <v>280</v>
      </c>
      <c r="G57" s="357" t="s">
        <v>419</v>
      </c>
      <c r="H57" s="339"/>
      <c r="M57" s="369" t="s">
        <v>115</v>
      </c>
      <c r="N57" s="366"/>
    </row>
    <row r="58" ht="16.5" customHeight="1" spans="1:14">
      <c r="A58" s="347">
        <v>56</v>
      </c>
      <c r="B58" s="358" t="s">
        <v>420</v>
      </c>
      <c r="C58" s="358"/>
      <c r="D58" s="359" t="s">
        <v>314</v>
      </c>
      <c r="E58" s="359" t="s">
        <v>311</v>
      </c>
      <c r="F58" s="360">
        <f>EDU*2+MAX(STR,DEX)*2</f>
        <v>270</v>
      </c>
      <c r="G58" s="361" t="s">
        <v>421</v>
      </c>
      <c r="H58" s="339"/>
      <c r="M58" s="369" t="s">
        <v>116</v>
      </c>
      <c r="N58" s="366"/>
    </row>
    <row r="59" spans="1:14">
      <c r="A59" s="351">
        <v>57</v>
      </c>
      <c r="B59" s="362" t="s">
        <v>422</v>
      </c>
      <c r="C59" s="362"/>
      <c r="D59" s="363" t="s">
        <v>290</v>
      </c>
      <c r="E59" s="364" t="s">
        <v>269</v>
      </c>
      <c r="F59" s="356">
        <f>EDU*4</f>
        <v>280</v>
      </c>
      <c r="G59" s="357" t="s">
        <v>423</v>
      </c>
      <c r="H59" s="339"/>
      <c r="M59" s="369" t="s">
        <v>101</v>
      </c>
      <c r="N59" s="366"/>
    </row>
    <row r="60" spans="1:14">
      <c r="A60" s="347">
        <v>58</v>
      </c>
      <c r="B60" s="358" t="s">
        <v>424</v>
      </c>
      <c r="C60" s="358"/>
      <c r="D60" s="359" t="s">
        <v>425</v>
      </c>
      <c r="E60" s="359" t="s">
        <v>269</v>
      </c>
      <c r="F60" s="360">
        <f>EDU*4</f>
        <v>280</v>
      </c>
      <c r="G60" s="361" t="s">
        <v>426</v>
      </c>
      <c r="H60" s="339"/>
      <c r="M60" s="369" t="s">
        <v>103</v>
      </c>
      <c r="N60" s="366"/>
    </row>
    <row r="61" spans="1:14">
      <c r="A61" s="351">
        <v>59</v>
      </c>
      <c r="B61" s="362" t="s">
        <v>427</v>
      </c>
      <c r="C61" s="362"/>
      <c r="D61" s="363" t="s">
        <v>428</v>
      </c>
      <c r="E61" s="364" t="s">
        <v>374</v>
      </c>
      <c r="F61" s="356">
        <f>EDU*2+MAX(APP,DEX)*2</f>
        <v>270</v>
      </c>
      <c r="G61" s="357" t="s">
        <v>429</v>
      </c>
      <c r="H61" s="339"/>
      <c r="M61" s="369" t="s">
        <v>105</v>
      </c>
      <c r="N61" s="366"/>
    </row>
    <row r="62" spans="1:14">
      <c r="A62" s="347">
        <v>60</v>
      </c>
      <c r="B62" s="358" t="s">
        <v>430</v>
      </c>
      <c r="C62" s="358"/>
      <c r="D62" s="359" t="s">
        <v>431</v>
      </c>
      <c r="E62" s="359" t="s">
        <v>277</v>
      </c>
      <c r="F62" s="360">
        <f>APP*2+EDU*2</f>
        <v>270</v>
      </c>
      <c r="G62" s="361" t="s">
        <v>432</v>
      </c>
      <c r="H62" s="339"/>
      <c r="M62" s="369" t="s">
        <v>107</v>
      </c>
      <c r="N62" s="366"/>
    </row>
    <row r="63" spans="1:14">
      <c r="A63" s="351">
        <v>61</v>
      </c>
      <c r="B63" s="362" t="s">
        <v>433</v>
      </c>
      <c r="C63" s="362"/>
      <c r="D63" s="363" t="s">
        <v>272</v>
      </c>
      <c r="E63" s="364" t="s">
        <v>311</v>
      </c>
      <c r="F63" s="356">
        <f>EDU*2+MAX(STR,DEX)*2</f>
        <v>270</v>
      </c>
      <c r="G63" s="357" t="s">
        <v>434</v>
      </c>
      <c r="H63" s="339"/>
      <c r="M63" s="369" t="s">
        <v>109</v>
      </c>
      <c r="N63" s="366"/>
    </row>
    <row r="64" spans="1:14">
      <c r="A64" s="347">
        <v>62</v>
      </c>
      <c r="B64" s="358" t="s">
        <v>435</v>
      </c>
      <c r="C64" s="358"/>
      <c r="D64" s="359" t="s">
        <v>436</v>
      </c>
      <c r="E64" s="359" t="s">
        <v>277</v>
      </c>
      <c r="F64" s="360">
        <f>APP*2+EDU*2</f>
        <v>270</v>
      </c>
      <c r="G64" s="361" t="s">
        <v>437</v>
      </c>
      <c r="H64" s="339"/>
      <c r="M64" s="369" t="s">
        <v>111</v>
      </c>
      <c r="N64" s="366"/>
    </row>
    <row r="65" spans="1:14">
      <c r="A65" s="351">
        <v>63</v>
      </c>
      <c r="B65" s="362" t="s">
        <v>438</v>
      </c>
      <c r="C65" s="362"/>
      <c r="D65" s="363" t="s">
        <v>394</v>
      </c>
      <c r="E65" s="364" t="s">
        <v>374</v>
      </c>
      <c r="F65" s="356">
        <f>EDU*2+MAX(APP,DEX)*2</f>
        <v>270</v>
      </c>
      <c r="G65" s="357" t="s">
        <v>439</v>
      </c>
      <c r="H65" s="339"/>
      <c r="M65" s="369" t="s">
        <v>129</v>
      </c>
      <c r="N65" s="366"/>
    </row>
    <row r="66" spans="1:14">
      <c r="A66" s="347">
        <v>64</v>
      </c>
      <c r="B66" s="358" t="s">
        <v>440</v>
      </c>
      <c r="C66" s="358"/>
      <c r="D66" s="359" t="s">
        <v>441</v>
      </c>
      <c r="E66" s="359" t="s">
        <v>329</v>
      </c>
      <c r="F66" s="360">
        <f>EDU*2+STR*2</f>
        <v>220</v>
      </c>
      <c r="G66" s="361" t="s">
        <v>442</v>
      </c>
      <c r="H66" s="339"/>
      <c r="M66" s="369" t="s">
        <v>443</v>
      </c>
      <c r="N66" s="366"/>
    </row>
    <row r="67" spans="1:14">
      <c r="A67" s="351">
        <v>65</v>
      </c>
      <c r="B67" s="362" t="s">
        <v>444</v>
      </c>
      <c r="C67" s="362"/>
      <c r="D67" s="363" t="s">
        <v>314</v>
      </c>
      <c r="E67" s="364" t="s">
        <v>269</v>
      </c>
      <c r="F67" s="356">
        <f>EDU*4</f>
        <v>280</v>
      </c>
      <c r="G67" s="357" t="s">
        <v>445</v>
      </c>
      <c r="H67" s="339"/>
      <c r="M67" s="380"/>
      <c r="N67" s="366"/>
    </row>
    <row r="68" spans="1:14">
      <c r="A68" s="347">
        <v>66</v>
      </c>
      <c r="B68" s="358" t="s">
        <v>446</v>
      </c>
      <c r="C68" s="358"/>
      <c r="D68" s="359" t="s">
        <v>314</v>
      </c>
      <c r="E68" s="359" t="s">
        <v>269</v>
      </c>
      <c r="F68" s="360">
        <f>EDU*4</f>
        <v>280</v>
      </c>
      <c r="G68" s="361" t="s">
        <v>447</v>
      </c>
      <c r="H68" s="339"/>
      <c r="M68" s="366"/>
      <c r="N68" s="366"/>
    </row>
    <row r="69" spans="1:14">
      <c r="A69" s="351">
        <v>67</v>
      </c>
      <c r="B69" s="362" t="s">
        <v>448</v>
      </c>
      <c r="C69" s="362"/>
      <c r="D69" s="363" t="s">
        <v>449</v>
      </c>
      <c r="E69" s="364" t="s">
        <v>269</v>
      </c>
      <c r="F69" s="356">
        <f>EDU*4</f>
        <v>280</v>
      </c>
      <c r="G69" s="357" t="s">
        <v>450</v>
      </c>
      <c r="H69" s="339"/>
      <c r="M69" s="366"/>
      <c r="N69" s="366"/>
    </row>
    <row r="70" spans="1:14">
      <c r="A70" s="347">
        <v>68</v>
      </c>
      <c r="B70" s="358" t="s">
        <v>451</v>
      </c>
      <c r="C70" s="358"/>
      <c r="D70" s="359" t="s">
        <v>404</v>
      </c>
      <c r="E70" s="359" t="s">
        <v>269</v>
      </c>
      <c r="F70" s="360">
        <f>EDU*4</f>
        <v>280</v>
      </c>
      <c r="G70" s="361" t="s">
        <v>452</v>
      </c>
      <c r="H70" s="339"/>
      <c r="M70" s="366"/>
      <c r="N70" s="366"/>
    </row>
    <row r="71" spans="1:14">
      <c r="A71" s="351">
        <v>69</v>
      </c>
      <c r="B71" s="362" t="s">
        <v>453</v>
      </c>
      <c r="C71" s="362"/>
      <c r="D71" s="363" t="s">
        <v>314</v>
      </c>
      <c r="E71" s="364" t="s">
        <v>311</v>
      </c>
      <c r="F71" s="356">
        <f>EDU*2+MAX(STR,DEX)*2</f>
        <v>270</v>
      </c>
      <c r="G71" s="357" t="s">
        <v>454</v>
      </c>
      <c r="H71" s="339"/>
      <c r="M71" s="366"/>
      <c r="N71" s="366"/>
    </row>
    <row r="72" ht="16.5" customHeight="1" spans="1:14">
      <c r="A72" s="347">
        <v>70</v>
      </c>
      <c r="B72" s="358" t="s">
        <v>455</v>
      </c>
      <c r="C72" s="358"/>
      <c r="D72" s="359" t="s">
        <v>314</v>
      </c>
      <c r="E72" s="359" t="s">
        <v>311</v>
      </c>
      <c r="F72" s="360">
        <f>EDU*2+MAX(STR,DEX)*2</f>
        <v>270</v>
      </c>
      <c r="G72" s="361" t="s">
        <v>456</v>
      </c>
      <c r="H72" s="339"/>
      <c r="M72" s="366"/>
      <c r="N72" s="366"/>
    </row>
    <row r="73" ht="16.5" customHeight="1" spans="1:14">
      <c r="A73" s="351">
        <v>71</v>
      </c>
      <c r="B73" s="362" t="s">
        <v>457</v>
      </c>
      <c r="C73" s="362"/>
      <c r="D73" s="363" t="s">
        <v>314</v>
      </c>
      <c r="E73" s="364" t="s">
        <v>311</v>
      </c>
      <c r="F73" s="356">
        <f>EDU*2+MAX(STR,DEX)*2</f>
        <v>270</v>
      </c>
      <c r="G73" s="357" t="s">
        <v>458</v>
      </c>
      <c r="H73" s="339"/>
      <c r="M73" s="366"/>
      <c r="N73" s="366"/>
    </row>
    <row r="74" spans="1:14">
      <c r="A74" s="347">
        <v>72</v>
      </c>
      <c r="B74" s="358" t="s">
        <v>459</v>
      </c>
      <c r="C74" s="358"/>
      <c r="D74" s="359" t="s">
        <v>391</v>
      </c>
      <c r="E74" s="359" t="s">
        <v>269</v>
      </c>
      <c r="F74" s="360">
        <f>EDU*4</f>
        <v>280</v>
      </c>
      <c r="G74" s="361" t="s">
        <v>460</v>
      </c>
      <c r="H74" s="339"/>
      <c r="M74" s="366"/>
      <c r="N74" s="366"/>
    </row>
    <row r="75" spans="1:14">
      <c r="A75" s="351">
        <v>73</v>
      </c>
      <c r="B75" s="362" t="s">
        <v>461</v>
      </c>
      <c r="C75" s="362"/>
      <c r="D75" s="363" t="s">
        <v>462</v>
      </c>
      <c r="E75" s="364" t="s">
        <v>269</v>
      </c>
      <c r="F75" s="356">
        <f>EDU*4</f>
        <v>280</v>
      </c>
      <c r="G75" s="357" t="s">
        <v>463</v>
      </c>
      <c r="H75" s="339"/>
      <c r="M75" s="366"/>
      <c r="N75" s="366"/>
    </row>
    <row r="76" spans="1:14">
      <c r="A76" s="347">
        <v>74</v>
      </c>
      <c r="B76" s="358" t="s">
        <v>464</v>
      </c>
      <c r="C76" s="358"/>
      <c r="D76" s="359" t="s">
        <v>276</v>
      </c>
      <c r="E76" s="359" t="s">
        <v>269</v>
      </c>
      <c r="F76" s="360">
        <f>EDU*4</f>
        <v>280</v>
      </c>
      <c r="G76" s="361" t="s">
        <v>465</v>
      </c>
      <c r="H76" s="339"/>
      <c r="M76" s="366"/>
      <c r="N76" s="366"/>
    </row>
    <row r="77" ht="16.5" customHeight="1" spans="1:14">
      <c r="A77" s="351">
        <v>75</v>
      </c>
      <c r="B77" s="362" t="s">
        <v>466</v>
      </c>
      <c r="C77" s="362"/>
      <c r="D77" s="363" t="s">
        <v>467</v>
      </c>
      <c r="E77" s="364" t="s">
        <v>311</v>
      </c>
      <c r="F77" s="356">
        <f>EDU*2+MAX(STR,DEX)*2</f>
        <v>270</v>
      </c>
      <c r="G77" s="357" t="s">
        <v>468</v>
      </c>
      <c r="H77" s="339"/>
      <c r="M77" s="366"/>
      <c r="N77" s="366"/>
    </row>
    <row r="78" ht="17.25" customHeight="1" spans="1:14">
      <c r="A78" s="347">
        <v>76</v>
      </c>
      <c r="B78" s="358" t="s">
        <v>469</v>
      </c>
      <c r="C78" s="358"/>
      <c r="D78" s="359" t="s">
        <v>470</v>
      </c>
      <c r="E78" s="359" t="s">
        <v>277</v>
      </c>
      <c r="F78" s="360">
        <f>EDU*2+APP*2</f>
        <v>270</v>
      </c>
      <c r="G78" s="361" t="s">
        <v>471</v>
      </c>
      <c r="H78" s="339"/>
      <c r="M78" s="366"/>
      <c r="N78" s="366"/>
    </row>
    <row r="79" ht="17.25" customHeight="1" spans="1:14">
      <c r="A79" s="351">
        <v>77</v>
      </c>
      <c r="B79" s="362" t="s">
        <v>472</v>
      </c>
      <c r="C79" s="362"/>
      <c r="D79" s="363" t="s">
        <v>346</v>
      </c>
      <c r="E79" s="364" t="s">
        <v>311</v>
      </c>
      <c r="F79" s="356">
        <f>EDU*2+MAX(STR,DEX)*2</f>
        <v>270</v>
      </c>
      <c r="G79" s="357" t="s">
        <v>473</v>
      </c>
      <c r="H79" s="339"/>
      <c r="M79" s="366"/>
      <c r="N79" s="366"/>
    </row>
    <row r="80" spans="1:8">
      <c r="A80" s="347">
        <v>78</v>
      </c>
      <c r="B80" s="358" t="s">
        <v>474</v>
      </c>
      <c r="C80" s="358"/>
      <c r="D80" s="359" t="s">
        <v>404</v>
      </c>
      <c r="E80" s="359" t="s">
        <v>269</v>
      </c>
      <c r="F80" s="360">
        <f>EDU*4</f>
        <v>280</v>
      </c>
      <c r="G80" s="361" t="s">
        <v>475</v>
      </c>
      <c r="H80" s="339"/>
    </row>
    <row r="81" ht="16.5" customHeight="1" spans="1:8">
      <c r="A81" s="351">
        <v>79</v>
      </c>
      <c r="B81" s="362" t="s">
        <v>476</v>
      </c>
      <c r="C81" s="362"/>
      <c r="D81" s="363" t="s">
        <v>314</v>
      </c>
      <c r="E81" s="364" t="s">
        <v>477</v>
      </c>
      <c r="F81" s="356">
        <f>EDU*2+MAX(POW,DEX)*2</f>
        <v>270</v>
      </c>
      <c r="G81" s="357" t="s">
        <v>478</v>
      </c>
      <c r="H81" s="339"/>
    </row>
    <row r="82" spans="1:8">
      <c r="A82" s="347">
        <v>80</v>
      </c>
      <c r="B82" s="358" t="s">
        <v>479</v>
      </c>
      <c r="C82" s="358"/>
      <c r="D82" s="359" t="s">
        <v>314</v>
      </c>
      <c r="E82" s="359" t="s">
        <v>269</v>
      </c>
      <c r="F82" s="360">
        <f>EDU*4</f>
        <v>280</v>
      </c>
      <c r="G82" s="361" t="s">
        <v>480</v>
      </c>
      <c r="H82" s="339"/>
    </row>
    <row r="83" ht="30" spans="1:8">
      <c r="A83" s="351">
        <v>81</v>
      </c>
      <c r="B83" s="362" t="s">
        <v>481</v>
      </c>
      <c r="C83" s="362"/>
      <c r="D83" s="363" t="s">
        <v>482</v>
      </c>
      <c r="E83" s="364" t="s">
        <v>269</v>
      </c>
      <c r="F83" s="356">
        <f>EDU*4</f>
        <v>280</v>
      </c>
      <c r="G83" s="357" t="s">
        <v>483</v>
      </c>
      <c r="H83" s="339"/>
    </row>
    <row r="84" ht="16.5" customHeight="1" spans="1:7">
      <c r="A84" s="347">
        <v>82</v>
      </c>
      <c r="B84" s="358" t="s">
        <v>484</v>
      </c>
      <c r="C84" s="358"/>
      <c r="D84" s="359" t="s">
        <v>485</v>
      </c>
      <c r="E84" s="359" t="s">
        <v>311</v>
      </c>
      <c r="F84" s="360">
        <f>EDU*2+MAX(STR,DEX)*2</f>
        <v>270</v>
      </c>
      <c r="G84" s="361" t="s">
        <v>486</v>
      </c>
    </row>
    <row r="85" spans="1:7">
      <c r="A85" s="351">
        <v>83</v>
      </c>
      <c r="B85" s="362" t="s">
        <v>487</v>
      </c>
      <c r="C85" s="362"/>
      <c r="D85" s="363" t="s">
        <v>314</v>
      </c>
      <c r="E85" s="364" t="s">
        <v>269</v>
      </c>
      <c r="F85" s="356">
        <f>EDU*4</f>
        <v>280</v>
      </c>
      <c r="G85" s="357" t="s">
        <v>488</v>
      </c>
    </row>
    <row r="86" spans="1:7">
      <c r="A86" s="347">
        <v>84</v>
      </c>
      <c r="B86" s="358" t="s">
        <v>489</v>
      </c>
      <c r="C86" s="358"/>
      <c r="D86" s="359" t="s">
        <v>490</v>
      </c>
      <c r="E86" s="359" t="s">
        <v>269</v>
      </c>
      <c r="F86" s="360">
        <f>EDU*4</f>
        <v>280</v>
      </c>
      <c r="G86" s="361" t="s">
        <v>491</v>
      </c>
    </row>
    <row r="87" spans="1:7">
      <c r="A87" s="351">
        <v>85</v>
      </c>
      <c r="B87" s="362" t="s">
        <v>492</v>
      </c>
      <c r="C87" s="362"/>
      <c r="D87" s="363" t="s">
        <v>314</v>
      </c>
      <c r="E87" s="364" t="s">
        <v>269</v>
      </c>
      <c r="F87" s="356">
        <f>EDU*4</f>
        <v>280</v>
      </c>
      <c r="G87" s="357" t="s">
        <v>493</v>
      </c>
    </row>
    <row r="88" spans="1:7">
      <c r="A88" s="347">
        <v>86</v>
      </c>
      <c r="B88" s="358" t="s">
        <v>494</v>
      </c>
      <c r="C88" s="358"/>
      <c r="D88" s="359" t="s">
        <v>404</v>
      </c>
      <c r="E88" s="359" t="s">
        <v>269</v>
      </c>
      <c r="F88" s="360">
        <f>EDU*4</f>
        <v>280</v>
      </c>
      <c r="G88" s="361" t="s">
        <v>495</v>
      </c>
    </row>
    <row r="89" ht="16.5" customHeight="1" spans="1:7">
      <c r="A89" s="351">
        <v>87</v>
      </c>
      <c r="B89" s="362" t="s">
        <v>496</v>
      </c>
      <c r="C89" s="362"/>
      <c r="D89" s="363" t="s">
        <v>467</v>
      </c>
      <c r="E89" s="364" t="s">
        <v>273</v>
      </c>
      <c r="F89" s="356">
        <f>EDU*2+DEX*2</f>
        <v>270</v>
      </c>
      <c r="G89" s="357" t="s">
        <v>497</v>
      </c>
    </row>
    <row r="90" spans="1:7">
      <c r="A90" s="347">
        <v>88</v>
      </c>
      <c r="B90" s="358" t="s">
        <v>498</v>
      </c>
      <c r="C90" s="358"/>
      <c r="D90" s="359" t="s">
        <v>346</v>
      </c>
      <c r="E90" s="359" t="s">
        <v>269</v>
      </c>
      <c r="F90" s="360">
        <f>EDU*4</f>
        <v>280</v>
      </c>
      <c r="G90" s="361" t="s">
        <v>499</v>
      </c>
    </row>
    <row r="91" ht="16.5" customHeight="1" spans="1:7">
      <c r="A91" s="351">
        <v>89</v>
      </c>
      <c r="B91" s="362" t="s">
        <v>500</v>
      </c>
      <c r="C91" s="362"/>
      <c r="D91" s="363" t="s">
        <v>320</v>
      </c>
      <c r="E91" s="364" t="s">
        <v>311</v>
      </c>
      <c r="F91" s="356">
        <f>EDU*2+MAX(STR,DEX)*2</f>
        <v>270</v>
      </c>
      <c r="G91" s="357" t="s">
        <v>501</v>
      </c>
    </row>
    <row r="92" ht="16.5" customHeight="1" spans="1:7">
      <c r="A92" s="347">
        <v>90</v>
      </c>
      <c r="B92" s="358" t="s">
        <v>502</v>
      </c>
      <c r="C92" s="358"/>
      <c r="D92" s="359" t="s">
        <v>314</v>
      </c>
      <c r="E92" s="359" t="s">
        <v>311</v>
      </c>
      <c r="F92" s="360">
        <f>EDU*2+MAX(STR,DEX)*2</f>
        <v>270</v>
      </c>
      <c r="G92" s="361" t="s">
        <v>503</v>
      </c>
    </row>
    <row r="93" ht="16.5" customHeight="1" spans="1:7">
      <c r="A93" s="351">
        <v>91</v>
      </c>
      <c r="B93" s="362" t="s">
        <v>504</v>
      </c>
      <c r="C93" s="362"/>
      <c r="D93" s="363" t="s">
        <v>314</v>
      </c>
      <c r="E93" s="364" t="s">
        <v>311</v>
      </c>
      <c r="F93" s="356">
        <f>EDU*2+MAX(STR,DEX)*2</f>
        <v>270</v>
      </c>
      <c r="G93" s="357" t="s">
        <v>505</v>
      </c>
    </row>
    <row r="94" spans="1:7">
      <c r="A94" s="347">
        <v>92</v>
      </c>
      <c r="B94" s="358" t="s">
        <v>506</v>
      </c>
      <c r="C94" s="358"/>
      <c r="D94" s="359" t="s">
        <v>467</v>
      </c>
      <c r="E94" s="359" t="s">
        <v>269</v>
      </c>
      <c r="F94" s="360">
        <f>EDU*4</f>
        <v>280</v>
      </c>
      <c r="G94" s="361" t="s">
        <v>507</v>
      </c>
    </row>
    <row r="95" ht="16.5" customHeight="1" spans="1:7">
      <c r="A95" s="351">
        <v>93</v>
      </c>
      <c r="B95" s="362" t="s">
        <v>508</v>
      </c>
      <c r="C95" s="362"/>
      <c r="D95" s="363" t="s">
        <v>509</v>
      </c>
      <c r="E95" s="364" t="s">
        <v>311</v>
      </c>
      <c r="F95" s="356">
        <f>EDU*2+MAX(STR,DEX)*2</f>
        <v>270</v>
      </c>
      <c r="G95" s="357" t="s">
        <v>510</v>
      </c>
    </row>
    <row r="96" ht="17.25" customHeight="1" spans="1:7">
      <c r="A96" s="347">
        <v>94</v>
      </c>
      <c r="B96" s="358" t="s">
        <v>511</v>
      </c>
      <c r="C96" s="358"/>
      <c r="D96" s="359" t="s">
        <v>512</v>
      </c>
      <c r="E96" s="359" t="s">
        <v>277</v>
      </c>
      <c r="F96" s="360">
        <f>EDU*2+APP*2</f>
        <v>270</v>
      </c>
      <c r="G96" s="361" t="s">
        <v>513</v>
      </c>
    </row>
    <row r="97" spans="1:7">
      <c r="A97" s="351">
        <v>95</v>
      </c>
      <c r="B97" s="362" t="s">
        <v>514</v>
      </c>
      <c r="C97" s="362"/>
      <c r="D97" s="363" t="s">
        <v>391</v>
      </c>
      <c r="E97" s="364" t="s">
        <v>269</v>
      </c>
      <c r="F97" s="356">
        <f>EDU*4</f>
        <v>280</v>
      </c>
      <c r="G97" s="357" t="s">
        <v>515</v>
      </c>
    </row>
    <row r="98" spans="1:7">
      <c r="A98" s="347">
        <v>96</v>
      </c>
      <c r="B98" s="358" t="s">
        <v>516</v>
      </c>
      <c r="C98" s="358"/>
      <c r="D98" s="359" t="s">
        <v>290</v>
      </c>
      <c r="E98" s="359" t="s">
        <v>269</v>
      </c>
      <c r="F98" s="360">
        <f>EDU*4</f>
        <v>280</v>
      </c>
      <c r="G98" s="361" t="s">
        <v>517</v>
      </c>
    </row>
    <row r="99" spans="1:7">
      <c r="A99" s="351">
        <v>97</v>
      </c>
      <c r="B99" s="362" t="s">
        <v>518</v>
      </c>
      <c r="C99" s="362"/>
      <c r="D99" s="363" t="s">
        <v>314</v>
      </c>
      <c r="E99" s="364" t="s">
        <v>269</v>
      </c>
      <c r="F99" s="356">
        <f>EDU*4</f>
        <v>280</v>
      </c>
      <c r="G99" s="357" t="s">
        <v>519</v>
      </c>
    </row>
    <row r="100" spans="1:7">
      <c r="A100" s="347">
        <v>98</v>
      </c>
      <c r="B100" s="358" t="s">
        <v>520</v>
      </c>
      <c r="C100" s="358"/>
      <c r="D100" s="359" t="s">
        <v>314</v>
      </c>
      <c r="E100" s="359" t="s">
        <v>269</v>
      </c>
      <c r="F100" s="360">
        <f>EDU*4</f>
        <v>280</v>
      </c>
      <c r="G100" s="361" t="s">
        <v>521</v>
      </c>
    </row>
    <row r="101" spans="1:7">
      <c r="A101" s="351">
        <v>99</v>
      </c>
      <c r="B101" s="362" t="s">
        <v>522</v>
      </c>
      <c r="C101" s="362"/>
      <c r="D101" s="363" t="s">
        <v>323</v>
      </c>
      <c r="E101" s="364" t="s">
        <v>269</v>
      </c>
      <c r="F101" s="356">
        <f>EDU*4</f>
        <v>280</v>
      </c>
      <c r="G101" s="357" t="s">
        <v>523</v>
      </c>
    </row>
    <row r="102" ht="17.25" customHeight="1" spans="1:7">
      <c r="A102" s="347">
        <v>100</v>
      </c>
      <c r="B102" s="358" t="s">
        <v>524</v>
      </c>
      <c r="C102" s="358"/>
      <c r="D102" s="359" t="s">
        <v>276</v>
      </c>
      <c r="E102" s="359" t="s">
        <v>277</v>
      </c>
      <c r="F102" s="360">
        <f>EDU*2+APP*2</f>
        <v>270</v>
      </c>
      <c r="G102" s="361" t="s">
        <v>525</v>
      </c>
    </row>
    <row r="103" spans="1:7">
      <c r="A103" s="351">
        <v>101</v>
      </c>
      <c r="B103" s="362" t="s">
        <v>526</v>
      </c>
      <c r="C103" s="362"/>
      <c r="D103" s="363" t="s">
        <v>303</v>
      </c>
      <c r="E103" s="364" t="s">
        <v>269</v>
      </c>
      <c r="F103" s="356">
        <f>EDU*4</f>
        <v>280</v>
      </c>
      <c r="G103" s="357" t="s">
        <v>527</v>
      </c>
    </row>
    <row r="104" ht="17.25" customHeight="1" spans="1:7">
      <c r="A104" s="347">
        <v>102</v>
      </c>
      <c r="B104" s="358" t="s">
        <v>528</v>
      </c>
      <c r="C104" s="358"/>
      <c r="D104" s="359" t="s">
        <v>314</v>
      </c>
      <c r="E104" s="359" t="s">
        <v>363</v>
      </c>
      <c r="F104" s="360">
        <f>EDU*2+MAX(APP,DEX)*2</f>
        <v>270</v>
      </c>
      <c r="G104" s="361" t="s">
        <v>529</v>
      </c>
    </row>
    <row r="105" ht="17.25" customHeight="1" spans="1:7">
      <c r="A105" s="351">
        <v>103</v>
      </c>
      <c r="B105" s="362" t="s">
        <v>530</v>
      </c>
      <c r="C105" s="362"/>
      <c r="D105" s="363" t="s">
        <v>323</v>
      </c>
      <c r="E105" s="364" t="s">
        <v>374</v>
      </c>
      <c r="F105" s="356">
        <f>EDU*2+MAX(APP,DEX)*2</f>
        <v>270</v>
      </c>
      <c r="G105" s="357" t="s">
        <v>531</v>
      </c>
    </row>
    <row r="106" ht="16.5" customHeight="1" spans="1:7">
      <c r="A106" s="347">
        <v>104</v>
      </c>
      <c r="B106" s="358" t="s">
        <v>532</v>
      </c>
      <c r="C106" s="358"/>
      <c r="D106" s="359" t="s">
        <v>314</v>
      </c>
      <c r="E106" s="359" t="s">
        <v>311</v>
      </c>
      <c r="F106" s="360">
        <f>EDU*2+MAX(STR,DEX)*2</f>
        <v>270</v>
      </c>
      <c r="G106" s="361" t="s">
        <v>533</v>
      </c>
    </row>
    <row r="107" ht="17.25" customHeight="1" spans="1:7">
      <c r="A107" s="351">
        <v>105</v>
      </c>
      <c r="B107" s="362" t="s">
        <v>534</v>
      </c>
      <c r="C107" s="362"/>
      <c r="D107" s="363" t="s">
        <v>371</v>
      </c>
      <c r="E107" s="364" t="s">
        <v>374</v>
      </c>
      <c r="F107" s="356">
        <f>EDU*2+MAX(APP,DEX)*2</f>
        <v>270</v>
      </c>
      <c r="G107" s="357" t="s">
        <v>535</v>
      </c>
    </row>
    <row r="108" spans="1:7">
      <c r="A108" s="347">
        <v>106</v>
      </c>
      <c r="B108" s="358" t="s">
        <v>536</v>
      </c>
      <c r="C108" s="358"/>
      <c r="D108" s="359" t="s">
        <v>537</v>
      </c>
      <c r="E108" s="359" t="s">
        <v>269</v>
      </c>
      <c r="F108" s="360">
        <f>EDU*4</f>
        <v>280</v>
      </c>
      <c r="G108" s="361" t="s">
        <v>538</v>
      </c>
    </row>
    <row r="109" ht="16.5" customHeight="1" spans="1:7">
      <c r="A109" s="351">
        <v>107</v>
      </c>
      <c r="B109" s="362" t="s">
        <v>539</v>
      </c>
      <c r="C109" s="362"/>
      <c r="D109" s="363" t="s">
        <v>540</v>
      </c>
      <c r="E109" s="364" t="s">
        <v>311</v>
      </c>
      <c r="F109" s="356">
        <f>EDU*2+MAX(STR,DEX)*2</f>
        <v>270</v>
      </c>
      <c r="G109" s="357" t="s">
        <v>541</v>
      </c>
    </row>
    <row r="110" ht="16.5" customHeight="1" spans="1:7">
      <c r="A110" s="347">
        <v>108</v>
      </c>
      <c r="B110" s="358" t="s">
        <v>542</v>
      </c>
      <c r="C110" s="358"/>
      <c r="D110" s="359" t="s">
        <v>543</v>
      </c>
      <c r="E110" s="359" t="s">
        <v>311</v>
      </c>
      <c r="F110" s="360">
        <f>EDU*2+MAX(STR,DEX)*2</f>
        <v>270</v>
      </c>
      <c r="G110" s="361" t="s">
        <v>544</v>
      </c>
    </row>
    <row r="111" spans="1:7">
      <c r="A111" s="351">
        <v>109</v>
      </c>
      <c r="B111" s="362" t="s">
        <v>545</v>
      </c>
      <c r="C111" s="362"/>
      <c r="D111" s="363" t="s">
        <v>323</v>
      </c>
      <c r="E111" s="364" t="s">
        <v>269</v>
      </c>
      <c r="F111" s="356">
        <f>EDU*4</f>
        <v>280</v>
      </c>
      <c r="G111" s="357" t="s">
        <v>546</v>
      </c>
    </row>
    <row r="112" spans="1:7">
      <c r="A112" s="347">
        <v>110</v>
      </c>
      <c r="B112" s="358" t="s">
        <v>547</v>
      </c>
      <c r="C112" s="358"/>
      <c r="D112" s="359" t="s">
        <v>512</v>
      </c>
      <c r="E112" s="359" t="s">
        <v>269</v>
      </c>
      <c r="F112" s="360">
        <f>EDU*4</f>
        <v>280</v>
      </c>
      <c r="G112" s="361" t="s">
        <v>548</v>
      </c>
    </row>
    <row r="113" ht="17.25" customHeight="1" spans="1:7">
      <c r="A113" s="351">
        <v>111</v>
      </c>
      <c r="B113" s="362" t="s">
        <v>549</v>
      </c>
      <c r="C113" s="362"/>
      <c r="D113" s="363" t="s">
        <v>272</v>
      </c>
      <c r="E113" s="364" t="s">
        <v>374</v>
      </c>
      <c r="F113" s="356">
        <f>EDU*2+MAX(APP,DEX)*2</f>
        <v>270</v>
      </c>
      <c r="G113" s="357" t="s">
        <v>550</v>
      </c>
    </row>
    <row r="114" spans="1:7">
      <c r="A114" s="347">
        <v>112</v>
      </c>
      <c r="B114" s="358" t="s">
        <v>551</v>
      </c>
      <c r="C114" s="358"/>
      <c r="D114" s="359" t="s">
        <v>272</v>
      </c>
      <c r="E114" s="359" t="s">
        <v>269</v>
      </c>
      <c r="F114" s="360">
        <f>EDU*4</f>
        <v>280</v>
      </c>
      <c r="G114" s="361" t="s">
        <v>552</v>
      </c>
    </row>
    <row r="115" spans="1:7">
      <c r="A115" s="351">
        <v>113</v>
      </c>
      <c r="B115" s="362" t="s">
        <v>553</v>
      </c>
      <c r="C115" s="362"/>
      <c r="D115" s="363" t="s">
        <v>554</v>
      </c>
      <c r="E115" s="364" t="s">
        <v>269</v>
      </c>
      <c r="F115" s="356">
        <f>EDU*4</f>
        <v>280</v>
      </c>
      <c r="G115" s="357" t="s">
        <v>555</v>
      </c>
    </row>
    <row r="116" ht="16.5" customHeight="1" spans="1:7">
      <c r="A116" s="347">
        <v>114</v>
      </c>
      <c r="B116" s="358" t="s">
        <v>556</v>
      </c>
      <c r="C116" s="358"/>
      <c r="D116" s="359" t="s">
        <v>470</v>
      </c>
      <c r="E116" s="359" t="s">
        <v>291</v>
      </c>
      <c r="F116" s="360">
        <f>EDU*2+MAX(APP,POW)*2</f>
        <v>270</v>
      </c>
      <c r="G116" s="361" t="s">
        <v>557</v>
      </c>
    </row>
    <row r="117" ht="15.75" spans="1:7">
      <c r="A117" s="374">
        <v>115</v>
      </c>
      <c r="B117" s="375" t="s">
        <v>558</v>
      </c>
      <c r="C117" s="375"/>
      <c r="D117" s="376" t="s">
        <v>276</v>
      </c>
      <c r="E117" s="377" t="s">
        <v>269</v>
      </c>
      <c r="F117" s="378">
        <f>EDU*4</f>
        <v>280</v>
      </c>
      <c r="G117" s="379" t="s">
        <v>559</v>
      </c>
    </row>
  </sheetData>
  <sheetProtection selectLockedCells="1"/>
  <protectedRanges>
    <protectedRange password="C71F" sqref="N30:N33 M20 N8 M23 N21:N22 N24:N25" name="区域1"/>
    <protectedRange password="C71F" sqref="N49:N51 N45 N55 M60" name="区域1_1"/>
    <protectedRange password="C71F" sqref="M61:N61" name="区域2"/>
  </protectedRanges>
  <mergeCells count="127">
    <mergeCell ref="B1:C1"/>
    <mergeCell ref="B2:G2"/>
    <mergeCell ref="I2:J2"/>
    <mergeCell ref="I3:J3"/>
    <mergeCell ref="B4:C4"/>
    <mergeCell ref="I4:J4"/>
    <mergeCell ref="B5:C5"/>
    <mergeCell ref="I5:J5"/>
    <mergeCell ref="B6:C6"/>
    <mergeCell ref="I6:J6"/>
    <mergeCell ref="B7:C7"/>
    <mergeCell ref="I7:J7"/>
    <mergeCell ref="B8:C8"/>
    <mergeCell ref="I8:J8"/>
    <mergeCell ref="B9:C9"/>
    <mergeCell ref="I9:J9"/>
    <mergeCell ref="B10:C10"/>
    <mergeCell ref="I10:J10"/>
    <mergeCell ref="B11:C11"/>
    <mergeCell ref="I11:J11"/>
    <mergeCell ref="B12:C12"/>
    <mergeCell ref="B13:C13"/>
    <mergeCell ref="B14:C14"/>
    <mergeCell ref="B15:C15"/>
    <mergeCell ref="B16:C16"/>
    <mergeCell ref="B17:C17"/>
    <mergeCell ref="B18:C18"/>
    <mergeCell ref="B19:C19"/>
    <mergeCell ref="B20:C20"/>
    <mergeCell ref="B21:C21"/>
    <mergeCell ref="B22:C22"/>
    <mergeCell ref="B23:C23"/>
    <mergeCell ref="B24:C24"/>
    <mergeCell ref="B25:C25"/>
    <mergeCell ref="B26:C26"/>
    <mergeCell ref="B27:C27"/>
    <mergeCell ref="B28:C28"/>
    <mergeCell ref="B29:C29"/>
    <mergeCell ref="B30:C30"/>
    <mergeCell ref="B31:C31"/>
    <mergeCell ref="B32:C32"/>
    <mergeCell ref="B33:C33"/>
    <mergeCell ref="B34:C34"/>
    <mergeCell ref="B35:C35"/>
    <mergeCell ref="B36:C36"/>
    <mergeCell ref="B37:C37"/>
    <mergeCell ref="B38:C38"/>
    <mergeCell ref="B39:C39"/>
    <mergeCell ref="B40:C40"/>
    <mergeCell ref="B41:C41"/>
    <mergeCell ref="B42:C42"/>
    <mergeCell ref="B43:C43"/>
    <mergeCell ref="B44:C44"/>
    <mergeCell ref="B45:C45"/>
    <mergeCell ref="B46:C46"/>
    <mergeCell ref="B47:C47"/>
    <mergeCell ref="B48:C48"/>
    <mergeCell ref="B49:C49"/>
    <mergeCell ref="B50:C50"/>
    <mergeCell ref="B51:C51"/>
    <mergeCell ref="B52:C52"/>
    <mergeCell ref="B53:C53"/>
    <mergeCell ref="B54:C54"/>
    <mergeCell ref="B55:C55"/>
    <mergeCell ref="B56:C56"/>
    <mergeCell ref="B57:C57"/>
    <mergeCell ref="B58:C58"/>
    <mergeCell ref="B59:C59"/>
    <mergeCell ref="B60:C60"/>
    <mergeCell ref="B61:C61"/>
    <mergeCell ref="B62:C62"/>
    <mergeCell ref="B63:C63"/>
    <mergeCell ref="B64:C64"/>
    <mergeCell ref="B65:C65"/>
    <mergeCell ref="B66:C66"/>
    <mergeCell ref="B67:C67"/>
    <mergeCell ref="B68:C68"/>
    <mergeCell ref="B69:C69"/>
    <mergeCell ref="B70:C70"/>
    <mergeCell ref="B71:C71"/>
    <mergeCell ref="B72:C72"/>
    <mergeCell ref="B73:C73"/>
    <mergeCell ref="B74:C74"/>
    <mergeCell ref="B75:C75"/>
    <mergeCell ref="B76:C76"/>
    <mergeCell ref="B77:C77"/>
    <mergeCell ref="B78:C78"/>
    <mergeCell ref="B79:C79"/>
    <mergeCell ref="B80:C80"/>
    <mergeCell ref="B81:C81"/>
    <mergeCell ref="B82:C82"/>
    <mergeCell ref="B83:C83"/>
    <mergeCell ref="B84:C84"/>
    <mergeCell ref="B85:C85"/>
    <mergeCell ref="B86:C86"/>
    <mergeCell ref="B87:C87"/>
    <mergeCell ref="B88:C88"/>
    <mergeCell ref="B89:C89"/>
    <mergeCell ref="B90:C90"/>
    <mergeCell ref="B91:C91"/>
    <mergeCell ref="B92:C92"/>
    <mergeCell ref="B93:C93"/>
    <mergeCell ref="B94:C94"/>
    <mergeCell ref="B95:C95"/>
    <mergeCell ref="B96:C96"/>
    <mergeCell ref="B97:C97"/>
    <mergeCell ref="B98:C98"/>
    <mergeCell ref="B99:C99"/>
    <mergeCell ref="B100:C100"/>
    <mergeCell ref="B101:C101"/>
    <mergeCell ref="B102:C102"/>
    <mergeCell ref="B103:C103"/>
    <mergeCell ref="B104:C104"/>
    <mergeCell ref="B105:C105"/>
    <mergeCell ref="B106:C106"/>
    <mergeCell ref="B107:C107"/>
    <mergeCell ref="B108:C108"/>
    <mergeCell ref="B109:C109"/>
    <mergeCell ref="B110:C110"/>
    <mergeCell ref="B111:C111"/>
    <mergeCell ref="B112:C112"/>
    <mergeCell ref="B113:C113"/>
    <mergeCell ref="B114:C114"/>
    <mergeCell ref="B115:C115"/>
    <mergeCell ref="B116:C116"/>
    <mergeCell ref="B117:C117"/>
    <mergeCell ref="H2:H10"/>
  </mergeCells>
  <conditionalFormatting sqref="I2:J10">
    <cfRule type="expression" dxfId="7" priority="1">
      <formula>"人物卡!$F$5=1"</formula>
    </cfRule>
  </conditionalFormatting>
  <dataValidations count="173">
    <dataValidation allowBlank="1" showInputMessage="1" showErrorMessage="1" promptTitle="Cthulhu Mythos (00%)" prompt="“我认为，人的思维缺乏将已知事物联系起来的能力，这是世上最仁慈的事了。人类居住在幽暗的海洋中一个名为无知的小岛上，这海洋浩淼无垠、蕴藏无穷秘密，但我们并不应该航行过远，探究太深。”&#10;               ——H·P·爱手艺" sqref="M13"/>
    <dataValidation allowBlank="1" showInputMessage="1" promptTitle="介绍" prompt="世界上有许多著名的侦探机构，其中最著名的是平克顿和伯恩斯调查局（后来合并成一家公司）。这样的公司一般有两类工作人员：安保人员和调查人员。企业或个人雇用安保人员来保护自己的资产和人员免受盗贼刺客和绑匪的威胁。这些安保人员角色使用巡警的职业模板。调查人员则是便衣侦探，负责为公司客户解决各种异常事件阻止谋杀事件寻找失踪的人员等等。" sqref="B8:C8"/>
    <dataValidation allowBlank="1" showInputMessage="1" showErrorMessage="1" promptTitle="Diving (01%)" prompt="使用者接受过在深海游泳的使用以及维持潜水设备的训练，水下导航，合适的下潜配重，以及应对紧急情况的方法。" sqref="M66"/>
    <dataValidation allowBlank="1" showInputMessage="1" promptTitle="介绍" prompt="罪犯的体格和相貌形形色色，有些是纯粹碰运气伺机行事，比如扒手." sqref="B33:C33"/>
    <dataValidation allowBlank="1" showInputMessage="1" promptTitle="介绍" prompt="许多演员有相当深厚的文化素养，认为自己才是“正统”的，倾向于轻视电影业的商业活动。直到 20 世纪后期电影业的地位提高，电影演员的薪酬增加，这种情况才发生改变。电影业和电影明星一直是世界人民关注的焦点。许多明星一夜成名，在媒体的聚光灯下过着光鲜亮丽的生活。" sqref="B7:C7"/>
    <dataValidation allowBlank="1" showInputMessage="1" showErrorMessage="1" promptTitle="Electrical Repair (10%)" prompt="使调查员能够修理或者改装电气设备。在现代，这技能对现代电子器件几乎做不到什么。为了维修电气设备，可能需要特殊的部件或者工具。也可用于现代的爆破作业。" sqref="M17"/>
    <dataValidation allowBlank="1" showInputMessage="1" promptTitle="介绍" prompt="勤杂护工在医院的工作包括倒垃圾、打扫房间、运送病人，还有一些其他乱七八糟的工作。总之对他们的要求不比对看门人多多少。" sqref="B66:C66"/>
    <dataValidation allowBlank="1" showInputMessage="1" showErrorMessage="1" promptTitle="Accounting (05%)" prompt="使调查员理解会计工作的流程。通过检查账簿，调查员可以了解过去的资金的得与失，以及这些资金流通渠道。也能发现做假账的员工，对资金的偷偷挪用，对行贿或者敲诈的款项支付，以及经济状况是否比表面陈述的更好或者更差。" sqref="M2"/>
    <dataValidation allowBlank="1" showInputMessage="1" promptTitle="介绍" prompt="书商可能拥有自己的店面或者利基（小众）邮购服务，也可能辗转全国甚至海外专门经销书籍。许多人拥有富有的，能提供利润丰厚又稀罕的工作的固定客户。" sqref="B21:C21"/>
    <dataValidation allowBlank="1" showInputMessage="1" showErrorMessage="1" promptTitle="Anthropology (01%)" prompt="使调查员能够通过观察来辨认和理解一个人的生活方式。如过持续观察一个其他的文化一段时，那么他可以对文化方式以及道德习惯进行简单的预测。结合心理学可以预测目标行为和信仰。" sqref="M3"/>
    <dataValidation allowBlank="1" showInputMessage="1" showErrorMessage="1" promptTitle="Fighting (不定) [无法孤注一骰]" prompt="格斗技能指的是一名角色在近距离战斗上的技能。你可以花费一定的点数来获得任何的专业化技能。" sqref="M21:M22"/>
    <dataValidation allowBlank="1" showInputMessage="1" promptTitle="介绍" prompt="会计师可能在企业工作或作为自由会计师，为个体经营者和企业客户担任顾问。他们是优秀的研究者，既勤奋又关注细节，能够通过仔细分析个人和企业交易记录、财务报表和其他记录支援其他调查员。" sqref="B4"/>
    <dataValidation allowBlank="1" showInputMessage="1" promptTitle="介绍" prompt="杂技演员可能是参加各级比赛（甚至奥运会）的业余运动员，也可能是专业的演员，在马戏团、嘉年华、歌舞团之类的地方作为娱乐业从业者工作。" sqref="B5"/>
    <dataValidation allowBlank="1" showInputMessage="1" showErrorMessage="1" promptTitle="Archaeology (01%)" prompt="允许辨别以及鉴定一件古董，以及用来发现赝品。使调查员获得建立以及开掘一个挖掘遗址的专业知识。推断留下遗址的生物的目的和生活方式。人类学可能对此会有所帮助。考古学还有助于辨认已消失的人类语言的书面形式。" sqref="M5"/>
    <dataValidation allowBlank="1" showInputMessage="1" showErrorMessage="1" promptTitle="Drive Auto (20%)" prompt="任何有着这技能的人都可以驾驶一辆汽车或者轻型卡车，进行常规的移动，并且处理机动车的一般毛病。如果调查员想要甩掉一名追踪者或者追踪某人，则需要一个汽车驾驶检定。" sqref="M16"/>
    <dataValidation allowBlank="1" showInputMessage="1" promptTitle="介绍" prompt="文物学家也许是调查员可以从事的最具有洛夫克拉夫特风格的职业：那些历久弥新的的卓越作品湮没在古代传说中的神奇力量，总能使他们乐在其中。独立的收入使文物学家能够研究古旧晦涩的文物，或者根据自己的兴趣爱好集中探寻特别的种类。他们通常有着欣赏的眼光敏锐的头脑，和讽刺无知自大贪婪者的愚蠢时尖酸刻薄的幽默。" sqref="B11:C11"/>
    <dataValidation allowBlank="1" showInputMessage="1" showErrorMessage="1" promptTitle="Climb (20%)" prompt="这技能允许一名角色借助或者不借助绳索或者登山工具进行爬树、墙以及其他垂直表面。这技能也同样包括用绳索下降。许多因素将会影响难度等级。" sqref="M10"/>
    <dataValidation allowBlank="1" showInputMessage="1" showErrorMessage="1" promptTitle="Appraise (05%)" prompt="用来估计某种物品的价值，包括质量，使用的材料以及工艺。相关的，调查员可以准确地辨认出物品的年龄，评估它的历史关联性以及发现赝品。" sqref="M4"/>
    <dataValidation allowBlank="1" showInputMessage="1" promptTitle="介绍" prompt="私家侦探通常在警察不出手的地方活跃，包括收集证据为客户准备民事诉讼，追查跑路的配偶或生意伙伴，或者代理刑事案件的私人辩护。他们和任何专业人员一样，私家侦探从不顾及自己的私人情感，只要付钱，不管是有罪还是无罪的一方的委托他们都乐得接受。私家侦探过去可能在警察队伍里工作，利用以前的业务关系为现在工作谋求优势；然而事实并非总是如此。" sqref="B93:C93"/>
    <dataValidation allowBlank="1" showInputMessage="1" showErrorMessage="1" promptTitle="Library Use (20%)" prompt="图书馆使用使一名调查员能在图书馆找到一些信息，例如特定的一本书，新闻，文件或资料库，但是需要数小时的连续调查。这个技能可以定位寻找一件隐藏案例或一本稀有书籍，但是首先需要获得阅读的许可。" sqref="M35"/>
    <dataValidation allowBlank="1" showInputMessage="1" promptTitle="介绍" prompt="动物训练师可能在电影工作室巡回马戏团马厩工作或自由工作。不管是训练导盲犬狮子钻火圈，他们工作时基本要独自一人长时间近距离地照看这些动物。动物训练师可以像对人一样对动物使用「心理学」技能。" sqref="B10:C10"/>
    <dataValidation allowBlank="1" showInputMessage="1" promptTitle="介绍" prompt="在1920年代，虽然全国都有大型剧院，美国的戏剧中心仍然是纽约城。英国的情况与之相近，戏剧的中心在伦敦，其他的剧团则在各郡作巡回演出。巡回剧团乘火车旅行，演出内容既包括新编剧目，也包括莎士比亚和其他人的传统剧目。有些剧团也会花时间去国外采风，通常是去加拿大夏威夷澳大利亚和欧洲大陆。" sqref="B6:C6"/>
    <dataValidation allowBlank="1" showInputMessage="1" promptTitle="介绍" prompt="律师或法律顾问精通他们所在地区的法律，擅长把抽象的法学理论知识联系起来，为客户解决法律方面的疑难，担任辩护代理、法律顾问的工作，为客户提供解决办法。可能受托处理个人案件、接受法院指定，也可能专门为某个富裕客户或公司服务。在美国，“律师”一词一般只指辩护律师。在英国，“律师”一词则包括高级律师、初级律师还有一些执法机构。" sqref="B74:C74"/>
    <dataValidation allowBlank="1" showInputMessage="1" promptTitle="介绍" prompt="杀手是地下世界的冷血夺命者。这是一项严谨的活计，他们从外地受雇杀人，接近目标，果断下手，又迅速离开。杀手通常很难融入社会，因为很多杀手行为总是很刻板，其他人很容易以为他们不近人情。但是另一方面，他们也会结婚生子，在其他方面和普通人没有什么不同。" sqref="B30:C30"/>
    <dataValidation allowBlank="1" showInputMessage="1" promptTitle="介绍" prompt="在1920年代，“精神病医生”这个词专用来称呼治疗精神失常的医生（也就是早期的精神科医生）。精神分析在当时的美国鲜为人知，而且它的基本内容都是性生活和如厕训练之类令大众不齿的东西。精神病学，一种正规的从行为主义发展来的医学理论则要普及得多。精神病医生精神科医生和神经科医生还经常爆发激烈的论战。" sqref="B9:C9"/>
    <dataValidation allowBlank="1" showInputMessage="1" promptTitle="介绍" prompt="在20世纪早期，这世界还有许多地区尚未有人涉足，而探索这些地方正是探险家的工作。这种令人兴奋不已的生活方式，其经济来源则是科学界的赞助私人的捐赠博物馆的委托和报纸杂志图书电影的版权等等。黑非洲的大部分仍然不为人知，同样的地方还包括了南美的马托格罗索高原，澳大利亚的大沙沙漠，撒哈拉和阿拉伯沙漠，和亚洲的茫茫戈壁。尽管南北极点已经被探险家征服了。" sqref="B55:C55"/>
    <dataValidation allowBlank="1" showInputMessage="1" promptTitle="介绍" prompt="牛仔在西部的牧区和牧场工作。有些人拥有自己的牧场，更多的则是在各处打工为生。想赚大钱的牛仔会去冒着丢胳膊少腿乃至送命的危险参加牛仔巡回赛，通过旅行获取名誉。在1920年代，一些牛仔能在好莱坞找到西部片替身演员和群众演员的工作，例如怀特•厄普就曾为西部电影担任顾问。在现代，有些牧场也对想要体验一把牛仔生活的游客开放。" sqref="B28:C28"/>
    <dataValidation allowBlank="1" showInputMessage="1" showErrorMessage="1" promptTitle="Charm (15%)" prompt="魅惑允许通过许多形式来使用，包括肉体魅力、诱惑、奉承或是单纯的人格魅力。魅惑可能可以被用于迫使某人进行特定的行动。&#10;魅惑或是心理学技能可以用于对抗魅惑技能。&#10;魅惑技能可以被用于讨价还价。" sqref="M9"/>
    <dataValidation allowBlank="1" showInputMessage="1" showErrorMessage="1" promptTitle="Computer Use (05%)" prompt="这技能允许调查员用各种不同的电脑语言进行编程；恢复或者分析隐藏的数据；解除被加了保护的系统；探索一个复杂的网络；或者发现别人的骇入、后门程序、病毒。对电脑系统的特殊操作可能会需要这个检定。&#10;仅在现代可用。" sqref="M11"/>
    <dataValidation allowBlank="1" showInputMessage="1" promptTitle="介绍" prompt="古董商通常自己开店，从自己所在的地方转卖物品，或继续扩展业务范围，通过倒卖物品到城市商店赚取利润。" sqref="B12:C12"/>
    <dataValidation allowBlank="1" showInputMessage="1" showErrorMessage="1" promptTitle="Credit Rating (00%)" prompt="衡量了调查员表现出来的富裕程度以及经济上的自信度。如果调查员尝试用他的经济地位来达成某个目标，那么也许使用信用评级技能会比较合适。信用评级可以被用来取代APP来评估第一印象。&#10;（请将技能提升至调查员职业信用范围之内）" sqref="M12"/>
    <dataValidation allowBlank="1" showInputMessage="1" promptTitle="介绍" prompt="工匠也可能被人叫做师傅或大师，是擅长对各种材料进行手工加工的人。通常都是才能出众的人，有的凭借自己的艺术作品出名，有的则会服务于自己的社区。" sqref="B29:C29"/>
    <dataValidation allowBlank="1" showInputMessage="1" promptTitle="介绍" prompt="考古学家研究探索历史的痕迹。主要来说，是对人类历史相关的物质资料进行各种鉴识检查分析。这项工作包含辛苦细致的研究，更不必提情愿亲自下斗铲土的决心。在1920年代，成功的考古学家会被当成著名冒险家与探险家，名利双收。有人运用科学方法考古，不过更多的人对付老祖宗的秘密时喜好暴力破解的办法，甚至祭出炸药，这种碉堡了的办法现代人可是很难看得惯的。" sqref="B13:C13"/>
    <dataValidation allowBlank="1" showInputMessage="1" showErrorMessage="1" promptTitle="First Aid (30%)" prompt="使用者有能力可以提供紧急的医疗处理，唤醒昏迷者。急救不能用于治疗疾病，但是只有急救技能可以拯救一名濒死角色的生命。急救可以由多人共同实施，只需一人成功即可。" sqref="M26"/>
    <dataValidation allowBlank="1" showInputMessage="1" promptTitle="介绍" prompt="建筑师掌握设计和营造建筑的知识，不论是个人房屋的改造还是造价数百万美元的地标工程。建筑师与项目经理紧密合作，负责监督施工全程。建筑师必须了解当地的规划法律，健康和安全法规，和基础的公众安全原则。他们既可以在大公司工作，也可以自由工作，这在很大程度上取决于信誉。在1920年代，许多人尝试在自家或小办公室单干。" sqref="B14:C14"/>
    <dataValidation allowBlank="1" showInputMessage="1" showErrorMessage="1" promptTitle="Disguise (05%)" prompt="使用在当调查员想要演出自己外的其它人时。使用者改变了态度，习惯，以及/或声音来进行一个乔装，以另一个人或者另一类人的形象出现。戏剧化妆品可能会有所帮助，还有伪造的身份证件。" sqref="M14"/>
    <dataValidation type="list" allowBlank="1" showInputMessage="1" showErrorMessage="1" sqref="N6:N7">
      <formula1>分支技能!$B$4:$B$28</formula1>
    </dataValidation>
    <dataValidation allowBlank="1" showInputMessage="1" promptTitle="介绍" prompt="罪犯可能为别人工作，后者通常是“匪帮”或罪犯家族。自由犯罪者则往往被称为抢劫犯打手罪组织豢养，不过团伙上层出事的时候，倒霉的往往是他们这些喽啰。对于他们来说，嘴紧和忠心属于职业道德。" sqref="B32:C32"/>
    <dataValidation allowBlank="1" showInputMessage="1" showErrorMessage="1" promptTitle="Dodge (DEX/2) [无法孤注一骰]" prompt="允许调查员本能地闪避攻击，投掷过来的投射物以及诸如此类的。闪避可以通过经验来提升，就像其他的技能一样。如果一次攻击可以被看见，调查员可以尝试闪避开它。&#10;无法躲避子弹。" sqref="M15"/>
    <dataValidation allowBlank="1" showInputMessage="1" promptTitle="介绍" prompt="艺术家在这里可以是画家，雕塑家等等。他们有时沉浸于自己虚幻的想象当中，有时又沐浴在激发热情和理解的灵感之下。不论是否天资优秀，艺术家的内心必须足够强大，这样才能战胜生涯起步时的障碍和挑剔的眼光，并且在自己小有名气以后继续努力。有些艺术家对物质生活是否丰富并不在乎，而有些则有着强烈的创业倾向。" sqref="B15:C15"/>
    <dataValidation allowBlank="1" showInputMessage="1" showErrorMessage="1" promptTitle="Mechanical Repair (10%)" prompt="这技能允许调查员修理破损的机器或制造一个新的。基础的木工手艺，管道项目，制作物品也同样可以。这技能可以用来打开普通的锁，但更加专业的就不能。机械维修通常与电气维修相伴，修理一个复杂的设备往往两者皆需。" sqref="M38"/>
    <dataValidation allowBlank="1" showInputMessage="1" promptTitle="介绍" prompt="尽管少数富有的人会选择私人疗养院，大多精神病患者最终会被安置到州县设置的定点医院。这些地方除了医生护士以外，还会有一支看护队伍。选聘看护的时候，力量和体格往往比医学知识更被看重。" sqref="B16:C16"/>
    <dataValidation allowBlank="1" showInputMessage="1" showErrorMessage="1" promptTitle="Language (Own) (EDU)" prompt="当选择这项技能时，必须明确一门具体的语言并且写在技能的后面。在婴儿期或者童年早期，大多数人使用单一一门语言。" sqref="M33"/>
    <dataValidation allowBlank="1" showInputMessage="1" promptTitle="介绍" prompt="服务业人员。管家通常为一个大家庭打理家事。传统上，他负责的范围包括厨房仆人中位置最高。一般男管家还要负责管理其他的男仆（女管家类似）。更多的职责则听候主人差遣。男仆和女仆则为主人提供贴身服务，包括管理主人的服装准备浴室和担任私人助理。助理的工作则包括安排旅行日程财等。" sqref="B24:C24"/>
    <dataValidation allowBlank="1" showInputMessage="1" promptTitle="介绍" prompt="运动员可能效力于职业的棒球足球板球或者篮球队伍。这支队伍也许是大联盟队伍，有着稳定工资，参加的比赛万人瞩目；或者是众多小联盟队伍之一，尤其是在1920年代的棒球界。这些队伍往往寄于大联盟队伍篱下，各方面都受其管理，工资更是刚够运动员糊口又不至于让他们跳槽的水平。成功的运动员在自己的专业领域也会拥有相当的声誉。" sqref="B17:C17"/>
    <dataValidation type="list" allowBlank="1" showInputMessage="1" showErrorMessage="1" sqref="N49:N50">
      <formula1>分支技能!$E$4:$E$16</formula1>
    </dataValidation>
    <dataValidation allowBlank="1" showInputMessage="1" promptTitle="介绍" prompt="作家不同于记者，他们用文字定义和探讨人们的社会生活，尤其是人们的情感变化。他们的劳动通常孤立而又自我中心：虽然以前写作是个能稳拿工资的行当，但如今只靠写作发大财的人屈指可数。作家的工作习惯相差极大。通常作家们会花费数月乃至数年的时间调查取材，为新书的创作做准备；然后闭门谢客，投入紧张的创作。" sqref="B18:C18"/>
    <dataValidation allowBlank="1" showInputMessage="1" promptTitle="介绍" prompt="走私一直是一个有利可图的高风险行当。走私者往往有一个合法的表面职业，比如船长飞行员或商人，以掩盖他们非法运输的行为。" sqref="B39:C39"/>
    <dataValidation allowBlank="1" showInputMessage="1" promptTitle="介绍" prompt="赝造者是地下世界的艺术家，专门从事伪造官方文件契约转让书，并提供伪造的签名。初学者只能做做小贼的假身份证，而顶级的赝造者连印假币的铸模都能做。" sqref="B38:C38"/>
    <dataValidation allowBlank="1" showInputMessage="1" showErrorMessage="1" promptTitle="Electronics (01%)" prompt="用来发现并对电子设备的故障进行维修。允许制作简单的电子设备。这是个现代技能—在1920年代则是使用物理学以及电气维修来应对电子设备。&#10;仅在现代可用。" sqref="M18"/>
    <dataValidation allowBlank="1" showInputMessage="1" promptTitle="介绍" prompt="有些则组成分工明确，会详细调查并制定计划的犯罪组织。" sqref="B31:C31"/>
    <dataValidation allowBlank="1" showInputMessage="1" promptTitle="介绍" prompt="酒保虽然不一定是酒吧的掌柜，却一定是所有客人的朋友。对客人们的好声气，一部分来说是出于他们的职业或者业务，而更多的来说则是达到目的的一种手段。1920年代，由于禁酒令的存在，酒保变成了非法的职业；但是遍地开花的黑酒吧又不能没有酒保，结果就是酒保仍然不愁找不到活干。" sqref="B19:C19"/>
    <dataValidation allowBlank="1" showInputMessage="1" showErrorMessage="1" promptTitle="Fast Talk (05%) 也译作“快速交谈”" prompt="话术特别限定于言语上的哄骗，欺骗以及误导。这技能的对立技能为心理学或者话术。经过一段时间的相信期后，对方会意识到自己被欺骗了，话术的效果总是暂时性的。也可用于砍价。" sqref="M19"/>
    <dataValidation allowBlank="1" showInputMessage="1" promptTitle="介绍" prompt="传教士云游到世界的各个角落，传播神的旨意，在文明的地方拯救“不幸的原始人”和“迷途的灵魂”。他们可能属于天主教、新教、伊斯兰教或者其他信仰系统，比如后期圣徒教会（摩门教）在欧美就有专门的传道所。有的传教士只凭自己的意志独立行动，有的则可能有教会以外的组织支持。基督教、伊斯兰教的传教者，佛教、印度教的法师，在全世界各个时代都能遇到。" sqref="B78:C78"/>
    <dataValidation allowBlank="1" showInputMessage="1" promptTitle="介绍" prompt="猎人是优秀的追踪者和狩猎者，通常靠为富裕的客户捕猎为生。绝大多数猎人会对地球上某一个部分的情况烂熟于心，比如加拿大森林非洲草原等等。有些人可能从事盗猎活动，例如为私人收藏家捕捉珍稀动物，或者贩卖受保护的动物和违反道德的动物制品，如兽皮象牙之类." sqref="B20:C20"/>
    <dataValidation allowBlank="1" showInputMessage="1" promptTitle="介绍" prompt="赏金猎人捉拿罪犯并将他们交给正义去审判。最常见的情况是受保释人的委托去缉捕逃狱者。赏金猎人们为了自己的猎物可以不择手段，几乎不会考虑其他人的正当权益之类细枝末节的东西。非法闯入威胁肢体暴力，都是赏金猎人屡试不爽的秘技。现在这些秘技还包括了电话窃听黑客操作和其他的秘密监控。" sqref="B22:C22"/>
    <dataValidation allowBlank="1" showInputMessage="1" promptTitle="介绍" prompt="也可能单打独斗，如果成功的报酬值得去费力冒险，才会和别人搭伙。" sqref="B35:C35"/>
    <dataValidation allowBlank="1" showInputMessage="1" promptTitle="介绍" prompt="秘书的范围是从高薪的私人管理助理到普通的打字员。这份工作的重点在于以自己各种沟通协调能力，支持主管和经理人员。因为身处企业流程的中心，许多秘书比老板对企业的内部运作和经营还要熟悉。在1920年代，秘书工作主要是通信工作，例如听写打印信件，整理文档系统，并为老板安排会议时间。有的情况下，秘书还会负责老板的生活，比如安排假期、为老板和家人置办礼物，还有保护老板的安全。" sqref="B104:C104"/>
    <dataValidation allowBlank="1" showInputMessage="1" promptTitle="介绍" prompt="拳击手和摔跤手各分为职业和业余两种。职业拳击手和职业摔角手的活动由外部利益支持的赞助人安排，并有合同约束。他们还要进行全日制的工作和训练。业余拳击的竞赛种类非常丰富，同时它也是那些想成为职业拳手的人的训练场。不过也有业余和准职业的选手靠参加黑市拳击赛谋生，举办这些比赛的通常是本地的黑社会或者是从中渔利的庄家。" sqref="B23:C23"/>
    <dataValidation allowBlank="1" showInputMessage="1" showErrorMessage="1" promptTitle="Intimidate (15%)" prompt="恐吓可以以许多形式使用，包括武力威慑，心理操控，以及威胁。这通常被用来使某人害怕，并迫使其进行某种特定的行为。恐吓的对抗技能为恐吓或者心理学。同样也能拿来砍价。" sqref="M28"/>
    <dataValidation allowBlank="1" showInputMessage="1" promptTitle="介绍" prompt="饲养员负责动物的喂养和看护，场地管理员和服务员管理其他杂务。通常饲养员会专门照看某一种动物，可以对动物使用「医学」技能。" sqref="B117:C117"/>
    <dataValidation allowBlank="1" showInputMessage="1" promptTitle="介绍" prompt="神职人员通常担任一个教区的牧师，或是经过分配外出传教，尤其是去国外（见传教士）。不同的教会工作的侧重点和组织结构各不相同，如天主教会的牧师可能上升到主教大主教和红衣主教，而一个卫理公会的牧师则会升职到教区主管和主教。有些教职人员在教堂接受医生律师学者的专业培训。这样的调查员应该选择最符合自己工作的职业模板。" sqref="B25:C25"/>
    <dataValidation allowBlank="1" showInputMessage="1" promptTitle="介绍" prompt="替身演员在电影和电视剧工业中活跃，专门模拟坠楼、车祸等灾难场景。他们通常会接受格斗技巧和舞台格斗的训练。任何的替身特技表演都是有风险的。在现代，替身演员基本都是工会的成员，想要加入工会，他们必须有证明自己能力的证书。而且，所有的特技场景还要有特技总监负责指导动作。但是在1920年代，行业规范没有成型，所以事故率和死亡率居高不下。" sqref="B109:C109"/>
    <dataValidation allowBlank="1" showInputMessage="1" promptTitle="介绍" prompt="欺诈师通常都是油嘴滑舌的人物。他们或单独或集体出没在富裕的人家和社区周边，诈取他们来之不易的钱财。许多骗局复杂精妙，诈骗团伙会倾巢出动乃至租用建筑；有些则不需要这么麻烦，只要一个骗子几分钟就能搞定。" sqref="B34:C34"/>
    <dataValidation allowBlank="1" showInputMessage="1" promptTitle="介绍" prompt="艺人包括小丑歌手舞蹈演员喜剧演员杂耍艺人魔术师，各种以在人前表演谋生的人。他们乐于向更多的人表现自己的能力，并期待观众回报的掌声。在1920年代，这一职业并不受人尊重。不过1920 年代好莱坞明星的高薪彻底改变了很多人的想法，现在这个职业背景已经通常被视作是优势了。" sqref="B54:C54"/>
    <dataValidation allowBlank="1" showInputMessage="1" promptTitle="介绍" prompt="（现代）计算机程序员通常是设计编写测试调试和维护计算机程序源代码的职业。他们精通从形式逻辑到系统平台（程序运行环境）的各种知识，可能是自由工作者，也可能供职于软件开发部门。计算机技术人员负责计算机系统和网络的开发和维护工作，经常与其他人员（如项目经理）合作来保证系统的完整稳定和正常提供所需功能。" sqref="B26:C26"/>
    <dataValidation allowBlank="1" showInputMessage="1" promptTitle="介绍" prompt="街头混混一般都是些小年轻，弄不好还在寻觅加入真正黑帮的契机。不过他们的本事也就限于偷车，盗窃商店货物，抢钱或者夜盗。" sqref="B40:C40"/>
    <dataValidation allowBlank="1" showInputMessage="1" promptTitle="介绍" prompt="计算机黑客则利用计算机和计算机网络为手段，进行干扰或破坏以达成政治目的（有时被称为“政治黑客”）或获取非法利益。达成目标的手段主要是非法入侵计算机和其他用户帐户，目的则可能包括篡改网页垃圾邮件炸弹。" sqref="B27:C27"/>
    <dataValidation allowBlank="1" showInputMessage="1" showErrorMessage="1" promptTitle="History (05%)" prompt="让一名调查员能够记住一个国家，城市，区域或者个人及其相关的重要情报。一个成功的检定可以用来帮助辨认先祖所熟悉的工具，科技，或者想法，但是对当下的所知甚少。" sqref="M27"/>
    <dataValidation allowBlank="1" showInputMessage="1" showErrorMessage="1" promptTitle="Jump (20%)" prompt="如果成功，调查员可以在垂直方向上跳起或跳下，或者从一个站立点或起步点水平向外跳。当从高处跌落时，一次成功的跳跃鉴定可以将跌落伤害减半。" sqref="M29"/>
    <dataValidation allowBlank="1" showErrorMessage="1" sqref="N33"/>
    <dataValidation allowBlank="1" showInputMessage="1" showErrorMessage="1" promptTitle="Law (05%)" prompt="代表你对法律、早期事件、法庭辩术或法院程序的了解。一个法律专家可能会获得奖励以及事务所，但这可能需要几年的申请和一个较高的信用评级。在国外时，技能的难度等级相应上升，除非该角色花费时间学习该国的法律。" sqref="M34"/>
    <dataValidation allowBlank="1" showInputMessage="1" promptTitle="介绍" prompt="女飞贼是名为专业大盗的女人。大部分都是独立行动，也有对自己的男伴言听计从的时候。不过这也不一定，实际上情况可能完全相反，她完全可以在干了某一票以后就卷走所有现金和皮草溜之大吉。" sqref="B36:C36"/>
    <dataValidation allowBlank="1" showInputMessage="1" showErrorMessage="1" promptTitle="Listen (20%)" prompt="衡量一名调查员理解声音的能力，包括偶然听到的对话，一扇关着的门后的轻声嘀咕，以及咖啡厅里的私语。 KP可以用这来决定一场即将发生的遭遇的形式。甚至此外，一个较高的聆听技能可以指一名角色有着高度的泛察觉能力" sqref="M36"/>
    <dataValidation allowBlank="1" showInputMessage="1" promptTitle="介绍" prompt="店老板经营小店、市场摊位或者是小饭馆。这种店往往都是小本自营，不过也有为其他东家照顾生意的。不少店是家族式管理，工作人员大部分都有亲属关系，其他的雇员即便有也很少。在1920年代，还有不少的老板娘开起了自己的理发店和帽店。" sqref="B105:C105"/>
    <dataValidation allowBlank="1" showInputMessage="1" promptTitle="介绍" prompt="赃物贩子，顾名思义是买卖偷抢来的财产，通常是收购赃物并转手卖给其他罪犯或（无意中）守法的顾客。主要来说，他们是小偷和买家的中间人，有时也会从交易中收取提成；不过更常见的还是以极低的价格直接收购赃物。" sqref="B37:C37"/>
    <dataValidation allowBlank="1" showInputMessage="1" showErrorMessage="1" promptTitle="Locksmith (01%)" prompt="锁匠技能可以打开车门，热线自动装置，用铁撬撬开窗子，解决中国机关箱，以及穿过常规的商用警报系统。使用者可能会修锁，制作钥匙，或者在其他工具的帮助下打开锁。特别困难的锁可能会需要一个更高的难度等级。" sqref="M37"/>
    <dataValidation allowBlank="1" showInputMessage="1" promptTitle="介绍" prompt="学生可能在大学或学院学习，实习生则是正在接受宝贵的入职培训，获得最低报酬的公司员工。" sqref="B108:C108"/>
    <dataValidation allowBlank="1" showInputMessage="1" showErrorMessage="1" promptTitle="Medicine (01%)" prompt="使用者可以诊断并治疗事故创伤，疾病，毒药。提供相关药品的信息。用本技能进行治疗最少要花费1小时，可在造成了伤害后的任何时间进行，但若未在当天进行难度将会上升。成功的医学技能可唤醒一名昏迷的角色。" sqref="M39"/>
    <dataValidation allowBlank="1" showInputMessage="1" showErrorMessage="1" promptTitle="Natural World (10%)" prompt="指对于自然环境中的植物和动物生命的研究。它可以对物种，栖息地进行辨认，并能辨认踪迹、足迹和叫声，也允许对什么事物可能对某种特定物种来说很重要进行猜测。自然学可能准确也可能不准确。" sqref="M40"/>
    <dataValidation allowBlank="1" showInputMessage="1" promptTitle="介绍" prompt="美国的新兴宗教层出不穷。直到现在，也还有从新英格兰超验主义到“天父的儿女”等等许多种类。教团首领有的创立了严格的教条并且对信徒推行，另一些则仅仅是垂涎于信徒的金钱和权势。在1920年代，各种诱惑性的新兴宗教团体纷纷涌现。有些采取基督教的形式，有些则混杂了东方的神秘主义和神秘学的仪式。" sqref="B41:C41"/>
    <dataValidation allowBlank="1" showInputMessage="1" showErrorMessage="1" promptTitle="Firearms (不定) [无法孤注一骰]" prompt="包括了各种形式的火器，也包括了弓箭和弩。" sqref="M24:M25"/>
    <dataValidation allowBlank="1" showInputMessage="1" showErrorMessage="1" promptTitle="Navigate (10%)" prompt="允许使用者认清自己的路。有着更高技能的人将熟悉各种定位装置。一名角色可以用这技能来测量并对某区域进行绘图（制图学），使用工具可以降低甚至取消难度等级。若角色对某区域十分熟悉，那么在检定上可以得到奖励。" sqref="M41"/>
    <dataValidation allowBlank="1" showInputMessage="1" promptTitle="介绍" prompt="除魅师的工作是说服（或者强迫）一个人放弃自己的信仰或是对宗教团体他们一般受雇于深陷教团之类组织的人的亲属，任务就是解救对方（通常靠绑架），并通过心理学手段使他们割断与原来教团的联系（“控制”）。也有不那么激烈的除魅师，他们的工作对象则是那些自愿离开教团的人，为他们完全地退出教团进行有效的指导。" sqref="B42:C42"/>
    <dataValidation allowBlank="1" showInputMessage="1" showErrorMessage="1" promptTitle="Occult (05%)" prompt="使用者可以识别神秘学道具，用语和概念，以及民间传统，并且可以辨认魔法书以及神秘学记号。理解特定的书籍可能可以增加神秘学技能的百分比。这技能不能运用于与克苏鲁神话相关的咒术，书本，以及魔法。" sqref="M42"/>
    <dataValidation allowBlank="1" showInputMessage="1" promptTitle="介绍" prompt="设计师的工作包括许多方面，从时装到家具或是其他任何东西。他们自由工作，为设计工作室和企业设计产品流程法律游戏图像等等。调查员特定的设计方向也会影响他们对专业技能的选择，如果需要的话要进行调整。" sqref="B43:C43"/>
    <dataValidation allowBlank="1" showInputMessage="1" showErrorMessage="1" promptTitle="Operate Heavy Machinery (01%)" prompt="当驾驶以及操纵一辆坦克，挖土机或者其他巨型建造机械时需要这个技能。对于种类非常不同的机械，KP可以决定难度等级。" sqref="M43"/>
    <dataValidation allowBlank="1" showInputMessage="1" promptTitle="介绍" prompt="业余艺术爱好者靠经济自立遗产继承信托基金或者其他各种来源保障自己的生活开支，没有必要自己工作。如果经济条件足够好，他们甚至可以雇佣专业的经济顾问来打理自己的产业。他们可能有很高的学历，但不一定是真才实学；优越的经济条件使得他们性情古怪，口无遮拦。在1920年代，这些人可能会被时人称为“摩登女郎”或者“公子哥儿”。" sqref="B44:C44"/>
    <dataValidation allowBlank="1" showInputMessage="1" showErrorMessage="1" promptTitle="Persuade (10%)" prompt="使用说服来通过一场论述、争辩以及讨论让目标相信一个确切的想法，概念，或者信仰。说服并不一定需要涉及真实的内容。成功的说服技能的运用将花费不少的时间：至少半小时。另外说服还可以被用于讨价还价。" sqref="M44"/>
    <dataValidation allowBlank="1" showInputMessage="1" promptTitle="介绍" prompt="至少，从家族忠诚来说，部落文化无处不在。在部落中，亲属关系和传统习俗的首要地位是不言而喻的。一个部落通常来说是一个相对较小的群体。相比起法律和个人权利，部落更加依据个人荣耀而裁定行为。崇拜，复仇，嘉奖，以及荣耀——所有的一切都是部落成员个人所有的，而如果领袖或是仇敌被视为有荣耀的人，那么他们个人也必然在某种程度上十分有名。" sqref="B110:C110"/>
    <dataValidation allowBlank="1" showInputMessage="1" promptTitle="介绍" prompt="潜水员可能在军队执法机构或海绵采集海上救援环境保护甚至水下寻宝的民间机构工作。" sqref="B45:C45"/>
    <dataValidation allowBlank="1" showInputMessage="1" showErrorMessage="1" promptTitle="Pilot (01%)" prompt="这是操控飞行器或船只的技能，汽车驾驶在左侧躲闪和电器维修之间。&#10;驾驶（飞行器）：了解并能够日益掌握下方指出的一类飞行器。着陆时，就算在最佳的状况，也必须进行驾驶掷骰。失败的结果视情况而定。&#10;驾驶（船）：了解小型马达船和帆船在风中、暴风雨中、海潮中的各种行为，并可以从波浪与风的表现中读出暗礁及迫近的暴风雨。在风中，新水手连停艘小船都是困难的。" sqref="M45"/>
    <dataValidation allowBlank="1" showInputMessage="1" promptTitle="介绍" prompt="医生这里可能是指全科医生外科医生其他专科医生或者独立医学研究员。除去个人的目标以外，救死扶伤获得财富和荣誉提升公众的理性意识和科学素养也常常是医生的理想。农村和小城镇的卫生院是全科医生的舞台，而大城市的各大医院则是高手如云，集聚了众多专攻病理学毒理学整形外科脑外科等领域的专家。有些医生也可能担任全职或兼职的法医，进行尸检。" sqref="B46:C46"/>
    <dataValidation allowBlank="1" showInputMessage="1" showErrorMessage="1" promptTitle="Psychoanalysis (01%)" prompt="这技能指广泛的情感上的治疗。精神分析可以恢复一名调查员的理智。单独的精神分析并不能加速不定时疯狂的恢复，但允许一名角色处理他人短期内的恐惧症状。心理治疗专家的治疗可以在不定式疯狂期间内回复理智。" sqref="M46"/>
    <dataValidation allowBlank="1" showInputMessage="1" promptTitle="介绍" prompt="相对于那些因贫困而苦恼的人，流浪者选择四处漂泊的生活，可能是出于社会哲学经济的原因，或只是渴望摆脱社会的约束。流浪汉需要工作，有时几天或几个月，但他们应对问题时往往选择流动和孤立，而不是舒适和亲近。在美国，这种情况尤其常见，只要旅行本身没有什么危险，就会有人选择漂泊为生。" sqref="B47:C47"/>
    <dataValidation allowBlank="1" showInputMessage="1" showErrorMessage="1" promptTitle="Psychology (10%)" prompt="对所有人来说都很通用的察觉方面的技能，允许使用者研究个人并且形成对于其他某人动机和人格的了解。在玩家的支持下，KP可能会选择进行一个心理学技能检定的暗骰，仅仅对使用这个技能的玩家声明获得的信息，真或假。" sqref="M47"/>
    <dataValidation allowBlank="1" showInputMessage="1" promptTitle="介绍" prompt="人司机则是直接受雇于个人或企业，或者是专门提供连人带车的私人司机业务的中介机构。" sqref="B48:C48"/>
    <dataValidation allowBlank="1" showInputMessage="1" showErrorMessage="1" promptTitle="Ride (05%)" prompt="这技能被用于驾驭马，驴子或者骡子，以及获得对这些骑乘动物的基础照料知识，如何在疾驰中或困难地形上操纵坐骑。当坐骑意外地抬起身子或失足时，骑手保持自己在坐骑上不摔落的几率等同于他的骑术技能。" sqref="M48"/>
    <dataValidation allowBlank="1" showInputMessage="1" promptTitle="介绍" prompt="专职司机可能为企业个人工作，也可能拥有自己的出租车或货车。" sqref="B49:C49"/>
    <dataValidation allowBlank="1" showInputMessage="1" showErrorMessage="1" promptTitle="Art and Craft (05%)" prompt="该技能可能能使你制作/修理一样东西，或者制造一个复制品/赝品。&#10;对一个物品进行一次成功的鉴定可能可以提供关于该物品的相关信息" sqref="M49 M6:M8"/>
    <dataValidation allowBlank="1" showInputMessage="1" showErrorMessage="1" promptTitle="Hypnosis (01%)" prompt="调查员可以在一名自愿并经历过高度暗示、放松的目标身上引出出神似的状态，并且可能回忆起忘却的记忆。对那些遭受了精神创伤的人，这技能可以当做催眠疗法来使用，减轻一名病人的恐惧或者躁狂。" sqref="M63"/>
    <dataValidation allowBlank="1" showInputMessage="1" promptTitle="介绍" prompt="出租车司机可能属于大大小小的出租车公司，也可能靠自己的车和证件运营（在美国，需要出租车牌照）。出租车公司负责为出租车司机登记车辆并分配调度，方便司机自由揽客。出租车上必须统一安装计价器，并由出租车协会进行定期检查。通常司机还要通过警方的背景调查，获得特殊的驾驶许可证。" sqref="B50:C50"/>
    <dataValidation allowBlank="1" showInputMessage="1" promptTitle="介绍" prompt="编辑的工作包括审核记者的稿件，撰写报刊社论，应对各种突发事件到了截稿时间要催稿，编辑工作只好偶尔为之啦。大型报社的编辑数量众多，包括比起新闻编辑更多参与业务运营的主编。其他编辑专门负责时尚体育或者其他板块。许多小报可能就只有一个编辑，他甚至有可能就是报社的业主或者唯一的全职员工。" sqref="B51:C51"/>
    <dataValidation allowBlank="1" showInputMessage="1" promptTitle="介绍" prompt="以民选方式选举出来的政府官员享有与他们的职位相符的声望。小城市的市长和城镇的镇长之类，他们的影响力基本出不了城镇的范围，而且这样的职务基本上是兼职的，报酬也很少。大城市的市长，工资就相当可观了，而且还能把自己的城市管理得像小王国一样，影响力和权力比所在州的州长还要大。州议会的众参两院议员是相当有面子的职位。" sqref="B52:C52"/>
    <dataValidation allowBlank="1" showInputMessage="1" showErrorMessage="1" promptTitle="Sleight of Hand (10%)" prompt="允许对物体进行视觉上的遮住，藏匿，或者掩盖，也许通过残害，衣服或者其他的干涉或促成错觉的材料。任何种类的巨大物件应当增加藏匿的难度。妙手包括偷窃，卡牌魔术，以及秘密使用手机。" sqref="M52"/>
    <dataValidation allowBlank="1" showInputMessage="1" promptTitle="介绍" prompt="热情而有动力、鄙视安逸的生活，狂热者们为人类更好的生活或者为人类中最精华部分的利益而躁动不安。一些狂热者通过暴力推进他们的信仰，但是并不能说采取和平方式的就比他们好说话，他们每个人都梦想着为自己的理想辩护。" sqref="B116:C116"/>
    <dataValidation allowBlank="1" showInputMessage="1" promptTitle="介绍" prompt="工程师精通机械和电气设备，可能在民间或军工企业工作，也可能是个发明家。他们擅长应用科学、数学知识和丰富的创造思维，解决各种技术问题。" sqref="B53:C53"/>
    <dataValidation allowBlank="1" showInputMessage="1" showErrorMessage="1" promptTitle="Spot Hidden (25%)" prompt="这技能允许使用者发现密门或者秘密隔间，注意到隐藏的闯入者，发现并不明显的线索，发现重新涂过漆的汽车，意识到埋伏，注意到鼓出的口袋，或者任何类似的事情。对于调查员来说，这是一个很重要的技能。" sqref="M53"/>
    <dataValidation allowBlank="1" showInputMessage="1" showErrorMessage="1" promptTitle="Stealth (20%)" prompt="安静地移动或躲藏的技巧，不惊扰那些可能在听或看的人们。与这项技能相关的能力意味着角色能够安静地移动或在伪装技巧上有所长。潜行也同样意味着角色可以长时间维持一定程度的谨慎冷静来使自己保持静止和隐秘。" sqref="M54"/>
    <dataValidation allowBlank="1" showInputMessage="1" showErrorMessage="1" promptTitle="Survival (10%)" prompt="提供专业的如何在极端环境下生存的知识和技巧。内容包括狩猎的知识，搭建住所，可能遇到的危险的知识（例如如何避开有毒性的植物）等等，取决于所处的环境。你可以花费技能点来获得任何的专业化技能。" sqref="M55"/>
    <dataValidation allowBlank="1" showInputMessage="1" promptTitle="介绍" prompt="农民可能自己拥有土地，自己从事农牧业，也可能是受雇在农场工作。农业劳动繁重而枯燥，特别适合那些喜欢户外体力劳动的人。1920年代是美国城镇人口超过农村人口的首个十年。从这时起一直到现在，自耕农民都在受到规模化农业企业和剧烈波动的农产品市场的双重冲击。" sqref="B56:C56"/>
    <dataValidation allowBlank="1" showInputMessage="1" showErrorMessage="1" promptTitle="Swim (20%)" prompt="有能力在水或者其他液体中漂浮以及移动。只有在遭遇危险时需要进行游泳技能检定，或当 KP认为合适的时候。当游泳的孤注一骰失败时，可能会导致生命值损失。也可能导致人物顺着水流向下冲走，被水半淹或完全淹没。" sqref="M56"/>
    <dataValidation allowBlank="1" showInputMessage="1" promptTitle="介绍" prompt="联邦执法机构和特工种类各异。有些身着制服，比如美国司法部的人员；另外一些则穿便服，工作内容也类似警探，比如联邦调查局的人员。" sqref="B57:C57"/>
    <dataValidation allowBlank="1" showInputMessage="1" showErrorMessage="1" promptTitle="Throw (20%)" prompt="当需要用物体击中目标或者用物件的正确部分击中目标（例如小刀或者短柄小斧的刃）时，使用投掷技能。一件有着合理平衡构架的可以藏于手中大小的物品可以被投掷至多等同于 STR码的距离。" sqref="M57"/>
    <dataValidation allowBlank="1" showInputMessage="1" promptTitle="介绍" prompt="摄影师大部分是自由工作者，可能制作广告电影或者在照相馆做肖像拍摄。其他一些摄像师则在报纸、电视和电影产业工作。摄影作为一种艺术形式已经产生相当长的时间了，精英的摄影师可以从艺术、新闻报道、野生动物保护等多种角度出发创作他们的作品。不管是哪种立意，他们都能获得名誉和报酬。" sqref="B87:C87"/>
    <dataValidation allowBlank="1" showInputMessage="1" promptTitle="介绍" prompt="消防员是公职人员，通常为所管辖的社区服务。他们夜以继日地工作，或者连续几天的倒班工作，吃住包括娱乐活动都要局限在消防局里。消防员的管理结构类似军队，职位包括中尉上尉和局长等等。" sqref="B58:C58"/>
    <dataValidation allowBlank="1" showInputMessage="1" showErrorMessage="1" promptTitle="Track (10%)" prompt="使调查员可以凭借追踪技能来通过土壤上的脚印，或是物体通过植被时留下的印记来追踪别人，或者是交通工具以及地球上的动物。时间的经过，雨，以及土地的种类都可能会影响追踪的难度等级。" sqref="M58"/>
    <dataValidation allowBlank="1" showInputMessage="1" promptTitle="介绍" prompt="驻外记者是新闻界的精英人才。他们拿着固定工资，靠报销单环游全世界。在1920年代，驻外记者通常供职于大型报社广播电台或者国家级通讯社。当代的驻外记者也可能自由撰稿或者为电视台网络通讯社和国际新闻通讯社工作。这个职业的工作内容五花八门，经常能激动人心。不过自然灾害政治动荡和战争也会成为驻外记者报道的主要内容，工作也不总是一帆风顺。" sqref="B59:C59"/>
    <dataValidation allowBlank="1" showInputMessage="1" showErrorMessage="1" promptTitle="Beast Training(05%)" prompt="用于命令、训练驯服动物进行简单任务的技能。这技能最常用在狗身上，但也不排除鸟、猫、猴子，或是其他（由Keeper 判定）。" sqref="M59:N59"/>
    <dataValidation allowBlank="1" showInputMessage="1" promptTitle="介绍" prompt="法医是一个高度专门化的职业，大多数法医为市县或州执法机构工作。工作内容包括尸体解剖，推定死因，并为公诉人提供建议。法医也常常会在刑事审判中出庭提供证言。" sqref="B60:C60"/>
    <dataValidation type="list" allowBlank="1" showInputMessage="1" showErrorMessage="1" promptTitle="Diving (01%)" prompt="使用者接受过在深海游泳的使用以及维持潜水设备的训练，水下导航，合适的下潜配重，以及应对紧急情况的方法。" sqref="M60:N60">
      <formula1>分支技能!$N$4:$N$8</formula1>
    </dataValidation>
    <dataValidation allowBlank="1" showInputMessage="1" promptTitle="介绍" prompt="赌徒是罪犯世界里最花哨的一群人。他们衣着光鲜，不论朴实还是华丽都魅力四射。不论是靠赛马、纸牌游戏还是其他赌博方式，他们总是要凭自己的运气过活。老练的赌徒会频繁地光顾犯罪组织开设的地下赌场。低级的赌徒则出入于狭窄的小巷，在骰子房耍弄灌铅的骰子，或者是挤坐在阴暗的台球室里。" sqref="B61:C61"/>
    <dataValidation type="list" allowBlank="1" showInputMessage="1" showErrorMessage="1" promptTitle="Demolitions (01%)" prompt="调查员可以使用此技能安全的设置/拆除爆破装置。给予足够的时间和资源，调查员可以装设炸药来摧毁一幢建筑，清除一个被堵住的隧道，以及赋予炸药不同用处。" sqref="M61:N61">
      <formula1>分支技能!$N$4:$N$8</formula1>
    </dataValidation>
    <dataValidation allowBlank="1" showInputMessage="1" promptTitle="介绍" prompt="黑帮可能是整个城市、一部分城市的大佬，老板总管业务，负责交易，并要就各种各样的问题给马仔们拿主意。更重要的是，老板可以各种高人一等，只要能找到马仔或者小弟去干的事，他基本是不肯污了自己的手去做的。黑社会在1920年代上升为突出的社会问题。现在的黑帮老大也需要大量的小弟来负责保卫、推广、在街道里推行自己的业务。" sqref="B62:C62"/>
    <dataValidation allowBlank="1" showInputMessage="1" promptTitle="介绍" prompt="军官有严格的等级，许多等级还需要高等教育学历。各国武装部队都建立了人才培养系统，其中包括大学教育。在美国，许多大学开设军校生训练项目，可以让学员同时接受文化教育和军事训练。毕业的学员可以授以陆军或海军少尉军衔，并分派到各驻地。他们通常会为国家服役四年，之后可以退役复员。许多人有专门的任命，作为医生、律师和工程师工作。" sqref="B77:C77"/>
    <dataValidation allowBlank="1" showInputMessage="1" showErrorMessage="1" promptTitle="Read Lips (01%)" prompt="这个技能允许好奇的探索者不需要听到说话者的声音，就能知道他们的对话内容。必须保持视线，如果只看到一个说话者的嘴唇，对话的另外一半就听不到。&#10;读唇也可以用于与另一个人进行安静沟通（如果两人都有此技能），允许相对复杂的语意传达。" sqref="M62"/>
    <dataValidation allowBlank="1" showInputMessage="1" promptTitle="介绍" prompt="也可能只是给这些大佬打工的马仔。马仔们通常有自己的保护范围，比如监管非法运输和收取保护费等等。虽然大部分黑帮是按来源的民族划分——如爱尔兰裔、意大利裔、非洲裔和犹太裔，黑帮的成员仍然可能是任何民族。除去贩私酒和贩毒以外，卖淫、保护、赌博、腐败等等都是这些犯罪组织的业务范围。" sqref="B63:C63"/>
    <dataValidation allowBlank="1" showInputMessage="1" promptTitle="介绍" prompt="绅士淑女指的是有良好的教养品行、举止彬彬有礼的人。通常用来称呼上流社会（通过继承或津贴）拥有相当财富的人。&#10;在上世纪20年代，这样的人至少要有一个仆人（管家、男仆、女仆、私人司机），还要有城市或乡村的宅第。家庭的富有并重要，因为家庭的社会地位往往比财产更被上流社会所看重。" sqref="B64:C64"/>
    <dataValidation allowBlank="1" showInputMessage="1" showErrorMessage="1" promptTitle="Artillery (01%)" prompt="这技能呈现出对一些形式的军事训练和经历。使用者具有在战争中操作战地武器的经验。这些武器通常过于巨大以至于无法单人进行操作，并且个人无法再没有工作队支援的情况下使用这武器，或者应当提高难度等级。" sqref="M64"/>
    <dataValidation allowBlank="1" showInputMessage="1" promptTitle="介绍" prompt="游民只有少数的人愿意去当，虽然失业的人、醉倒在阴沟里的醉鬼到处都是。和流浪者只会在必需时才工作不同，游民的工作本身就是流浪。他们不断地坐火车旅行，从一个城市辗转到另一个城市，他们是身无分文的诗人、漂泊者，铁路上的探索者、冒险者和盗贼。但是铁路上的生活一样充满危险。且不说穷困潦倒、无家可归，还要面对来自警察、周围居民和铁路员工的敌意。" sqref="B65:C65"/>
    <dataValidation allowBlank="1" showInputMessage="1" promptTitle="介绍" prompt="记者用文字对当天的新闻事件进行报导与评论，一天之内就要完成一个作家一周的工作量。他们通常为报纸、杂志、广播电台、电视台或者新闻网站撰稿。优秀的调查记者在报道事件的同时，即使面对丑恶，也能保持自身的清廉正直。恶心的记者则被现实所压倒，最终丧失自己的节操，肆意操纵文字歪曲真相。" sqref="B67:C67"/>
    <dataValidation allowBlank="1" showInputMessage="1" promptTitle="介绍" prompt="通讯记者则是新闻传媒行业大军中的一员。大部分记者从事实地工作，包括走访见证人、查看记录、收集叙述。有些记者被安排专门追踪警界、体育界或商界的热点新闻，其他人则是负责社会事件乃至园艺俱乐部之类的事情。通讯记者都会携带记者证，不过记者证除了各通讯社用来识别自己的雇员以外没有太大的作用。" sqref="B68:C68"/>
    <dataValidation allowBlank="1" showInputMessage="1" promptTitle="介绍" prompt="教授是受聘于高等院校的学者。大公司也可能聘请他们以开展学术研究与产品开发。独立的学者也靠开办业余课程作为经济来源。最重要的一点，这一职业代表了 PhD（博士）的荣誉称号，意味着可以在世界各地的大学任终身教职。教授的专长是教学和专业研究，往往在自己的专业领域内有着可圈可点的学术成就。" sqref="B94:C94"/>
    <dataValidation allowBlank="1" showInputMessage="1" promptTitle="介绍" prompt="法官是主持审判全过程的人，可能单独工作或是和同事组成合议庭。一般是推选或任命制，工作年限也分定期和终身。有的人是初出茅庐就当了法官，而其余的绝大多数，不论是在联邦最高法院还是遥远西部小镇的法官，其实至少都是经过注册的律师。" sqref="B69:C69"/>
    <dataValidation allowBlank="1" showInputMessage="1" promptTitle="介绍" prompt="实验室助理在科研环境中工作，在首席科学家的监督下进行实验和行政工作。研究内容可能依首席科学家的研究学科而变化。但基本都包括取样、测试、记录和分析数据、调整和进行实验、制备标本和样品、管理实验室的日常工作，和保护工作人员的健康与安全。" sqref="B70:C70"/>
    <dataValidation allowBlank="1" showInputMessage="1" promptTitle="介绍" prompt="图书馆管理员在公共机构和图书馆工作，负责管理图书目录和书库，并处理图书借阅等。在现代，图书馆管理员还要负责管理视听资料、电子书库。一些大公司可能聘用图书馆管理员管理书库，偶尔还会有富有的图书藏家招收他们管理自己的私人藏书。" sqref="B75:C75"/>
    <dataValidation allowBlank="1" showInputMessage="1" promptTitle="介绍" prompt="巡警则属于市、城镇、县治安部门或州、地区的警察机关。他们工作时可能步行、驾驶巡逻车，或者干脆坐办公室。" sqref="B92:C92"/>
    <dataValidation allowBlank="1" showInputMessage="1" promptTitle="介绍" prompt="技师包括所有需要专业训练和作为学徒或实习生工作经验的职业，例如木工、石工、管道工、电工、设备安装工人、机修工人等等这些需要技术资质的职业。通常这些工人有自己的工会组织，会和承包人和雇主争取自己的权益。" sqref="B76:C76"/>
    <dataValidation allowBlank="1" showInputMessage="1" promptTitle="介绍" prompt="登山家一般都是利用业余时间和假期的运动员，只有少数攀登著名高山的人才会去寻找财力和设备的赞助。19世纪登山运动开始兴起，到了1920年代，所有美洲和阿尔卑斯地区的主要山峰都被一一征服。经过与西藏人的冗长谈判之后，外国登山队终于获准进入喜马拉雅高峰地区。到了现代，登山可以是休闲运动或职业选择。如果是后者，则工作内容包括教练、向导、运动员或救生员等。" sqref="B79:C79"/>
    <dataValidation allowBlank="1" showInputMessage="1" promptTitle="介绍" prompt="博物馆管理员可能负责大学或其他公共机构的大型设施，也可能负责小一些的博物馆，往往对本地的地质或者其他的内容颇有研究。" sqref="B80:C80"/>
    <dataValidation allowBlank="1" showInputMessage="1" promptTitle="介绍" prompt="音乐家可能加入乐团、乐队或者独奏，演奏的乐器则可以是任何你能想象的种类。音乐家想出人头地十分困难，签约发布唱片就更难了。所以绝大多数音乐家都贫穷又无人关注，只靠街头卖艺勉强维持生计。少数幸运儿可以找到固定工作，比如在酒吧、宾馆或者市交响乐团弹钢琴。对更少的人来说，在正确的时间出现在正确的地点，再加上一点点天赋，就能获得巨大的成功和可观的财富。" sqref="B81:C81"/>
    <dataValidation allowBlank="1" showInputMessage="1" promptTitle="介绍" prompt="护士是专业的医疗助理，通常在医院和疗养院之类的地方工作，或者和全科医生一起合作。一般来说，护士会协助健康人或病人进行保健或康复活动（或者临终关怀），虽然其他人若是有足够的力量、意志或者知识，完全不需要护士帮助的康复也是可能的。" sqref="B82:C82"/>
    <dataValidation allowBlank="1" showInputMessage="1" promptTitle="介绍" prompt="神秘学家是钻研深奥秘密和神秘魔法的人。他们对超自然能力深信不疑，并竭尽所能靠他们的能力去了解这些东西。许多人对不同神秘哲学和魔法理论的知识面都相当广泛，有些甚至相信自己专注研究三十年真的成为了魔法师。需要指出的是，神秘学家熟知的基本上是“表面的魔法”——克苏鲁神话魔法的秘密对他们仍然是未知的，或者不过是古书上描述那些诱人的线索而已。" sqref="B83:C83"/>
    <dataValidation allowBlank="1" showInputMessage="1" promptTitle="介绍" prompt="旅行家爱好户外，他们一年中大部分时间都呆在户外，并且一出门就是相当长的时间；通常有相当的捕鱼和狩猎技术，能在最恶劣的环境之中幸存下来。擅长的技术可能包括登山、捕鱼、滑雪、皮划艇、攀登和露营。旅行家可能在国家公园或素质拓展中心做野外向导和护林员，也可能是有其他经济来源能让他们不用工作就能以这种方式生活，也说不定只有在需要的时候才会回到文明社会。" sqref="B84:C84"/>
    <dataValidation allowBlank="1" showInputMessage="1" promptTitle="介绍" prompt="超心理学家从不打算欣赏超常现象。相反，他们试图去观察，记录并研究这些实例。被叫做“捉鬼人”的他们利用技术手段来获取某人或某地点的超自然活动的证据，当然比起收集到实在的证据，更多的时候他们是在揭穿假冒和误认的超常现象。选择研究这个的人往往对不可视的神秘力量抱有相当的同情态度，并希望其他的科学家也能满意地点头肯定。" sqref="B85:C85"/>
    <dataValidation allowBlank="1" showInputMessage="1" promptTitle="介绍" prompt="药剂师的管理一直以来都比医生更严格。所有的药剂师都要在各州注册，注册的条件则是高中毕业并至少在药学院学习三年。他们可能在医院或者药房工作，也可能自己开药房。" sqref="B86:C86"/>
    <dataValidation allowBlank="1" showInputMessage="1" promptTitle="介绍" prompt="摄影记者本质上就是拿照相机，为拍摄的照片写配文的记者。在1920年代，新闻短片走上历史舞台。笨重的35mm摄像装备走遍全球各地，搜寻有价值的新闻轶事、体育赛事和泳装选美比赛。新闻片制作人员一般分为三类：一类是画面中的记者，另两个人则负责摄像和灯光等等。新闻中的声音则是在新闻稿完成以后在录音棚中录入完成的。" sqref="B88:C88"/>
    <dataValidation allowBlank="1" showInputMessage="1" promptTitle="介绍" prompt="所有应征人员首先要在“训练营（新兵连）”接受基本训练，在训练营中新兵将学习如何行军、射击和敬礼。结束训练营的训练后，大部分的新兵会分配到步兵营，虽然也有分配到炮兵营和坦克营的。少部分会接受非战斗的训练，例如通风系统、机械装备、文职甚至军官接待。海军陆战队名义上属于海军，但是和陆军士兵在背景、训练方式和技能方面都很相近。" sqref="B106:C106"/>
    <dataValidation allowBlank="1" showInputMessage="1" promptTitle="介绍" prompt="飞行员可以在美国邮政这样的企业工作，也可以在大大小小的民航公司做飞行人员。美国1926年之前没有对飞行员的职业要求,1926年航空商业法案通过之后才要求有执照。这个时代的多数飞行员从事嘉年华表演、特技飞行表演、乘飞机游玩或是小机场的空中的士等服务。也有飞行员在部队服现役。许多特技飞行员是在服役期间学会的驾驶飞机，有时仍然会被军队委派任务。" sqref="B89:C89"/>
    <dataValidation allowBlank="1" showInputMessage="1" promptTitle="介绍" prompt="特技飞行员在嘉年华工作或者为大胆的消费者进行休闲飞行服务。参加有组织的飞行表演赛，不论是固定路线还是越野赛，往往都可以增加自己的知名度。在1920年代，好莱坞常常使用特技飞行员，飞机制造商也会录用一些飞行员为新机作测试。许多特技飞行员是在一次大战中掌握的飞行技术，所以许多人仍然在陆海空军或海岸警卫队服役；年轻的飞行员则基本上是在和平时期接受的训练或是自学成才。" sqref="B90:C90"/>
    <dataValidation allowBlank="1" showInputMessage="1" promptTitle="介绍" prompt="警探可能指挥他的下属进行详尽的调查，但是很难有机会集中精力对付单独一个事件，在美国他们很可能要同时处理数十乃至上百的案件。警探工作最关键的部分是通过梳理证词、重建现场情况，摒弃伪证，从而收集足够逮捕嫌疑人的证据，进而促成成功的刑事审判。警探和检察官的职责是分开的，这样可以保证证据在审判之前被独立地对待。" sqref="B91:C91"/>
    <dataValidation allowBlank="1" showInputMessage="1" promptTitle="介绍" prompt="推销员是商务工作的必需一环，他们的工作就是推广和销售公司的产品或服务。大部分推销员的时间要用来旅行、开会、和客户应酬。有些则主要坐办公室用电话联系潜在客户，还有的会在各社区巡回，挨家挨户上门推销。1920年代是企业家的年代，旅行推销成了一种日常生活方式。有些推销员在固定的地区工作，有些则可以自由漫游，寻找任何地方可能出现的商机。" sqref="B102:C102"/>
    <dataValidation allowBlank="1" showInputMessage="1" promptTitle="介绍" prompt="淘金客一直是美国西部的特色，即便在加利福尼亚淘金热和内华达康姆斯塔克发现金银矿的日子早已经过去的现在。他们无休止地在山间漫游，寻找能使自己一夜暴富的矿脉。而且现在发现石油和发现金子一样给力。" sqref="B95:C95"/>
    <dataValidation allowBlank="1" showInputMessage="1" promptTitle="介绍" prompt="性工作者根据场合、背景和教养，从超级值钱的应召小姐到牛郎再到站街女都有可能。往往入这一行都是权宜之计，许多人梦想有朝一日能够脱身。少数人能够自己接客，不过绝大多数人基本都是被只认钱不认人的老鸨和皮条客逼迫着工作。" sqref="B96:C96"/>
    <dataValidation allowBlank="1" showInputMessage="1" promptTitle="介绍" prompt="精神病学家是在现代专门从事精神失常诊断和治疗的医生。精神病学家掌握着精神药理学的治疗方法，使用精神类药物的资质，还能整理脑电图并对其进行计算机分析。到1930年代，任何一个医生都可以以精神病学家的身份进入美国医学协会名录中了。" sqref="B97:C97"/>
    <dataValidation allowBlank="1" showInputMessage="1" promptTitle="介绍" prompt="心理学家虽然也经常被叫做心理治疗师和心理咨询师，不过这些工作都只是心理学的分支。临床心理学家可能实际接触病人，并且运用各种可能的心理治疗方法。注意心理学家和专业的精神病学家的区别，后者本质上还是医生。在1920年代，对人类行为的研究还是一个新兴的领域，主要的理论还是弗洛伊德心理学。" sqref="B98:C98"/>
    <dataValidation allowBlank="1" showInputMessage="1" promptTitle="介绍" prompt="学术界的研究课题不计其数，尤其是在天文学、物理学和其他理论领域。私人或企业也雇用了成千上万的研究员，重点在化学、制药和工程领域。石油公司则会聘用专业的地质学家，不一而足。研究员大部分的时间都在室内工作和写作，不过有的则会经常外出考察。考察研究员通常经验丰富，思想独立又足智多谋，可能受雇于私人或者为大学进行学术研究。" sqref="B99:C99"/>
    <dataValidation allowBlank="1" showInputMessage="1" promptTitle="介绍" prompt="新入伍的海员像陆军的同行一样，开始时需要接受基本的训练。这之后他们获得军衔，并被分配到各镇守府。虽然很多海员担任像水手长副手和司炉工（管理引擎）这样的传统角色，但是也有很多经过专门训练的机械师、无线电操作员、通风管理员之类。在美国，海员通常要服四年的现役和后两年的后备役，即在国家发布动员令时有应召服役的义务。" sqref="B100:C100"/>
    <dataValidation allowBlank="1" showInputMessage="1" promptTitle="介绍" prompt="民用船海员可能在渔船、客船，或运输原油或商品的运输船上工作。在美国，客船活跃在东西海岸和五大湖，运送渔民和游客。目前佛罗里达州在墨西哥湾和大西洋海岸拥有最多数量的客船。在禁酒令期间，许多客船船长发现把急切想喝酒的顾客运到3海里外，外国船只允许卖酒的地方是一桩赚钱的买卖。当然走私酒也报酬丰厚，但是危险就高多了。" sqref="B101:C101"/>
    <dataValidation allowBlank="1" showInputMessage="1" promptTitle="介绍" prompt="科学家是在追求知识的过程中挖掘真理的人。如果想要利用科学知识制造有用的物品，需要的是工程师；而如果想要扩展“可能”这个概念的范围，那就是科学家的工作了。科学家们通常在企业和大学工作，以进行他们的研究。虽然主攻一个科学领域，但是真正称职的科学家一般也能达到通晓其他数个科学领域的水平。他们对自己的母语也能使用自如，学历也相当高，甚至拥有博士学位。" sqref="B103:C103"/>
    <dataValidation allowBlank="1" showInputMessage="1" promptTitle="介绍" prompt="间谍为国家和组织的情报部门卖命。他们能以从大使到厨房清洁工的任何职业身份作为掩饰，刺探他们所需的情报。有些间谍数年如一日的持续着卧底工作，另一些穿个马甲就换一个身份。在本国委任的间谍通常会去往外国工作。间谍除了情报收集和反情报收集的主要工作，也会被委派其他任务，例如招募新间谍和国家批准的暗杀等。" sqref="B107:C107"/>
    <dataValidation allowBlank="1" showInputMessage="1" promptTitle="介绍" prompt="殡葬师又叫殡葬业者或葬礼主持人，是负责运行丧葬仪式的职业。工作也包含土葬和火化等内容。在葬礼上，殡葬师要进行防腐、裹衣、入殓、遗体美容等等工作。殡葬师的执照由各州发放。他们可能自己拥有殡仪馆，或者在别人的殡仪馆工作" sqref="B111:C111"/>
    <dataValidation allowBlank="1" showInputMessage="1" promptTitle="介绍" prompt="工会活动家是组织者、领导者，有时也是空想者或者别有用心的抗议者，通常是工人的伙伴、老板的对头。各行各业都有工会，不论是码头工人、建筑工人、矿工还是演员。在20世纪早期，工会活动家所在的工会面临着诸多危险。大企业想要毁掉它，政治家在支持它和谴责它之间摇摆不定，社会主义者和共产主义者试图影响它，还有犯罪组织试图夺取它。" sqref="B112:C112"/>
    <dataValidation allowBlank="1" showInputMessage="1" promptTitle="介绍" prompt="服务生在酒店、酒吧或者其他餐饮业场所服务顾客。通常薪酬很低，不过通过对顾客良好服务，可以得到他们给的小费。在禁酒令时期，售酒场所的服务员是非法职业。不过犯罪组织把控的地下酒吧中仍然存在许多工作机会。" sqref="B113:C113"/>
    <dataValidation allowBlank="1" showInputMessage="1" promptTitle="介绍" prompt="白领工人可能是从最低等级的白领职员到中层或高层的管理人员。所属单位则可能从小型中型的本地企业直到大型的国家级甚至跨国公司。职员被扣工资是家常便饭，工作也往往单调乏味。不过如果在工作中展现出了天分，那也会被看上，将来会得到提拔。中高层管理人员的工资比较高，当然责任也比较重，要负责管理公司的日常事务。" sqref="B114:C114"/>
    <dataValidation allowBlank="1" showInputMessage="1" promptTitle="介绍" prompt="职员被扣工资是家常便饭，工作也往往单调乏味。不过如果在工作中展现出了天分，那也会被看上，将来会得到提拔。中高层管理人员的工资比较高，当然责任也比较重，要负责管理公司的日常事务。虽然未婚的白领并不少见，但很多管理人员还是很顾家，家里一般会有配偶和孩子——家庭通常是他们的期望。" sqref="B115:C115"/>
    <dataValidation allowBlank="1" showInputMessage="1" showErrorMessage="1" promptTitle="Language (Other)[01%]" prompt="当选择这项技能时，必须明确一个具体的语言并且写在技能后面。一个人可以了解任何数量的语言。这技能代表使用者可以了解，说，读以及写一门不是他母语的语言的可能性。" sqref="M30:M32"/>
    <dataValidation allowBlank="1" showInputMessage="1" showErrorMessage="1" promptTitle="Science (01%)" prompt="科学专业上的理论和实践的能力，拥有这个技能的人接受过一定程度的正式的教育或者训练。对于知识的理解和认识受到时代的限制。你可以花费点数来获得任何你想要的专业技能，每个专业化技能包括了一门专门的学科。" sqref="M50:M51"/>
    <dataValidation type="list" allowBlank="1" showInputMessage="1" showErrorMessage="1" sqref="N21:N22">
      <formula1>分支技能!$H$4:$H$11</formula1>
    </dataValidation>
    <dataValidation type="list" allowBlank="1" showInputMessage="1" showErrorMessage="1" sqref="N24:N25">
      <formula1>分支技能!$K$4:$K$10</formula1>
    </dataValidation>
    <dataValidation allowBlank="1" showInputMessage="1" showErrorMessage="1" promptTitle="语言水平" prompt="05%：正确辨认语言的种类&#10;10%：可以沟通简单的概念&#10;30%：可以了解事务上的需求&#10;50%：可以流利使用语言&#10;75%：可以像是当地人一样使用语言&#10;辨认现代语言： Know掷骰&#10;辨认灭绝人类语言：考古学或历史掷骰&#10;辨认外星语言：克苏鲁神话或神秘学掷骰" sqref="N30:N32"/>
    <dataValidation allowBlank="1" showInputMessage="1" showErrorMessage="1" promptTitle="介绍" prompt="工人这一大类职业包括工厂工人、纺织工人、码头工人、养路工人、矿工、建筑工人等等。工人分为两种类型：熟练工和非熟练工。普通的工人虽然技术不熟练，但是仍然长于使用电动工具、起重机和其他工厂设备。" sqref="B71:C73"/>
    <dataValidation type="list" showInputMessage="1" showErrorMessage="1" sqref="I3:J10">
      <formula1>$M$2:$M$66</formula1>
    </dataValidation>
  </dataValidations>
  <pageMargins left="0.699305555555556" right="0.699305555555556" top="0.75" bottom="0.75" header="0.3" footer="0.3"/>
  <pageSetup paperSize="9" orientation="portrait"/>
  <headerFooter/>
  <ignoredErrors>
    <ignoredError sqref="F10 F21" formula="1"/>
  </ignoredErrors>
  <legacyDrawing r:id="rId2"/>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R29"/>
  <sheetViews>
    <sheetView showGridLines="0" showRowColHeaders="0" workbookViewId="0">
      <selection activeCell="X8" sqref="X8"/>
    </sheetView>
  </sheetViews>
  <sheetFormatPr defaultColWidth="4" defaultRowHeight="17.4"/>
  <cols>
    <col min="1" max="1" width="4" style="271"/>
    <col min="2" max="16384" width="4" style="105"/>
  </cols>
  <sheetData>
    <row r="1" ht="18.15" spans="1:26">
      <c r="A1" s="272"/>
      <c r="W1" s="302"/>
      <c r="X1" s="302"/>
      <c r="Y1" s="302"/>
      <c r="Z1" s="302"/>
    </row>
    <row r="2" spans="1:44">
      <c r="A2" s="272">
        <f ca="1">RANDBETWEEN(1,6)</f>
        <v>4</v>
      </c>
      <c r="B2" s="273" t="s">
        <v>560</v>
      </c>
      <c r="C2" s="274"/>
      <c r="D2" s="274"/>
      <c r="E2" s="274"/>
      <c r="F2" s="274"/>
      <c r="G2" s="274"/>
      <c r="H2" s="274"/>
      <c r="I2" s="274"/>
      <c r="J2" s="274"/>
      <c r="K2" s="274"/>
      <c r="L2" s="274"/>
      <c r="M2" s="274"/>
      <c r="N2" s="274"/>
      <c r="O2" s="274"/>
      <c r="P2" s="274"/>
      <c r="Q2" s="274"/>
      <c r="R2" s="274"/>
      <c r="S2" s="303"/>
      <c r="U2" s="304" t="s">
        <v>561</v>
      </c>
      <c r="V2" s="305"/>
      <c r="W2" s="302"/>
      <c r="X2" s="302"/>
      <c r="Y2" s="302"/>
      <c r="Z2" s="302"/>
      <c r="AA2" s="320" t="s">
        <v>562</v>
      </c>
      <c r="AB2" s="321"/>
      <c r="AC2" s="321"/>
      <c r="AD2" s="321"/>
      <c r="AE2" s="321"/>
      <c r="AF2" s="321"/>
      <c r="AG2" s="321"/>
      <c r="AH2" s="321"/>
      <c r="AI2" s="321"/>
      <c r="AJ2" s="321"/>
      <c r="AK2" s="321"/>
      <c r="AL2" s="321"/>
      <c r="AM2" s="321"/>
      <c r="AN2" s="321"/>
      <c r="AO2" s="321"/>
      <c r="AP2" s="321"/>
      <c r="AQ2" s="321"/>
      <c r="AR2" s="331"/>
    </row>
    <row r="3" ht="17.25" customHeight="1" spans="1:44">
      <c r="A3" s="272">
        <f ca="1">RANDBETWEEN(1,6)</f>
        <v>2</v>
      </c>
      <c r="B3" s="275" t="s">
        <v>563</v>
      </c>
      <c r="C3" s="276"/>
      <c r="D3" s="277">
        <f ca="1">SUM(A2:A4)*5</f>
        <v>55</v>
      </c>
      <c r="E3" s="277"/>
      <c r="F3" s="278">
        <f ca="1">INT(D3/2)</f>
        <v>27</v>
      </c>
      <c r="G3" s="278"/>
      <c r="H3" s="279" t="s">
        <v>564</v>
      </c>
      <c r="I3" s="279"/>
      <c r="J3" s="282">
        <f ca="1">SUM(A8:A10)*5</f>
        <v>50</v>
      </c>
      <c r="K3" s="282"/>
      <c r="L3" s="283">
        <f ca="1">INT(J3/2)</f>
        <v>25</v>
      </c>
      <c r="M3" s="283"/>
      <c r="N3" s="276" t="s">
        <v>565</v>
      </c>
      <c r="O3" s="276"/>
      <c r="P3" s="277">
        <f ca="1">SUM(A14:A16)*5</f>
        <v>65</v>
      </c>
      <c r="Q3" s="277"/>
      <c r="R3" s="278">
        <f ca="1">INT(P3/2)</f>
        <v>32</v>
      </c>
      <c r="S3" s="306"/>
      <c r="U3" s="307">
        <f ca="1">SUM(A24:A26)*5</f>
        <v>65</v>
      </c>
      <c r="V3" s="308"/>
      <c r="W3" s="302"/>
      <c r="X3" s="302"/>
      <c r="Y3" s="302"/>
      <c r="Z3" s="302"/>
      <c r="AA3" s="322" t="str">
        <f ca="1">IF(D3&lt;=20,"弱者，虚弱",IF(D3&lt;=40,"手无缚鸡之力",IF(D3&lt;=60,"普通人左右的力量",IF(D3&lt;=80,"搏击手的水准",IF(D3&lt;=90,"一拳一个小朋友")))))</f>
        <v>普通人左右的力量</v>
      </c>
      <c r="AB3" s="323"/>
      <c r="AC3" s="323"/>
      <c r="AD3" s="323"/>
      <c r="AE3" s="323"/>
      <c r="AF3" s="323"/>
      <c r="AG3" s="325" t="str">
        <f ca="1">IF(J3&lt;=20,"无法行动自如",IF(J3&lt;=40,"腿脚不灵活",IF(J3&lt;=60,"普通人水平",IF(J3&lt;=80,"运动健将",IF(J3&lt;=90,"跑得比香港记者还快")))))</f>
        <v>普通人水平</v>
      </c>
      <c r="AH3" s="325"/>
      <c r="AI3" s="325"/>
      <c r="AJ3" s="325"/>
      <c r="AK3" s="325"/>
      <c r="AL3" s="325"/>
      <c r="AM3" s="323" t="str">
        <f ca="1">IF(P3&lt;=20,"经常成为高智力或高意志人士的人偶或玩物",IF(P3&lt;=40,"些许主见，但仍盲从",IF(P3&lt;=60,"如常人一般会有一定自制力",IF(P3&lt;=80,"我心如铁，心坚石穿",IF(P3&lt;=90,"坚强的心,对沟通不可视之物和魔法有着高潜质")))))</f>
        <v>我心如铁，心坚石穿</v>
      </c>
      <c r="AN3" s="323"/>
      <c r="AO3" s="323"/>
      <c r="AP3" s="323"/>
      <c r="AQ3" s="323"/>
      <c r="AR3" s="332"/>
    </row>
    <row r="4" ht="18.15" spans="1:44">
      <c r="A4" s="272">
        <f ca="1" t="shared" ref="A4:A22" si="0">RANDBETWEEN(1,6)</f>
        <v>5</v>
      </c>
      <c r="B4" s="275"/>
      <c r="C4" s="276"/>
      <c r="D4" s="277"/>
      <c r="E4" s="277"/>
      <c r="F4" s="280">
        <f ca="1">INT(D3/5)</f>
        <v>11</v>
      </c>
      <c r="G4" s="280"/>
      <c r="H4" s="279"/>
      <c r="I4" s="279"/>
      <c r="J4" s="282"/>
      <c r="K4" s="282"/>
      <c r="L4" s="283">
        <f ca="1">INT(J3/5)</f>
        <v>10</v>
      </c>
      <c r="M4" s="283"/>
      <c r="N4" s="276"/>
      <c r="O4" s="276"/>
      <c r="P4" s="277"/>
      <c r="Q4" s="277"/>
      <c r="R4" s="278">
        <f ca="1">INT(P3/5)</f>
        <v>13</v>
      </c>
      <c r="S4" s="306"/>
      <c r="U4" s="309"/>
      <c r="V4" s="310"/>
      <c r="W4" s="302"/>
      <c r="X4" s="302"/>
      <c r="Y4" s="302"/>
      <c r="Z4" s="302"/>
      <c r="AA4" s="322"/>
      <c r="AB4" s="323"/>
      <c r="AC4" s="323"/>
      <c r="AD4" s="323"/>
      <c r="AE4" s="323"/>
      <c r="AF4" s="323"/>
      <c r="AG4" s="325"/>
      <c r="AH4" s="325"/>
      <c r="AI4" s="325"/>
      <c r="AJ4" s="325"/>
      <c r="AK4" s="325"/>
      <c r="AL4" s="325"/>
      <c r="AM4" s="323"/>
      <c r="AN4" s="323"/>
      <c r="AO4" s="323"/>
      <c r="AP4" s="323"/>
      <c r="AQ4" s="323"/>
      <c r="AR4" s="332"/>
    </row>
    <row r="5" ht="18" customHeight="1" spans="1:44">
      <c r="A5" s="272">
        <f ca="1" t="shared" si="0"/>
        <v>4</v>
      </c>
      <c r="B5" s="281" t="s">
        <v>566</v>
      </c>
      <c r="C5" s="279"/>
      <c r="D5" s="282">
        <f ca="1">SUM(A5:A7)*5</f>
        <v>35</v>
      </c>
      <c r="E5" s="282"/>
      <c r="F5" s="283">
        <f ca="1">INT(D5/2)</f>
        <v>17</v>
      </c>
      <c r="G5" s="283"/>
      <c r="H5" s="276" t="s">
        <v>567</v>
      </c>
      <c r="I5" s="276"/>
      <c r="J5" s="282">
        <f ca="1">SUM(A11:A13)*5</f>
        <v>55</v>
      </c>
      <c r="K5" s="282"/>
      <c r="L5" s="278">
        <f ca="1">INT(J5/2)</f>
        <v>27</v>
      </c>
      <c r="M5" s="278"/>
      <c r="N5" s="279" t="s">
        <v>568</v>
      </c>
      <c r="O5" s="279"/>
      <c r="P5" s="282">
        <f ca="1">(SUM(A21:A22)+6)*5</f>
        <v>70</v>
      </c>
      <c r="Q5" s="282"/>
      <c r="R5" s="283">
        <f ca="1">INT(P5/2)</f>
        <v>35</v>
      </c>
      <c r="S5" s="311"/>
      <c r="W5" s="302"/>
      <c r="X5" s="302"/>
      <c r="Y5" s="302"/>
      <c r="Z5" s="302"/>
      <c r="AA5" s="324" t="str">
        <f ca="1">IF(D5&lt;=20,"常年患病在身",IF(D5&lt;=40,"体弱易风寒",IF(D5&lt;=60,"健康",IF(D5&lt;=80,"健硕，基本不会生病",IF(D5&lt;=90,"病痛是什么？能吃吗")))))</f>
        <v>体弱易风寒</v>
      </c>
      <c r="AB5" s="325"/>
      <c r="AC5" s="325"/>
      <c r="AD5" s="325"/>
      <c r="AE5" s="325"/>
      <c r="AF5" s="325"/>
      <c r="AG5" s="323" t="str">
        <f ca="1">IF(J5&lt;=20,"挫｡估计是因为受伤事故或先天如此",IF(J5&lt;=40,"堪堪入目",IF(J5&lt;=60,"普通至极或些许清秀",IF(J5&lt;=80,"柳眉丹凤，仪表堂堂",IF(J5&lt;=90,"沉鱼落雁，闭月羞花")))))</f>
        <v>普通至极或些许清秀</v>
      </c>
      <c r="AH5" s="323"/>
      <c r="AI5" s="323"/>
      <c r="AJ5" s="323"/>
      <c r="AK5" s="323"/>
      <c r="AL5" s="323"/>
      <c r="AM5" s="325" t="str">
        <f ca="1">IF(P5&lt;=20,"任何方面都没有受过教育",IF(P5&lt;=40,"小学毕业",IF(P5&lt;=60,"高中毕业",IF(P5&lt;=80,"是重点大学的学生，或是普通大学的研究生",IF(P5&lt;=90,"博士学位,教授")))))</f>
        <v>是重点大学的学生，或是普通大学的研究生</v>
      </c>
      <c r="AN5" s="325"/>
      <c r="AO5" s="325"/>
      <c r="AP5" s="325"/>
      <c r="AQ5" s="325"/>
      <c r="AR5" s="333"/>
    </row>
    <row r="6" spans="1:44">
      <c r="A6" s="272">
        <f ca="1" t="shared" si="0"/>
        <v>1</v>
      </c>
      <c r="B6" s="281"/>
      <c r="C6" s="279"/>
      <c r="D6" s="282"/>
      <c r="E6" s="282"/>
      <c r="F6" s="284">
        <f ca="1">INT(D5/5)</f>
        <v>7</v>
      </c>
      <c r="G6" s="284"/>
      <c r="H6" s="276"/>
      <c r="I6" s="276"/>
      <c r="J6" s="282"/>
      <c r="K6" s="282"/>
      <c r="L6" s="278">
        <f ca="1">INT(J5/5)</f>
        <v>11</v>
      </c>
      <c r="M6" s="278"/>
      <c r="N6" s="279"/>
      <c r="O6" s="279"/>
      <c r="P6" s="282"/>
      <c r="Q6" s="282"/>
      <c r="R6" s="283">
        <f ca="1">INT(P5/5)</f>
        <v>14</v>
      </c>
      <c r="S6" s="311"/>
      <c r="U6" s="312" t="s">
        <v>569</v>
      </c>
      <c r="V6" s="313"/>
      <c r="W6" s="302"/>
      <c r="X6" s="302"/>
      <c r="Y6" s="302"/>
      <c r="Z6" s="302"/>
      <c r="AA6" s="324"/>
      <c r="AB6" s="325"/>
      <c r="AC6" s="325"/>
      <c r="AD6" s="325"/>
      <c r="AE6" s="325"/>
      <c r="AF6" s="325"/>
      <c r="AG6" s="323"/>
      <c r="AH6" s="323"/>
      <c r="AI6" s="323"/>
      <c r="AJ6" s="323"/>
      <c r="AK6" s="323"/>
      <c r="AL6" s="323"/>
      <c r="AM6" s="325"/>
      <c r="AN6" s="325"/>
      <c r="AO6" s="325"/>
      <c r="AP6" s="325"/>
      <c r="AQ6" s="325"/>
      <c r="AR6" s="333"/>
    </row>
    <row r="7" ht="17.25" customHeight="1" spans="1:44">
      <c r="A7" s="272">
        <f ca="1" t="shared" si="0"/>
        <v>2</v>
      </c>
      <c r="B7" s="275" t="s">
        <v>570</v>
      </c>
      <c r="C7" s="276"/>
      <c r="D7" s="277">
        <f ca="1">(SUM(A17:A18)+6)*5</f>
        <v>75</v>
      </c>
      <c r="E7" s="277"/>
      <c r="F7" s="278">
        <f ca="1">INT(D7/2)</f>
        <v>37</v>
      </c>
      <c r="G7" s="278"/>
      <c r="H7" s="279" t="s">
        <v>571</v>
      </c>
      <c r="I7" s="279"/>
      <c r="J7" s="282">
        <f ca="1">(SUM(A19:A20)+6)*5</f>
        <v>45</v>
      </c>
      <c r="K7" s="282"/>
      <c r="L7" s="283">
        <f ca="1">INT(J7/2)</f>
        <v>22</v>
      </c>
      <c r="M7" s="283"/>
      <c r="N7" s="297" t="str">
        <f ca="1">"所有属性之和="&amp;SUM(D3:E8,J3:K8,P3:Q6)</f>
        <v>所有属性之和=450</v>
      </c>
      <c r="O7" s="298"/>
      <c r="P7" s="298"/>
      <c r="Q7" s="298"/>
      <c r="R7" s="298"/>
      <c r="S7" s="314"/>
      <c r="U7" s="307">
        <f ca="1">SUM(A27:A29)*5</f>
        <v>60</v>
      </c>
      <c r="V7" s="308"/>
      <c r="W7" s="302"/>
      <c r="X7" s="302"/>
      <c r="Y7" s="302"/>
      <c r="Z7" s="302"/>
      <c r="AA7" s="322" t="str">
        <f ca="1">IF(D7&lt;=20,"孩童，身短体瘦",IF(D7&lt;=40,"乙女身材",IF(D7&lt;=60,"普通身高或偏瘦",IF(D7&lt;=80,"不是高就是胖",IF(D7&lt;=90,"体型堪比姚明")))))</f>
        <v>不是高就是胖</v>
      </c>
      <c r="AB7" s="323"/>
      <c r="AC7" s="323"/>
      <c r="AD7" s="323"/>
      <c r="AE7" s="323"/>
      <c r="AF7" s="323"/>
      <c r="AG7" s="325" t="str">
        <f ca="1">IF(J7&lt;=20,"只能理解最常用的数字",IF(J7&lt;=40,"思维比别人慢一拍",IF(J7&lt;=60,"有着普通人的灵光一现",IF(J7&lt;=80,"可以进行简单的发明",IF(J7&lt;=90,"超凡之脑,可以理解多门语言或法则")))))</f>
        <v>有着普通人的灵光一现</v>
      </c>
      <c r="AH7" s="325"/>
      <c r="AI7" s="325"/>
      <c r="AJ7" s="325"/>
      <c r="AK7" s="325"/>
      <c r="AL7" s="325"/>
      <c r="AM7" s="328" t="str">
        <f ca="1">IF(U3&lt;=20,"克夫克妻",IF(U3&lt;=40,"霉运连连",IF(U3&lt;=60,"命格平庸",IF(U3&lt;=80,"升职加薪顺风顺水",IF(U3&lt;=90,"会被彩票店拒之门外")))))</f>
        <v>升职加薪顺风顺水</v>
      </c>
      <c r="AN7" s="328"/>
      <c r="AO7" s="328"/>
      <c r="AP7" s="328"/>
      <c r="AQ7" s="328"/>
      <c r="AR7" s="334"/>
    </row>
    <row r="8" ht="18.15" spans="1:44">
      <c r="A8" s="272">
        <f ca="1" t="shared" si="0"/>
        <v>5</v>
      </c>
      <c r="B8" s="285"/>
      <c r="C8" s="286"/>
      <c r="D8" s="287"/>
      <c r="E8" s="287"/>
      <c r="F8" s="288">
        <f ca="1">INT(D7/5)</f>
        <v>15</v>
      </c>
      <c r="G8" s="288"/>
      <c r="H8" s="289"/>
      <c r="I8" s="289"/>
      <c r="J8" s="296"/>
      <c r="K8" s="296"/>
      <c r="L8" s="299">
        <f ca="1">INT(J7/5)</f>
        <v>9</v>
      </c>
      <c r="M8" s="299"/>
      <c r="N8" s="300"/>
      <c r="O8" s="301"/>
      <c r="P8" s="301"/>
      <c r="Q8" s="301"/>
      <c r="R8" s="301"/>
      <c r="S8" s="315"/>
      <c r="U8" s="309"/>
      <c r="V8" s="310"/>
      <c r="W8" s="302"/>
      <c r="X8" s="302"/>
      <c r="Y8" s="302"/>
      <c r="Z8" s="302"/>
      <c r="AA8" s="326"/>
      <c r="AB8" s="327"/>
      <c r="AC8" s="327"/>
      <c r="AD8" s="327"/>
      <c r="AE8" s="327"/>
      <c r="AF8" s="327"/>
      <c r="AG8" s="329"/>
      <c r="AH8" s="329"/>
      <c r="AI8" s="329"/>
      <c r="AJ8" s="329"/>
      <c r="AK8" s="329"/>
      <c r="AL8" s="329"/>
      <c r="AM8" s="330"/>
      <c r="AN8" s="330"/>
      <c r="AO8" s="330"/>
      <c r="AP8" s="330"/>
      <c r="AQ8" s="330"/>
      <c r="AR8" s="335"/>
    </row>
    <row r="9" ht="18.15" spans="1:26">
      <c r="A9" s="272">
        <f ca="1" t="shared" si="0"/>
        <v>3</v>
      </c>
      <c r="W9" s="302"/>
      <c r="X9" s="302"/>
      <c r="Y9" s="302"/>
      <c r="Z9" s="302"/>
    </row>
    <row r="10" ht="18.15" spans="1:26">
      <c r="A10" s="272">
        <f ca="1" t="shared" si="0"/>
        <v>2</v>
      </c>
      <c r="B10" s="290" t="s">
        <v>572</v>
      </c>
      <c r="C10" s="291"/>
      <c r="D10" s="291"/>
      <c r="E10" s="291"/>
      <c r="F10" s="291"/>
      <c r="G10" s="291"/>
      <c r="H10" s="291"/>
      <c r="I10" s="291"/>
      <c r="J10" s="291"/>
      <c r="K10" s="291"/>
      <c r="L10" s="291"/>
      <c r="M10" s="291"/>
      <c r="N10" s="291"/>
      <c r="O10" s="291"/>
      <c r="P10" s="291"/>
      <c r="Q10" s="291"/>
      <c r="R10" s="291"/>
      <c r="S10" s="291"/>
      <c r="T10" s="291"/>
      <c r="U10" s="291"/>
      <c r="V10" s="316"/>
      <c r="W10" s="302"/>
      <c r="X10" s="302"/>
      <c r="Y10" s="302"/>
      <c r="Z10" s="302"/>
    </row>
    <row r="11" ht="18.15" spans="1:26">
      <c r="A11" s="272">
        <f ca="1" t="shared" si="0"/>
        <v>4</v>
      </c>
      <c r="W11" s="302"/>
      <c r="X11" s="302"/>
      <c r="Y11" s="302"/>
      <c r="Z11" s="302"/>
    </row>
    <row r="12" spans="1:26">
      <c r="A12" s="272">
        <f ca="1" t="shared" si="0"/>
        <v>6</v>
      </c>
      <c r="B12" s="273" t="s">
        <v>573</v>
      </c>
      <c r="C12" s="274"/>
      <c r="D12" s="274"/>
      <c r="E12" s="274"/>
      <c r="F12" s="274"/>
      <c r="G12" s="274"/>
      <c r="H12" s="274"/>
      <c r="I12" s="274"/>
      <c r="J12" s="274"/>
      <c r="K12" s="274"/>
      <c r="L12" s="274"/>
      <c r="M12" s="274"/>
      <c r="N12" s="274"/>
      <c r="O12" s="274"/>
      <c r="P12" s="274"/>
      <c r="Q12" s="274"/>
      <c r="R12" s="274"/>
      <c r="S12" s="274"/>
      <c r="T12" s="274"/>
      <c r="U12" s="274"/>
      <c r="V12" s="303"/>
      <c r="W12" s="302"/>
      <c r="X12" s="302"/>
      <c r="Y12" s="302"/>
      <c r="Z12" s="302"/>
    </row>
    <row r="13" spans="1:26">
      <c r="A13" s="272">
        <f ca="1" t="shared" si="0"/>
        <v>1</v>
      </c>
      <c r="B13" s="292" t="s">
        <v>574</v>
      </c>
      <c r="C13" s="293"/>
      <c r="D13" s="293"/>
      <c r="E13" s="293" t="s">
        <v>575</v>
      </c>
      <c r="F13" s="293"/>
      <c r="G13" s="293"/>
      <c r="H13" s="293" t="s">
        <v>576</v>
      </c>
      <c r="I13" s="293"/>
      <c r="J13" s="293"/>
      <c r="K13" s="293" t="s">
        <v>577</v>
      </c>
      <c r="L13" s="293"/>
      <c r="M13" s="293"/>
      <c r="N13" s="293" t="s">
        <v>578</v>
      </c>
      <c r="O13" s="293"/>
      <c r="P13" s="293"/>
      <c r="Q13" s="293" t="s">
        <v>579</v>
      </c>
      <c r="R13" s="293"/>
      <c r="S13" s="293"/>
      <c r="T13" s="293" t="s">
        <v>580</v>
      </c>
      <c r="U13" s="293"/>
      <c r="V13" s="317"/>
      <c r="W13" s="302"/>
      <c r="X13" s="302"/>
      <c r="Y13" s="302"/>
      <c r="Z13" s="302"/>
    </row>
    <row r="14" spans="1:26">
      <c r="A14" s="272">
        <f ca="1" t="shared" si="0"/>
        <v>3</v>
      </c>
      <c r="B14" s="294">
        <f ca="1">RANDBETWEEN(1,2)</f>
        <v>2</v>
      </c>
      <c r="C14" s="282"/>
      <c r="D14" s="282"/>
      <c r="E14" s="282">
        <f ca="1">RANDBETWEEN(1,4)</f>
        <v>2</v>
      </c>
      <c r="F14" s="282"/>
      <c r="G14" s="282"/>
      <c r="H14" s="282">
        <f ca="1">RANDBETWEEN(1,6)</f>
        <v>3</v>
      </c>
      <c r="I14" s="282"/>
      <c r="J14" s="282"/>
      <c r="K14" s="282">
        <f ca="1">RANDBETWEEN(1,8)</f>
        <v>8</v>
      </c>
      <c r="L14" s="282"/>
      <c r="M14" s="282"/>
      <c r="N14" s="282">
        <f ca="1">RANDBETWEEN(1,10)</f>
        <v>9</v>
      </c>
      <c r="O14" s="282"/>
      <c r="P14" s="282"/>
      <c r="Q14" s="282">
        <f ca="1">RANDBETWEEN(1,20)</f>
        <v>10</v>
      </c>
      <c r="R14" s="282"/>
      <c r="S14" s="282"/>
      <c r="T14" s="282">
        <f ca="1">RANDBETWEEN(1,100)</f>
        <v>57</v>
      </c>
      <c r="U14" s="282"/>
      <c r="V14" s="318"/>
      <c r="W14" s="302"/>
      <c r="X14" s="302"/>
      <c r="Y14" s="302"/>
      <c r="Z14" s="302"/>
    </row>
    <row r="15" ht="18.15" spans="1:26">
      <c r="A15" s="272">
        <f ca="1" t="shared" si="0"/>
        <v>4</v>
      </c>
      <c r="B15" s="295"/>
      <c r="C15" s="296"/>
      <c r="D15" s="296"/>
      <c r="E15" s="296"/>
      <c r="F15" s="296"/>
      <c r="G15" s="296"/>
      <c r="H15" s="296"/>
      <c r="I15" s="296"/>
      <c r="J15" s="296"/>
      <c r="K15" s="296"/>
      <c r="L15" s="296"/>
      <c r="M15" s="296"/>
      <c r="N15" s="296"/>
      <c r="O15" s="296"/>
      <c r="P15" s="296"/>
      <c r="Q15" s="296"/>
      <c r="R15" s="296"/>
      <c r="S15" s="296"/>
      <c r="T15" s="296"/>
      <c r="U15" s="296"/>
      <c r="V15" s="319"/>
      <c r="W15" s="302"/>
      <c r="X15" s="302"/>
      <c r="Y15" s="302"/>
      <c r="Z15" s="302"/>
    </row>
    <row r="16" spans="1:26">
      <c r="A16" s="272">
        <f ca="1" t="shared" si="0"/>
        <v>6</v>
      </c>
      <c r="W16" s="302"/>
      <c r="X16" s="302"/>
      <c r="Y16" s="302"/>
      <c r="Z16" s="302"/>
    </row>
    <row r="17" spans="1:26">
      <c r="A17" s="272">
        <f ca="1" t="shared" si="0"/>
        <v>5</v>
      </c>
      <c r="W17" s="302"/>
      <c r="X17" s="302"/>
      <c r="Y17" s="302"/>
      <c r="Z17" s="302"/>
    </row>
    <row r="18" spans="1:26">
      <c r="A18" s="272">
        <f ca="1" t="shared" si="0"/>
        <v>4</v>
      </c>
      <c r="W18" s="302"/>
      <c r="X18" s="302"/>
      <c r="Y18" s="302"/>
      <c r="Z18" s="302"/>
    </row>
    <row r="19" spans="1:1">
      <c r="A19" s="272">
        <f ca="1" t="shared" si="0"/>
        <v>1</v>
      </c>
    </row>
    <row r="20" spans="1:1">
      <c r="A20" s="272">
        <f ca="1" t="shared" si="0"/>
        <v>2</v>
      </c>
    </row>
    <row r="21" spans="1:1">
      <c r="A21" s="272">
        <f ca="1" t="shared" si="0"/>
        <v>3</v>
      </c>
    </row>
    <row r="22" spans="1:1">
      <c r="A22" s="272">
        <f ca="1" t="shared" si="0"/>
        <v>5</v>
      </c>
    </row>
    <row r="23" spans="1:1">
      <c r="A23" s="272"/>
    </row>
    <row r="24" spans="1:1">
      <c r="A24" s="272">
        <f ca="1" t="shared" ref="A24:A29" si="1">RANDBETWEEN(1,6)</f>
        <v>3</v>
      </c>
    </row>
    <row r="25" spans="1:1">
      <c r="A25" s="272">
        <f ca="1" t="shared" si="1"/>
        <v>6</v>
      </c>
    </row>
    <row r="26" spans="1:1">
      <c r="A26" s="272">
        <f ca="1" t="shared" si="1"/>
        <v>4</v>
      </c>
    </row>
    <row r="27" spans="1:1">
      <c r="A27" s="272">
        <f ca="1" t="shared" si="1"/>
        <v>5</v>
      </c>
    </row>
    <row r="28" spans="1:1">
      <c r="A28" s="272">
        <f ca="1" t="shared" si="1"/>
        <v>5</v>
      </c>
    </row>
    <row r="29" spans="1:1">
      <c r="A29" s="272">
        <f ca="1" t="shared" si="1"/>
        <v>2</v>
      </c>
    </row>
  </sheetData>
  <sheetProtection sheet="1" selectLockedCells="1" formatCells="0" objects="1" scenarios="1"/>
  <mergeCells count="64">
    <mergeCell ref="B2:S2"/>
    <mergeCell ref="U2:V2"/>
    <mergeCell ref="AA2:AR2"/>
    <mergeCell ref="F3:G3"/>
    <mergeCell ref="L3:M3"/>
    <mergeCell ref="R3:S3"/>
    <mergeCell ref="F4:G4"/>
    <mergeCell ref="L4:M4"/>
    <mergeCell ref="R4:S4"/>
    <mergeCell ref="F5:G5"/>
    <mergeCell ref="L5:M5"/>
    <mergeCell ref="R5:S5"/>
    <mergeCell ref="F6:G6"/>
    <mergeCell ref="L6:M6"/>
    <mergeCell ref="R6:S6"/>
    <mergeCell ref="U6:V6"/>
    <mergeCell ref="F7:G7"/>
    <mergeCell ref="L7:M7"/>
    <mergeCell ref="F8:G8"/>
    <mergeCell ref="L8:M8"/>
    <mergeCell ref="B10:V10"/>
    <mergeCell ref="B12:V12"/>
    <mergeCell ref="B13:D13"/>
    <mergeCell ref="E13:G13"/>
    <mergeCell ref="H13:J13"/>
    <mergeCell ref="K13:M13"/>
    <mergeCell ref="N13:P13"/>
    <mergeCell ref="Q13:S13"/>
    <mergeCell ref="T13:V13"/>
    <mergeCell ref="AA3:AF4"/>
    <mergeCell ref="AG3:AL4"/>
    <mergeCell ref="AM3:AR4"/>
    <mergeCell ref="B3:C4"/>
    <mergeCell ref="D3:E4"/>
    <mergeCell ref="H3:I4"/>
    <mergeCell ref="J3:K4"/>
    <mergeCell ref="N3:O4"/>
    <mergeCell ref="P3:Q4"/>
    <mergeCell ref="U3:V4"/>
    <mergeCell ref="AA5:AF6"/>
    <mergeCell ref="AG5:AL6"/>
    <mergeCell ref="AM5:AR6"/>
    <mergeCell ref="AA7:AF8"/>
    <mergeCell ref="AG7:AL8"/>
    <mergeCell ref="AM7:AR8"/>
    <mergeCell ref="B14:D15"/>
    <mergeCell ref="E14:G15"/>
    <mergeCell ref="H14:J15"/>
    <mergeCell ref="K14:M15"/>
    <mergeCell ref="N14:P15"/>
    <mergeCell ref="Q14:S15"/>
    <mergeCell ref="T14:V15"/>
    <mergeCell ref="B5:C6"/>
    <mergeCell ref="D5:E6"/>
    <mergeCell ref="H5:I6"/>
    <mergeCell ref="J5:K6"/>
    <mergeCell ref="N5:O6"/>
    <mergeCell ref="P5:Q6"/>
    <mergeCell ref="U7:V8"/>
    <mergeCell ref="N7:S8"/>
    <mergeCell ref="B7:C8"/>
    <mergeCell ref="D7:E8"/>
    <mergeCell ref="H7:I8"/>
    <mergeCell ref="J7:K8"/>
  </mergeCells>
  <dataValidations count="4">
    <dataValidation allowBlank="1" showInputMessage="1" showErrorMessage="1" promptTitle="提示" prompt="默认选择该幸运" sqref="U3:V4"/>
    <dataValidation allowBlank="1" showInputMessage="1" showErrorMessage="1" promptTitle="说明" prompt="角色设定在15-19岁之间时: 决定幸运时掷两次骰子，取较大值" sqref="U6:V6"/>
    <dataValidation type="whole" operator="lessThanOrEqual" allowBlank="1" showInputMessage="1" showErrorMessage="1" errorTitle="人体极限" error="这些属性的极限值为99。&#10;除非你的守秘人同意，否则调查员属性不能突破这个上限。" sqref="P3:Q4" errorStyle="information">
      <formula1>150</formula1>
    </dataValidation>
    <dataValidation type="whole" operator="lessThanOrEqual" allowBlank="1" showInputMessage="1" showErrorMessage="1" errorTitle="人体极限" error="这些属性的极限值为99。&#10;除非你的守秘人同意，否则调查员属性不能突破这个上限。" sqref="P5:Q6 D3:E8 J3:K8" errorStyle="information">
      <formula1>99</formula1>
    </dataValidation>
  </dataValidations>
  <pageMargins left="0.699305555555556" right="0.699305555555556" top="0.75" bottom="0.75" header="0.3" footer="0.3"/>
  <pageSetup paperSize="9" orientation="portrait" horizontalDpi="1200" verticalDpi="1200"/>
  <headerFooter/>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N161"/>
  <sheetViews>
    <sheetView showGridLines="0" workbookViewId="0">
      <selection activeCell="B15" sqref="B15"/>
    </sheetView>
  </sheetViews>
  <sheetFormatPr defaultColWidth="8.87962962962963" defaultRowHeight="13.8"/>
  <cols>
    <col min="1" max="1" width="3.37962962962963" style="250" customWidth="1"/>
    <col min="2" max="2" width="30" style="250" customWidth="1"/>
    <col min="3" max="3" width="12.1296296296296" style="250" customWidth="1"/>
    <col min="4" max="4" width="14.75" style="250" customWidth="1"/>
    <col min="5" max="5" width="8.75" style="250" customWidth="1"/>
    <col min="6" max="6" width="4.62962962962963" style="250" customWidth="1"/>
    <col min="7" max="7" width="10.75" style="250" customWidth="1"/>
    <col min="8" max="8" width="8" style="250" customWidth="1"/>
    <col min="9" max="9" width="7.75" style="250" customWidth="1"/>
    <col min="10" max="10" width="9.62962962962963" style="250" customWidth="1"/>
    <col min="11" max="11" width="12.5" style="251" customWidth="1"/>
    <col min="12" max="16384" width="8.87962962962963" style="251"/>
  </cols>
  <sheetData>
    <row r="1" ht="16.9" customHeight="1" spans="2:11">
      <c r="B1" s="252" t="s">
        <v>581</v>
      </c>
      <c r="C1" s="252"/>
      <c r="D1" s="252"/>
      <c r="E1" s="252"/>
      <c r="F1" s="252"/>
      <c r="G1" s="252"/>
      <c r="H1" s="252"/>
      <c r="I1" s="252"/>
      <c r="J1" s="252"/>
      <c r="K1" s="252"/>
    </row>
    <row r="2" ht="14.25" customHeight="1" spans="2:11">
      <c r="B2" s="253" t="s">
        <v>582</v>
      </c>
      <c r="C2" s="254" t="s">
        <v>37</v>
      </c>
      <c r="D2" s="254" t="s">
        <v>122</v>
      </c>
      <c r="E2" s="254" t="s">
        <v>123</v>
      </c>
      <c r="F2" s="254" t="s">
        <v>124</v>
      </c>
      <c r="G2" s="254" t="s">
        <v>125</v>
      </c>
      <c r="H2" s="254" t="s">
        <v>126</v>
      </c>
      <c r="I2" s="254" t="s">
        <v>127</v>
      </c>
      <c r="J2" s="254" t="s">
        <v>583</v>
      </c>
      <c r="K2" s="261" t="s">
        <v>584</v>
      </c>
    </row>
    <row r="3" ht="14.25" customHeight="1" spans="2:11">
      <c r="B3" s="255" t="s">
        <v>585</v>
      </c>
      <c r="C3" s="256" t="s">
        <v>98</v>
      </c>
      <c r="D3" s="257" t="s">
        <v>586</v>
      </c>
      <c r="E3" s="257" t="s">
        <v>587</v>
      </c>
      <c r="F3" s="257" t="s">
        <v>132</v>
      </c>
      <c r="G3" s="257" t="s">
        <v>588</v>
      </c>
      <c r="H3" s="257" t="s">
        <v>588</v>
      </c>
      <c r="I3" s="257" t="s">
        <v>589</v>
      </c>
      <c r="J3" s="257" t="s">
        <v>590</v>
      </c>
      <c r="K3" s="262" t="s">
        <v>591</v>
      </c>
    </row>
    <row r="4" ht="14.25" customHeight="1" spans="2:11">
      <c r="B4" s="258" t="s">
        <v>592</v>
      </c>
      <c r="C4" s="259" t="s">
        <v>87</v>
      </c>
      <c r="D4" s="260" t="s">
        <v>593</v>
      </c>
      <c r="E4" s="260" t="s">
        <v>594</v>
      </c>
      <c r="F4" s="260" t="s">
        <v>132</v>
      </c>
      <c r="G4" s="260" t="s">
        <v>588</v>
      </c>
      <c r="H4" s="260" t="s">
        <v>71</v>
      </c>
      <c r="I4" s="260" t="s">
        <v>71</v>
      </c>
      <c r="J4" s="260" t="s">
        <v>590</v>
      </c>
      <c r="K4" s="263" t="s">
        <v>595</v>
      </c>
    </row>
    <row r="5" ht="14.25" customHeight="1" spans="2:11">
      <c r="B5" s="255" t="s">
        <v>596</v>
      </c>
      <c r="C5" s="256" t="s">
        <v>212</v>
      </c>
      <c r="D5" s="257" t="s">
        <v>597</v>
      </c>
      <c r="E5" s="257" t="s">
        <v>598</v>
      </c>
      <c r="F5" s="257" t="s">
        <v>132</v>
      </c>
      <c r="G5" s="257" t="s">
        <v>588</v>
      </c>
      <c r="H5" s="257" t="s">
        <v>71</v>
      </c>
      <c r="I5" s="257" t="s">
        <v>71</v>
      </c>
      <c r="J5" s="257" t="s">
        <v>11</v>
      </c>
      <c r="K5" s="262" t="s">
        <v>599</v>
      </c>
    </row>
    <row r="6" ht="14.25" customHeight="1" spans="2:11">
      <c r="B6" s="258" t="s">
        <v>600</v>
      </c>
      <c r="C6" s="259" t="s">
        <v>87</v>
      </c>
      <c r="D6" s="260" t="s">
        <v>601</v>
      </c>
      <c r="E6" s="260" t="s">
        <v>594</v>
      </c>
      <c r="F6" s="260" t="s">
        <v>132</v>
      </c>
      <c r="G6" s="260" t="s">
        <v>588</v>
      </c>
      <c r="H6" s="260" t="s">
        <v>71</v>
      </c>
      <c r="I6" s="260" t="s">
        <v>71</v>
      </c>
      <c r="J6" s="260" t="s">
        <v>590</v>
      </c>
      <c r="K6" s="263" t="s">
        <v>602</v>
      </c>
    </row>
    <row r="7" ht="14.25" customHeight="1" spans="2:11">
      <c r="B7" s="255" t="s">
        <v>216</v>
      </c>
      <c r="C7" s="256" t="s">
        <v>216</v>
      </c>
      <c r="D7" s="257" t="s">
        <v>603</v>
      </c>
      <c r="E7" s="257" t="s">
        <v>594</v>
      </c>
      <c r="F7" s="257" t="s">
        <v>604</v>
      </c>
      <c r="G7" s="257" t="s">
        <v>588</v>
      </c>
      <c r="H7" s="257" t="s">
        <v>71</v>
      </c>
      <c r="I7" s="257" t="s">
        <v>605</v>
      </c>
      <c r="J7" s="257" t="s">
        <v>606</v>
      </c>
      <c r="K7" s="262" t="s">
        <v>607</v>
      </c>
    </row>
    <row r="8" ht="14.25" customHeight="1" spans="2:11">
      <c r="B8" s="258" t="s">
        <v>608</v>
      </c>
      <c r="C8" s="259" t="s">
        <v>87</v>
      </c>
      <c r="D8" s="260" t="s">
        <v>609</v>
      </c>
      <c r="E8" s="260" t="s">
        <v>594</v>
      </c>
      <c r="F8" s="260" t="s">
        <v>132</v>
      </c>
      <c r="G8" s="260" t="s">
        <v>588</v>
      </c>
      <c r="H8" s="260" t="s">
        <v>71</v>
      </c>
      <c r="I8" s="260" t="s">
        <v>71</v>
      </c>
      <c r="J8" s="260" t="s">
        <v>590</v>
      </c>
      <c r="K8" s="263" t="s">
        <v>610</v>
      </c>
    </row>
    <row r="9" ht="14.25" customHeight="1" spans="2:11">
      <c r="B9" s="255" t="s">
        <v>611</v>
      </c>
      <c r="C9" s="256" t="s">
        <v>87</v>
      </c>
      <c r="D9" s="257" t="s">
        <v>609</v>
      </c>
      <c r="E9" s="257" t="s">
        <v>594</v>
      </c>
      <c r="F9" s="257" t="s">
        <v>132</v>
      </c>
      <c r="G9" s="257" t="s">
        <v>588</v>
      </c>
      <c r="H9" s="257" t="s">
        <v>71</v>
      </c>
      <c r="I9" s="257" t="s">
        <v>71</v>
      </c>
      <c r="J9" s="257" t="s">
        <v>590</v>
      </c>
      <c r="K9" s="262" t="s">
        <v>612</v>
      </c>
    </row>
    <row r="10" ht="14.25" customHeight="1" spans="2:11">
      <c r="B10" s="258" t="s">
        <v>613</v>
      </c>
      <c r="C10" s="259" t="s">
        <v>87</v>
      </c>
      <c r="D10" s="260" t="s">
        <v>614</v>
      </c>
      <c r="E10" s="260" t="s">
        <v>594</v>
      </c>
      <c r="F10" s="260" t="s">
        <v>132</v>
      </c>
      <c r="G10" s="260" t="s">
        <v>588</v>
      </c>
      <c r="H10" s="260" t="s">
        <v>71</v>
      </c>
      <c r="I10" s="260" t="s">
        <v>71</v>
      </c>
      <c r="J10" s="260" t="s">
        <v>590</v>
      </c>
      <c r="K10" s="263" t="s">
        <v>612</v>
      </c>
    </row>
    <row r="11" ht="14.25" customHeight="1" spans="2:11">
      <c r="B11" s="255" t="s">
        <v>134</v>
      </c>
      <c r="C11" s="256" t="s">
        <v>98</v>
      </c>
      <c r="D11" s="257" t="s">
        <v>615</v>
      </c>
      <c r="E11" s="257" t="s">
        <v>616</v>
      </c>
      <c r="F11" s="257" t="s">
        <v>604</v>
      </c>
      <c r="G11" s="257" t="s">
        <v>617</v>
      </c>
      <c r="H11" s="257" t="s">
        <v>588</v>
      </c>
      <c r="I11" s="257" t="s">
        <v>618</v>
      </c>
      <c r="J11" s="257" t="s">
        <v>590</v>
      </c>
      <c r="K11" s="262" t="s">
        <v>619</v>
      </c>
    </row>
    <row r="12" ht="14.25" customHeight="1" spans="2:11">
      <c r="B12" s="258" t="s">
        <v>229</v>
      </c>
      <c r="C12" s="259" t="s">
        <v>229</v>
      </c>
      <c r="D12" s="260" t="s">
        <v>614</v>
      </c>
      <c r="E12" s="260" t="s">
        <v>594</v>
      </c>
      <c r="F12" s="260" t="s">
        <v>604</v>
      </c>
      <c r="G12" s="260" t="s">
        <v>588</v>
      </c>
      <c r="H12" s="260" t="s">
        <v>71</v>
      </c>
      <c r="I12" s="260" t="s">
        <v>71</v>
      </c>
      <c r="J12" s="260" t="s">
        <v>590</v>
      </c>
      <c r="K12" s="263" t="s">
        <v>620</v>
      </c>
    </row>
    <row r="13" ht="14.25" customHeight="1" spans="2:11">
      <c r="B13" s="255" t="s">
        <v>621</v>
      </c>
      <c r="C13" s="256" t="s">
        <v>221</v>
      </c>
      <c r="D13" s="257" t="s">
        <v>622</v>
      </c>
      <c r="E13" s="257" t="s">
        <v>594</v>
      </c>
      <c r="F13" s="257" t="s">
        <v>604</v>
      </c>
      <c r="G13" s="257" t="s">
        <v>588</v>
      </c>
      <c r="H13" s="257" t="s">
        <v>71</v>
      </c>
      <c r="I13" s="257" t="s">
        <v>71</v>
      </c>
      <c r="J13" s="257" t="s">
        <v>590</v>
      </c>
      <c r="K13" s="262" t="s">
        <v>623</v>
      </c>
    </row>
    <row r="14" ht="14.25" customHeight="1" spans="2:11">
      <c r="B14" s="258" t="s">
        <v>624</v>
      </c>
      <c r="C14" s="259" t="s">
        <v>87</v>
      </c>
      <c r="D14" s="260" t="s">
        <v>609</v>
      </c>
      <c r="E14" s="260" t="s">
        <v>594</v>
      </c>
      <c r="F14" s="260" t="s">
        <v>604</v>
      </c>
      <c r="G14" s="260" t="s">
        <v>588</v>
      </c>
      <c r="H14" s="260" t="s">
        <v>71</v>
      </c>
      <c r="I14" s="260" t="s">
        <v>71</v>
      </c>
      <c r="J14" s="260" t="s">
        <v>590</v>
      </c>
      <c r="K14" s="263" t="s">
        <v>625</v>
      </c>
    </row>
    <row r="15" ht="14.25" customHeight="1" spans="2:11">
      <c r="B15" s="255" t="s">
        <v>626</v>
      </c>
      <c r="C15" s="256" t="s">
        <v>87</v>
      </c>
      <c r="D15" s="257" t="s">
        <v>627</v>
      </c>
      <c r="E15" s="257" t="s">
        <v>594</v>
      </c>
      <c r="F15" s="257" t="s">
        <v>604</v>
      </c>
      <c r="G15" s="257" t="s">
        <v>588</v>
      </c>
      <c r="H15" s="257" t="s">
        <v>71</v>
      </c>
      <c r="I15" s="257" t="s">
        <v>71</v>
      </c>
      <c r="J15" s="257" t="s">
        <v>590</v>
      </c>
      <c r="K15" s="262" t="s">
        <v>610</v>
      </c>
    </row>
    <row r="16" ht="14.25" customHeight="1" spans="2:11">
      <c r="B16" s="258" t="s">
        <v>139</v>
      </c>
      <c r="C16" s="259" t="s">
        <v>87</v>
      </c>
      <c r="D16" s="260" t="s">
        <v>628</v>
      </c>
      <c r="E16" s="260" t="s">
        <v>594</v>
      </c>
      <c r="F16" s="260" t="s">
        <v>604</v>
      </c>
      <c r="G16" s="260" t="s">
        <v>588</v>
      </c>
      <c r="H16" s="260" t="s">
        <v>71</v>
      </c>
      <c r="I16" s="260" t="s">
        <v>71</v>
      </c>
      <c r="J16" s="260" t="s">
        <v>590</v>
      </c>
      <c r="K16" s="263" t="s">
        <v>629</v>
      </c>
    </row>
    <row r="17" ht="14.25" customHeight="1" spans="2:11">
      <c r="B17" s="255" t="s">
        <v>630</v>
      </c>
      <c r="C17" s="256" t="s">
        <v>87</v>
      </c>
      <c r="D17" s="257" t="s">
        <v>631</v>
      </c>
      <c r="E17" s="257" t="s">
        <v>594</v>
      </c>
      <c r="F17" s="257" t="s">
        <v>132</v>
      </c>
      <c r="G17" s="257" t="s">
        <v>588</v>
      </c>
      <c r="H17" s="257" t="s">
        <v>71</v>
      </c>
      <c r="I17" s="257" t="s">
        <v>605</v>
      </c>
      <c r="J17" s="257" t="s">
        <v>606</v>
      </c>
      <c r="K17" s="262" t="s">
        <v>71</v>
      </c>
    </row>
    <row r="18" ht="14.25" customHeight="1" spans="2:11">
      <c r="B18" s="258" t="s">
        <v>632</v>
      </c>
      <c r="C18" s="259" t="s">
        <v>87</v>
      </c>
      <c r="D18" s="260" t="s">
        <v>633</v>
      </c>
      <c r="E18" s="260" t="s">
        <v>634</v>
      </c>
      <c r="F18" s="260" t="s">
        <v>132</v>
      </c>
      <c r="G18" s="260" t="s">
        <v>588</v>
      </c>
      <c r="H18" s="260" t="s">
        <v>635</v>
      </c>
      <c r="I18" s="260" t="s">
        <v>605</v>
      </c>
      <c r="J18" s="260" t="s">
        <v>590</v>
      </c>
      <c r="K18" s="263" t="s">
        <v>636</v>
      </c>
    </row>
    <row r="19" ht="14.25" customHeight="1" spans="2:11">
      <c r="B19" s="255" t="s">
        <v>637</v>
      </c>
      <c r="C19" s="256" t="s">
        <v>232</v>
      </c>
      <c r="D19" s="257" t="s">
        <v>609</v>
      </c>
      <c r="E19" s="257" t="s">
        <v>594</v>
      </c>
      <c r="F19" s="257" t="s">
        <v>132</v>
      </c>
      <c r="G19" s="257" t="s">
        <v>588</v>
      </c>
      <c r="H19" s="257" t="s">
        <v>71</v>
      </c>
      <c r="I19" s="257" t="s">
        <v>71</v>
      </c>
      <c r="J19" s="257" t="s">
        <v>590</v>
      </c>
      <c r="K19" s="262" t="s">
        <v>595</v>
      </c>
    </row>
    <row r="20" ht="14.25" customHeight="1" spans="2:11">
      <c r="B20" s="258" t="s">
        <v>638</v>
      </c>
      <c r="C20" s="259" t="s">
        <v>115</v>
      </c>
      <c r="D20" s="260" t="s">
        <v>639</v>
      </c>
      <c r="E20" s="260" t="s">
        <v>640</v>
      </c>
      <c r="F20" s="260" t="s">
        <v>132</v>
      </c>
      <c r="G20" s="260" t="s">
        <v>588</v>
      </c>
      <c r="H20" s="260" t="s">
        <v>71</v>
      </c>
      <c r="I20" s="260" t="s">
        <v>71</v>
      </c>
      <c r="J20" s="260" t="s">
        <v>590</v>
      </c>
      <c r="K20" s="263" t="s">
        <v>71</v>
      </c>
    </row>
    <row r="21" ht="14.25" customHeight="1" spans="2:11">
      <c r="B21" s="255" t="s">
        <v>641</v>
      </c>
      <c r="C21" s="256" t="s">
        <v>115</v>
      </c>
      <c r="D21" s="257" t="s">
        <v>597</v>
      </c>
      <c r="E21" s="257" t="s">
        <v>642</v>
      </c>
      <c r="F21" s="257" t="s">
        <v>604</v>
      </c>
      <c r="G21" s="257" t="s">
        <v>643</v>
      </c>
      <c r="H21" s="257" t="s">
        <v>644</v>
      </c>
      <c r="I21" s="257" t="s">
        <v>645</v>
      </c>
      <c r="J21" s="257" t="s">
        <v>590</v>
      </c>
      <c r="K21" s="262" t="s">
        <v>620</v>
      </c>
    </row>
    <row r="22" ht="14.25" customHeight="1" spans="2:11">
      <c r="B22" s="258" t="s">
        <v>646</v>
      </c>
      <c r="C22" s="259" t="s">
        <v>90</v>
      </c>
      <c r="D22" s="260" t="s">
        <v>647</v>
      </c>
      <c r="E22" s="260" t="s">
        <v>594</v>
      </c>
      <c r="F22" s="260" t="s">
        <v>604</v>
      </c>
      <c r="G22" s="260" t="s">
        <v>588</v>
      </c>
      <c r="H22" s="260" t="s">
        <v>71</v>
      </c>
      <c r="I22" s="260" t="s">
        <v>71</v>
      </c>
      <c r="J22" s="260" t="s">
        <v>590</v>
      </c>
      <c r="K22" s="263" t="s">
        <v>648</v>
      </c>
    </row>
    <row r="23" ht="14.25" customHeight="1" spans="2:11">
      <c r="B23" s="255" t="s">
        <v>649</v>
      </c>
      <c r="C23" s="256" t="s">
        <v>115</v>
      </c>
      <c r="D23" s="257" t="s">
        <v>650</v>
      </c>
      <c r="E23" s="257" t="s">
        <v>651</v>
      </c>
      <c r="F23" s="257" t="s">
        <v>604</v>
      </c>
      <c r="G23" s="257" t="s">
        <v>588</v>
      </c>
      <c r="H23" s="257" t="s">
        <v>71</v>
      </c>
      <c r="I23" s="257" t="s">
        <v>71</v>
      </c>
      <c r="J23" s="257" t="s">
        <v>652</v>
      </c>
      <c r="K23" s="262" t="s">
        <v>653</v>
      </c>
    </row>
    <row r="24" ht="14.25" customHeight="1" spans="2:11">
      <c r="B24" s="258" t="s">
        <v>654</v>
      </c>
      <c r="C24" s="259" t="s">
        <v>225</v>
      </c>
      <c r="D24" s="260" t="s">
        <v>655</v>
      </c>
      <c r="E24" s="260" t="s">
        <v>594</v>
      </c>
      <c r="F24" s="260" t="s">
        <v>132</v>
      </c>
      <c r="G24" s="260" t="s">
        <v>588</v>
      </c>
      <c r="H24" s="260" t="s">
        <v>71</v>
      </c>
      <c r="I24" s="260" t="s">
        <v>71</v>
      </c>
      <c r="J24" s="260" t="s">
        <v>590</v>
      </c>
      <c r="K24" s="263" t="s">
        <v>656</v>
      </c>
    </row>
    <row r="25" ht="14.25" customHeight="1" spans="2:11">
      <c r="B25" s="255" t="s">
        <v>657</v>
      </c>
      <c r="C25" s="256" t="s">
        <v>225</v>
      </c>
      <c r="D25" s="257" t="s">
        <v>622</v>
      </c>
      <c r="E25" s="257" t="s">
        <v>594</v>
      </c>
      <c r="F25" s="257" t="s">
        <v>604</v>
      </c>
      <c r="G25" s="257" t="s">
        <v>588</v>
      </c>
      <c r="H25" s="257" t="s">
        <v>71</v>
      </c>
      <c r="I25" s="257" t="s">
        <v>71</v>
      </c>
      <c r="J25" s="257" t="s">
        <v>590</v>
      </c>
      <c r="K25" s="262" t="s">
        <v>658</v>
      </c>
    </row>
    <row r="26" ht="14.25" customHeight="1" spans="2:11">
      <c r="B26" s="258" t="s">
        <v>659</v>
      </c>
      <c r="C26" s="259" t="s">
        <v>225</v>
      </c>
      <c r="D26" s="260" t="s">
        <v>614</v>
      </c>
      <c r="E26" s="260" t="s">
        <v>594</v>
      </c>
      <c r="F26" s="260" t="s">
        <v>604</v>
      </c>
      <c r="G26" s="260" t="s">
        <v>588</v>
      </c>
      <c r="H26" s="260" t="s">
        <v>71</v>
      </c>
      <c r="I26" s="260" t="s">
        <v>71</v>
      </c>
      <c r="J26" s="260" t="s">
        <v>590</v>
      </c>
      <c r="K26" s="263" t="s">
        <v>660</v>
      </c>
    </row>
    <row r="27" ht="14.25" customHeight="1" spans="2:11">
      <c r="B27" s="255" t="s">
        <v>661</v>
      </c>
      <c r="C27" s="256" t="s">
        <v>87</v>
      </c>
      <c r="D27" s="257" t="s">
        <v>662</v>
      </c>
      <c r="E27" s="257" t="s">
        <v>594</v>
      </c>
      <c r="F27" s="257" t="s">
        <v>132</v>
      </c>
      <c r="G27" s="257" t="s">
        <v>588</v>
      </c>
      <c r="H27" s="257" t="s">
        <v>663</v>
      </c>
      <c r="I27" s="257" t="s">
        <v>589</v>
      </c>
      <c r="J27" s="257" t="s">
        <v>606</v>
      </c>
      <c r="K27" s="262" t="s">
        <v>664</v>
      </c>
    </row>
    <row r="28" ht="14.25" customHeight="1" spans="2:11">
      <c r="B28" s="258" t="s">
        <v>665</v>
      </c>
      <c r="C28" s="259" t="s">
        <v>95</v>
      </c>
      <c r="D28" s="260" t="s">
        <v>662</v>
      </c>
      <c r="E28" s="260" t="s">
        <v>666</v>
      </c>
      <c r="F28" s="260" t="s">
        <v>132</v>
      </c>
      <c r="G28" s="260" t="s">
        <v>588</v>
      </c>
      <c r="H28" s="260" t="s">
        <v>667</v>
      </c>
      <c r="I28" s="260" t="s">
        <v>605</v>
      </c>
      <c r="J28" s="260" t="s">
        <v>606</v>
      </c>
      <c r="K28" s="263" t="s">
        <v>668</v>
      </c>
    </row>
    <row r="29" ht="14.25" customHeight="1" spans="2:11">
      <c r="B29" s="255" t="s">
        <v>669</v>
      </c>
      <c r="C29" s="256" t="s">
        <v>115</v>
      </c>
      <c r="D29" s="257" t="s">
        <v>650</v>
      </c>
      <c r="E29" s="257" t="s">
        <v>642</v>
      </c>
      <c r="F29" s="257" t="s">
        <v>132</v>
      </c>
      <c r="G29" s="257" t="s">
        <v>588</v>
      </c>
      <c r="H29" s="257" t="s">
        <v>71</v>
      </c>
      <c r="I29" s="257" t="s">
        <v>71</v>
      </c>
      <c r="J29" s="257" t="s">
        <v>652</v>
      </c>
      <c r="K29" s="262" t="s">
        <v>670</v>
      </c>
    </row>
    <row r="30" ht="14.25" customHeight="1" spans="2:11">
      <c r="B30" s="258" t="s">
        <v>671</v>
      </c>
      <c r="C30" s="259" t="s">
        <v>221</v>
      </c>
      <c r="D30" s="260" t="s">
        <v>672</v>
      </c>
      <c r="E30" s="260" t="s">
        <v>594</v>
      </c>
      <c r="F30" s="260" t="s">
        <v>604</v>
      </c>
      <c r="G30" s="260" t="s">
        <v>588</v>
      </c>
      <c r="H30" s="260" t="s">
        <v>71</v>
      </c>
      <c r="I30" s="260" t="s">
        <v>71</v>
      </c>
      <c r="J30" s="260" t="s">
        <v>590</v>
      </c>
      <c r="K30" s="263" t="s">
        <v>673</v>
      </c>
    </row>
    <row r="31" ht="14.25" customHeight="1" spans="2:11">
      <c r="B31" s="255" t="s">
        <v>674</v>
      </c>
      <c r="C31" s="256" t="s">
        <v>95</v>
      </c>
      <c r="D31" s="257" t="s">
        <v>675</v>
      </c>
      <c r="E31" s="257" t="s">
        <v>676</v>
      </c>
      <c r="F31" s="257" t="s">
        <v>604</v>
      </c>
      <c r="G31" s="257" t="s">
        <v>677</v>
      </c>
      <c r="H31" s="257" t="s">
        <v>588</v>
      </c>
      <c r="I31" s="257" t="s">
        <v>605</v>
      </c>
      <c r="J31" s="257" t="s">
        <v>652</v>
      </c>
      <c r="K31" s="262" t="s">
        <v>678</v>
      </c>
    </row>
    <row r="32" ht="14.25" customHeight="1" spans="2:11">
      <c r="B32" s="258" t="s">
        <v>679</v>
      </c>
      <c r="C32" s="259" t="s">
        <v>95</v>
      </c>
      <c r="D32" s="260" t="s">
        <v>680</v>
      </c>
      <c r="E32" s="260" t="s">
        <v>676</v>
      </c>
      <c r="F32" s="260" t="s">
        <v>604</v>
      </c>
      <c r="G32" s="260" t="s">
        <v>681</v>
      </c>
      <c r="H32" s="260" t="s">
        <v>682</v>
      </c>
      <c r="I32" s="260" t="s">
        <v>645</v>
      </c>
      <c r="J32" s="260" t="s">
        <v>590</v>
      </c>
      <c r="K32" s="263" t="s">
        <v>683</v>
      </c>
    </row>
    <row r="33" ht="14.25" customHeight="1" spans="2:11">
      <c r="B33" s="255" t="s">
        <v>684</v>
      </c>
      <c r="C33" s="256" t="s">
        <v>95</v>
      </c>
      <c r="D33" s="257" t="s">
        <v>680</v>
      </c>
      <c r="E33" s="257" t="s">
        <v>667</v>
      </c>
      <c r="F33" s="257" t="s">
        <v>604</v>
      </c>
      <c r="G33" s="257" t="s">
        <v>588</v>
      </c>
      <c r="H33" s="257" t="s">
        <v>588</v>
      </c>
      <c r="I33" s="257" t="s">
        <v>645</v>
      </c>
      <c r="J33" s="257" t="s">
        <v>11</v>
      </c>
      <c r="K33" s="262" t="s">
        <v>685</v>
      </c>
    </row>
    <row r="34" ht="14.25" customHeight="1" spans="2:11">
      <c r="B34" s="258" t="s">
        <v>686</v>
      </c>
      <c r="C34" s="259" t="s">
        <v>95</v>
      </c>
      <c r="D34" s="260" t="s">
        <v>687</v>
      </c>
      <c r="E34" s="260" t="s">
        <v>688</v>
      </c>
      <c r="F34" s="260" t="s">
        <v>604</v>
      </c>
      <c r="G34" s="260" t="s">
        <v>681</v>
      </c>
      <c r="H34" s="260" t="s">
        <v>682</v>
      </c>
      <c r="I34" s="260" t="s">
        <v>645</v>
      </c>
      <c r="J34" s="260" t="s">
        <v>590</v>
      </c>
      <c r="K34" s="263" t="s">
        <v>689</v>
      </c>
    </row>
    <row r="35" ht="14.25" customHeight="1" spans="2:11">
      <c r="B35" s="255" t="s">
        <v>690</v>
      </c>
      <c r="C35" s="256" t="s">
        <v>95</v>
      </c>
      <c r="D35" s="257" t="s">
        <v>687</v>
      </c>
      <c r="E35" s="257" t="s">
        <v>688</v>
      </c>
      <c r="F35" s="257" t="s">
        <v>604</v>
      </c>
      <c r="G35" s="257" t="s">
        <v>681</v>
      </c>
      <c r="H35" s="257" t="s">
        <v>691</v>
      </c>
      <c r="I35" s="257" t="s">
        <v>692</v>
      </c>
      <c r="J35" s="257" t="s">
        <v>590</v>
      </c>
      <c r="K35" s="262" t="s">
        <v>693</v>
      </c>
    </row>
    <row r="36" ht="14.25" customHeight="1" spans="2:11">
      <c r="B36" s="258" t="s">
        <v>694</v>
      </c>
      <c r="C36" s="259" t="s">
        <v>95</v>
      </c>
      <c r="D36" s="260" t="s">
        <v>695</v>
      </c>
      <c r="E36" s="260" t="s">
        <v>688</v>
      </c>
      <c r="F36" s="260" t="s">
        <v>604</v>
      </c>
      <c r="G36" s="260" t="s">
        <v>681</v>
      </c>
      <c r="H36" s="260" t="s">
        <v>682</v>
      </c>
      <c r="I36" s="260" t="s">
        <v>645</v>
      </c>
      <c r="J36" s="260" t="s">
        <v>606</v>
      </c>
      <c r="K36" s="263" t="s">
        <v>696</v>
      </c>
    </row>
    <row r="37" ht="14.25" customHeight="1" spans="2:11">
      <c r="B37" s="255" t="s">
        <v>137</v>
      </c>
      <c r="C37" s="256" t="s">
        <v>95</v>
      </c>
      <c r="D37" s="257" t="s">
        <v>697</v>
      </c>
      <c r="E37" s="257" t="s">
        <v>688</v>
      </c>
      <c r="F37" s="257" t="s">
        <v>604</v>
      </c>
      <c r="G37" s="257" t="s">
        <v>681</v>
      </c>
      <c r="H37" s="257" t="s">
        <v>682</v>
      </c>
      <c r="I37" s="257" t="s">
        <v>645</v>
      </c>
      <c r="J37" s="257" t="s">
        <v>590</v>
      </c>
      <c r="K37" s="262" t="s">
        <v>698</v>
      </c>
    </row>
    <row r="38" ht="14.25" customHeight="1" spans="2:14">
      <c r="B38" s="258" t="s">
        <v>699</v>
      </c>
      <c r="C38" s="259" t="s">
        <v>95</v>
      </c>
      <c r="D38" s="260" t="s">
        <v>697</v>
      </c>
      <c r="E38" s="260" t="s">
        <v>688</v>
      </c>
      <c r="F38" s="260" t="s">
        <v>604</v>
      </c>
      <c r="G38" s="260" t="s">
        <v>681</v>
      </c>
      <c r="H38" s="260" t="s">
        <v>691</v>
      </c>
      <c r="I38" s="260" t="s">
        <v>692</v>
      </c>
      <c r="J38" s="260" t="s">
        <v>590</v>
      </c>
      <c r="K38" s="263" t="s">
        <v>700</v>
      </c>
      <c r="L38" s="264"/>
      <c r="M38" s="264"/>
      <c r="N38" s="264"/>
    </row>
    <row r="39" ht="14.25" customHeight="1" spans="2:14">
      <c r="B39" s="255" t="s">
        <v>701</v>
      </c>
      <c r="C39" s="256" t="s">
        <v>95</v>
      </c>
      <c r="D39" s="257" t="s">
        <v>697</v>
      </c>
      <c r="E39" s="257" t="s">
        <v>688</v>
      </c>
      <c r="F39" s="257" t="s">
        <v>604</v>
      </c>
      <c r="G39" s="257" t="s">
        <v>681</v>
      </c>
      <c r="H39" s="257" t="s">
        <v>688</v>
      </c>
      <c r="I39" s="257" t="s">
        <v>702</v>
      </c>
      <c r="J39" s="257" t="s">
        <v>606</v>
      </c>
      <c r="K39" s="262" t="s">
        <v>703</v>
      </c>
      <c r="L39" s="265"/>
      <c r="M39" s="265"/>
      <c r="N39" s="265"/>
    </row>
    <row r="40" ht="14.25" customHeight="1" spans="2:11">
      <c r="B40" s="258" t="s">
        <v>704</v>
      </c>
      <c r="C40" s="259" t="s">
        <v>95</v>
      </c>
      <c r="D40" s="260" t="s">
        <v>697</v>
      </c>
      <c r="E40" s="260" t="s">
        <v>688</v>
      </c>
      <c r="F40" s="260" t="s">
        <v>604</v>
      </c>
      <c r="G40" s="260" t="s">
        <v>681</v>
      </c>
      <c r="H40" s="260" t="s">
        <v>705</v>
      </c>
      <c r="I40" s="260" t="s">
        <v>702</v>
      </c>
      <c r="J40" s="260" t="s">
        <v>606</v>
      </c>
      <c r="K40" s="263" t="s">
        <v>703</v>
      </c>
    </row>
    <row r="41" ht="14.25" customHeight="1" spans="2:11">
      <c r="B41" s="255" t="s">
        <v>706</v>
      </c>
      <c r="C41" s="256" t="s">
        <v>95</v>
      </c>
      <c r="D41" s="257" t="s">
        <v>697</v>
      </c>
      <c r="E41" s="257" t="s">
        <v>688</v>
      </c>
      <c r="F41" s="257" t="s">
        <v>604</v>
      </c>
      <c r="G41" s="257" t="s">
        <v>681</v>
      </c>
      <c r="H41" s="257" t="s">
        <v>691</v>
      </c>
      <c r="I41" s="257" t="s">
        <v>692</v>
      </c>
      <c r="J41" s="257" t="s">
        <v>590</v>
      </c>
      <c r="K41" s="262" t="s">
        <v>707</v>
      </c>
    </row>
    <row r="42" ht="14.25" customHeight="1" spans="2:11">
      <c r="B42" s="258" t="s">
        <v>708</v>
      </c>
      <c r="C42" s="259" t="s">
        <v>95</v>
      </c>
      <c r="D42" s="260" t="s">
        <v>697</v>
      </c>
      <c r="E42" s="260" t="s">
        <v>688</v>
      </c>
      <c r="F42" s="260" t="s">
        <v>604</v>
      </c>
      <c r="G42" s="260" t="s">
        <v>681</v>
      </c>
      <c r="H42" s="260" t="s">
        <v>691</v>
      </c>
      <c r="I42" s="260" t="s">
        <v>645</v>
      </c>
      <c r="J42" s="260" t="s">
        <v>709</v>
      </c>
      <c r="K42" s="263" t="s">
        <v>710</v>
      </c>
    </row>
    <row r="43" ht="14.25" customHeight="1" spans="2:11">
      <c r="B43" s="255" t="s">
        <v>711</v>
      </c>
      <c r="C43" s="256" t="s">
        <v>95</v>
      </c>
      <c r="D43" s="257" t="s">
        <v>712</v>
      </c>
      <c r="E43" s="257" t="s">
        <v>688</v>
      </c>
      <c r="F43" s="257" t="s">
        <v>604</v>
      </c>
      <c r="G43" s="257" t="s">
        <v>681</v>
      </c>
      <c r="H43" s="257" t="s">
        <v>682</v>
      </c>
      <c r="I43" s="257" t="s">
        <v>645</v>
      </c>
      <c r="J43" s="257" t="s">
        <v>606</v>
      </c>
      <c r="K43" s="262" t="s">
        <v>713</v>
      </c>
    </row>
    <row r="44" ht="14.25" customHeight="1" spans="2:11">
      <c r="B44" s="258" t="s">
        <v>714</v>
      </c>
      <c r="C44" s="259" t="s">
        <v>95</v>
      </c>
      <c r="D44" s="260" t="s">
        <v>715</v>
      </c>
      <c r="E44" s="260" t="s">
        <v>688</v>
      </c>
      <c r="F44" s="260" t="s">
        <v>604</v>
      </c>
      <c r="G44" s="260" t="s">
        <v>681</v>
      </c>
      <c r="H44" s="260" t="s">
        <v>682</v>
      </c>
      <c r="I44" s="260" t="s">
        <v>645</v>
      </c>
      <c r="J44" s="260" t="s">
        <v>590</v>
      </c>
      <c r="K44" s="263" t="s">
        <v>678</v>
      </c>
    </row>
    <row r="45" ht="14.25" customHeight="1" spans="2:11">
      <c r="B45" s="255" t="s">
        <v>716</v>
      </c>
      <c r="C45" s="256" t="s">
        <v>95</v>
      </c>
      <c r="D45" s="257" t="s">
        <v>715</v>
      </c>
      <c r="E45" s="257" t="s">
        <v>688</v>
      </c>
      <c r="F45" s="257" t="s">
        <v>604</v>
      </c>
      <c r="G45" s="257" t="s">
        <v>681</v>
      </c>
      <c r="H45" s="257" t="s">
        <v>717</v>
      </c>
      <c r="I45" s="257" t="s">
        <v>645</v>
      </c>
      <c r="J45" s="257" t="s">
        <v>590</v>
      </c>
      <c r="K45" s="262" t="s">
        <v>718</v>
      </c>
    </row>
    <row r="46" ht="14.25" customHeight="1" spans="2:11">
      <c r="B46" s="258" t="s">
        <v>719</v>
      </c>
      <c r="C46" s="259" t="s">
        <v>95</v>
      </c>
      <c r="D46" s="260" t="s">
        <v>720</v>
      </c>
      <c r="E46" s="260" t="s">
        <v>688</v>
      </c>
      <c r="F46" s="260" t="s">
        <v>604</v>
      </c>
      <c r="G46" s="260" t="s">
        <v>681</v>
      </c>
      <c r="H46" s="260" t="s">
        <v>717</v>
      </c>
      <c r="I46" s="260" t="s">
        <v>721</v>
      </c>
      <c r="J46" s="260" t="s">
        <v>606</v>
      </c>
      <c r="K46" s="263" t="s">
        <v>722</v>
      </c>
    </row>
    <row r="47" ht="14.25" customHeight="1" spans="2:11">
      <c r="B47" s="255" t="s">
        <v>723</v>
      </c>
      <c r="C47" s="256" t="s">
        <v>213</v>
      </c>
      <c r="D47" s="257" t="s">
        <v>724</v>
      </c>
      <c r="E47" s="257" t="s">
        <v>725</v>
      </c>
      <c r="F47" s="257" t="s">
        <v>604</v>
      </c>
      <c r="G47" s="257" t="s">
        <v>677</v>
      </c>
      <c r="H47" s="257" t="s">
        <v>588</v>
      </c>
      <c r="I47" s="257" t="s">
        <v>605</v>
      </c>
      <c r="J47" s="257" t="s">
        <v>652</v>
      </c>
      <c r="K47" s="262" t="s">
        <v>726</v>
      </c>
    </row>
    <row r="48" ht="14.25" customHeight="1" spans="2:11">
      <c r="B48" s="258" t="s">
        <v>727</v>
      </c>
      <c r="C48" s="259" t="s">
        <v>213</v>
      </c>
      <c r="D48" s="260" t="s">
        <v>675</v>
      </c>
      <c r="E48" s="260" t="s">
        <v>728</v>
      </c>
      <c r="F48" s="260" t="s">
        <v>604</v>
      </c>
      <c r="G48" s="260" t="s">
        <v>588</v>
      </c>
      <c r="H48" s="260" t="s">
        <v>682</v>
      </c>
      <c r="I48" s="260" t="s">
        <v>692</v>
      </c>
      <c r="J48" s="260" t="s">
        <v>590</v>
      </c>
      <c r="K48" s="263" t="s">
        <v>729</v>
      </c>
    </row>
    <row r="49" ht="14.25" customHeight="1" spans="2:11">
      <c r="B49" s="255" t="s">
        <v>730</v>
      </c>
      <c r="C49" s="256" t="s">
        <v>213</v>
      </c>
      <c r="D49" s="257" t="s">
        <v>731</v>
      </c>
      <c r="E49" s="257" t="s">
        <v>732</v>
      </c>
      <c r="F49" s="257" t="s">
        <v>604</v>
      </c>
      <c r="G49" s="257" t="s">
        <v>588</v>
      </c>
      <c r="H49" s="257" t="s">
        <v>682</v>
      </c>
      <c r="I49" s="257" t="s">
        <v>702</v>
      </c>
      <c r="J49" s="257" t="s">
        <v>590</v>
      </c>
      <c r="K49" s="262" t="s">
        <v>733</v>
      </c>
    </row>
    <row r="50" ht="14.25" customHeight="1" spans="2:11">
      <c r="B50" s="258" t="s">
        <v>734</v>
      </c>
      <c r="C50" s="259" t="s">
        <v>213</v>
      </c>
      <c r="D50" s="260" t="s">
        <v>735</v>
      </c>
      <c r="E50" s="260" t="s">
        <v>736</v>
      </c>
      <c r="F50" s="260" t="s">
        <v>604</v>
      </c>
      <c r="G50" s="260" t="s">
        <v>737</v>
      </c>
      <c r="H50" s="260" t="s">
        <v>588</v>
      </c>
      <c r="I50" s="260" t="s">
        <v>645</v>
      </c>
      <c r="J50" s="260" t="s">
        <v>11</v>
      </c>
      <c r="K50" s="263" t="s">
        <v>738</v>
      </c>
    </row>
    <row r="51" ht="14.25" customHeight="1" spans="2:11">
      <c r="B51" s="255" t="s">
        <v>739</v>
      </c>
      <c r="C51" s="256" t="s">
        <v>213</v>
      </c>
      <c r="D51" s="257" t="s">
        <v>740</v>
      </c>
      <c r="E51" s="257" t="s">
        <v>741</v>
      </c>
      <c r="F51" s="257" t="s">
        <v>604</v>
      </c>
      <c r="G51" s="257" t="s">
        <v>737</v>
      </c>
      <c r="H51" s="257" t="s">
        <v>588</v>
      </c>
      <c r="I51" s="257" t="s">
        <v>742</v>
      </c>
      <c r="J51" s="257" t="s">
        <v>11</v>
      </c>
      <c r="K51" s="262" t="s">
        <v>743</v>
      </c>
    </row>
    <row r="52" ht="14.25" customHeight="1" spans="2:11">
      <c r="B52" s="258" t="s">
        <v>744</v>
      </c>
      <c r="C52" s="259" t="s">
        <v>213</v>
      </c>
      <c r="D52" s="260" t="s">
        <v>745</v>
      </c>
      <c r="E52" s="260" t="s">
        <v>746</v>
      </c>
      <c r="F52" s="260" t="s">
        <v>604</v>
      </c>
      <c r="G52" s="260" t="s">
        <v>588</v>
      </c>
      <c r="H52" s="260" t="s">
        <v>691</v>
      </c>
      <c r="I52" s="260" t="s">
        <v>645</v>
      </c>
      <c r="J52" s="260" t="s">
        <v>747</v>
      </c>
      <c r="K52" s="263" t="s">
        <v>748</v>
      </c>
    </row>
    <row r="53" ht="14.25" customHeight="1" spans="2:11">
      <c r="B53" s="255" t="s">
        <v>749</v>
      </c>
      <c r="C53" s="256" t="s">
        <v>213</v>
      </c>
      <c r="D53" s="257" t="s">
        <v>740</v>
      </c>
      <c r="E53" s="257" t="s">
        <v>750</v>
      </c>
      <c r="F53" s="257" t="s">
        <v>604</v>
      </c>
      <c r="G53" s="257" t="s">
        <v>751</v>
      </c>
      <c r="H53" s="257" t="s">
        <v>676</v>
      </c>
      <c r="I53" s="257" t="s">
        <v>589</v>
      </c>
      <c r="J53" s="257" t="s">
        <v>606</v>
      </c>
      <c r="K53" s="262" t="s">
        <v>752</v>
      </c>
    </row>
    <row r="54" ht="14.25" customHeight="1" spans="2:11">
      <c r="B54" s="258" t="s">
        <v>753</v>
      </c>
      <c r="C54" s="259" t="s">
        <v>213</v>
      </c>
      <c r="D54" s="260" t="s">
        <v>745</v>
      </c>
      <c r="E54" s="260" t="s">
        <v>746</v>
      </c>
      <c r="F54" s="260" t="s">
        <v>604</v>
      </c>
      <c r="G54" s="260" t="s">
        <v>588</v>
      </c>
      <c r="H54" s="260" t="s">
        <v>754</v>
      </c>
      <c r="I54" s="260" t="s">
        <v>645</v>
      </c>
      <c r="J54" s="260" t="s">
        <v>590</v>
      </c>
      <c r="K54" s="263" t="s">
        <v>755</v>
      </c>
    </row>
    <row r="55" ht="14.25" customHeight="1" spans="2:11">
      <c r="B55" s="255" t="s">
        <v>756</v>
      </c>
      <c r="C55" s="256" t="s">
        <v>213</v>
      </c>
      <c r="D55" s="257" t="s">
        <v>745</v>
      </c>
      <c r="E55" s="257" t="s">
        <v>746</v>
      </c>
      <c r="F55" s="257" t="s">
        <v>604</v>
      </c>
      <c r="G55" s="257" t="s">
        <v>588</v>
      </c>
      <c r="H55" s="257" t="s">
        <v>754</v>
      </c>
      <c r="I55" s="257" t="s">
        <v>645</v>
      </c>
      <c r="J55" s="257" t="s">
        <v>590</v>
      </c>
      <c r="K55" s="262" t="s">
        <v>757</v>
      </c>
    </row>
    <row r="56" ht="14.25" customHeight="1" spans="2:11">
      <c r="B56" s="258" t="s">
        <v>758</v>
      </c>
      <c r="C56" s="259" t="s">
        <v>213</v>
      </c>
      <c r="D56" s="260" t="s">
        <v>745</v>
      </c>
      <c r="E56" s="260" t="s">
        <v>746</v>
      </c>
      <c r="F56" s="260" t="s">
        <v>604</v>
      </c>
      <c r="G56" s="260" t="s">
        <v>588</v>
      </c>
      <c r="H56" s="260" t="s">
        <v>754</v>
      </c>
      <c r="I56" s="260" t="s">
        <v>645</v>
      </c>
      <c r="J56" s="260" t="s">
        <v>606</v>
      </c>
      <c r="K56" s="263" t="s">
        <v>759</v>
      </c>
    </row>
    <row r="57" ht="14.25" customHeight="1" spans="2:11">
      <c r="B57" s="255" t="s">
        <v>760</v>
      </c>
      <c r="C57" s="256" t="s">
        <v>213</v>
      </c>
      <c r="D57" s="257" t="s">
        <v>761</v>
      </c>
      <c r="E57" s="257" t="s">
        <v>746</v>
      </c>
      <c r="F57" s="257" t="s">
        <v>604</v>
      </c>
      <c r="G57" s="257" t="s">
        <v>588</v>
      </c>
      <c r="H57" s="257" t="s">
        <v>754</v>
      </c>
      <c r="I57" s="257" t="s">
        <v>702</v>
      </c>
      <c r="J57" s="257" t="s">
        <v>606</v>
      </c>
      <c r="K57" s="262" t="s">
        <v>748</v>
      </c>
    </row>
    <row r="58" ht="14.25" customHeight="1" spans="2:11">
      <c r="B58" s="258" t="s">
        <v>762</v>
      </c>
      <c r="C58" s="259" t="s">
        <v>213</v>
      </c>
      <c r="D58" s="260" t="s">
        <v>763</v>
      </c>
      <c r="E58" s="260" t="s">
        <v>645</v>
      </c>
      <c r="F58" s="260" t="s">
        <v>604</v>
      </c>
      <c r="G58" s="260" t="s">
        <v>764</v>
      </c>
      <c r="H58" s="260" t="s">
        <v>643</v>
      </c>
      <c r="I58" s="260" t="s">
        <v>645</v>
      </c>
      <c r="J58" s="260" t="s">
        <v>590</v>
      </c>
      <c r="K58" s="263" t="s">
        <v>765</v>
      </c>
    </row>
    <row r="59" ht="14.25" customHeight="1" spans="2:11">
      <c r="B59" s="255" t="s">
        <v>766</v>
      </c>
      <c r="C59" s="256" t="s">
        <v>213</v>
      </c>
      <c r="D59" s="257" t="s">
        <v>767</v>
      </c>
      <c r="E59" s="257" t="s">
        <v>768</v>
      </c>
      <c r="F59" s="257" t="s">
        <v>132</v>
      </c>
      <c r="G59" s="257" t="s">
        <v>764</v>
      </c>
      <c r="H59" s="257" t="s">
        <v>643</v>
      </c>
      <c r="I59" s="257" t="s">
        <v>645</v>
      </c>
      <c r="J59" s="257" t="s">
        <v>11</v>
      </c>
      <c r="K59" s="262" t="s">
        <v>769</v>
      </c>
    </row>
    <row r="60" ht="14.25" customHeight="1" spans="2:11">
      <c r="B60" s="258" t="s">
        <v>770</v>
      </c>
      <c r="C60" s="259" t="s">
        <v>213</v>
      </c>
      <c r="D60" s="260" t="s">
        <v>771</v>
      </c>
      <c r="E60" s="260" t="s">
        <v>768</v>
      </c>
      <c r="F60" s="260" t="s">
        <v>132</v>
      </c>
      <c r="G60" s="260" t="s">
        <v>764</v>
      </c>
      <c r="H60" s="260" t="s">
        <v>643</v>
      </c>
      <c r="I60" s="260" t="s">
        <v>645</v>
      </c>
      <c r="J60" s="260" t="s">
        <v>11</v>
      </c>
      <c r="K60" s="263" t="s">
        <v>772</v>
      </c>
    </row>
    <row r="61" ht="14.25" customHeight="1" spans="2:11">
      <c r="B61" s="255" t="s">
        <v>773</v>
      </c>
      <c r="C61" s="256" t="s">
        <v>213</v>
      </c>
      <c r="D61" s="257" t="s">
        <v>774</v>
      </c>
      <c r="E61" s="257" t="s">
        <v>768</v>
      </c>
      <c r="F61" s="257" t="s">
        <v>132</v>
      </c>
      <c r="G61" s="257" t="s">
        <v>764</v>
      </c>
      <c r="H61" s="257" t="s">
        <v>643</v>
      </c>
      <c r="I61" s="257" t="s">
        <v>645</v>
      </c>
      <c r="J61" s="257" t="s">
        <v>590</v>
      </c>
      <c r="K61" s="262" t="s">
        <v>775</v>
      </c>
    </row>
    <row r="62" ht="14.25" customHeight="1" spans="2:11">
      <c r="B62" s="258" t="s">
        <v>776</v>
      </c>
      <c r="C62" s="259" t="s">
        <v>213</v>
      </c>
      <c r="D62" s="260" t="s">
        <v>774</v>
      </c>
      <c r="E62" s="260" t="s">
        <v>768</v>
      </c>
      <c r="F62" s="260" t="s">
        <v>132</v>
      </c>
      <c r="G62" s="260" t="s">
        <v>588</v>
      </c>
      <c r="H62" s="260" t="s">
        <v>754</v>
      </c>
      <c r="I62" s="260" t="s">
        <v>645</v>
      </c>
      <c r="J62" s="260" t="s">
        <v>606</v>
      </c>
      <c r="K62" s="263" t="s">
        <v>777</v>
      </c>
    </row>
    <row r="63" ht="14.25" customHeight="1" spans="2:11">
      <c r="B63" s="255" t="s">
        <v>778</v>
      </c>
      <c r="C63" s="256" t="s">
        <v>213</v>
      </c>
      <c r="D63" s="257" t="s">
        <v>774</v>
      </c>
      <c r="E63" s="257" t="s">
        <v>768</v>
      </c>
      <c r="F63" s="257" t="s">
        <v>132</v>
      </c>
      <c r="G63" s="257" t="s">
        <v>643</v>
      </c>
      <c r="H63" s="257" t="s">
        <v>754</v>
      </c>
      <c r="I63" s="257" t="s">
        <v>645</v>
      </c>
      <c r="J63" s="257" t="s">
        <v>606</v>
      </c>
      <c r="K63" s="262" t="s">
        <v>777</v>
      </c>
    </row>
    <row r="64" ht="14.25" customHeight="1" spans="2:11">
      <c r="B64" s="258" t="s">
        <v>779</v>
      </c>
      <c r="C64" s="259" t="s">
        <v>213</v>
      </c>
      <c r="D64" s="260" t="s">
        <v>780</v>
      </c>
      <c r="E64" s="260" t="s">
        <v>673</v>
      </c>
      <c r="F64" s="260" t="s">
        <v>132</v>
      </c>
      <c r="G64" s="260" t="s">
        <v>764</v>
      </c>
      <c r="H64" s="260" t="s">
        <v>643</v>
      </c>
      <c r="I64" s="260" t="s">
        <v>645</v>
      </c>
      <c r="J64" s="260" t="s">
        <v>11</v>
      </c>
      <c r="K64" s="263" t="s">
        <v>781</v>
      </c>
    </row>
    <row r="65" ht="14.25" customHeight="1" spans="2:11">
      <c r="B65" s="255" t="s">
        <v>782</v>
      </c>
      <c r="C65" s="256" t="s">
        <v>213</v>
      </c>
      <c r="D65" s="257" t="s">
        <v>783</v>
      </c>
      <c r="E65" s="257" t="s">
        <v>768</v>
      </c>
      <c r="F65" s="257" t="s">
        <v>132</v>
      </c>
      <c r="G65" s="257" t="s">
        <v>764</v>
      </c>
      <c r="H65" s="257" t="s">
        <v>643</v>
      </c>
      <c r="I65" s="257" t="s">
        <v>645</v>
      </c>
      <c r="J65" s="257" t="s">
        <v>784</v>
      </c>
      <c r="K65" s="262" t="s">
        <v>785</v>
      </c>
    </row>
    <row r="66" ht="14.25" customHeight="1" spans="2:11">
      <c r="B66" s="258" t="s">
        <v>786</v>
      </c>
      <c r="C66" s="259" t="s">
        <v>213</v>
      </c>
      <c r="D66" s="260" t="s">
        <v>774</v>
      </c>
      <c r="E66" s="260" t="s">
        <v>768</v>
      </c>
      <c r="F66" s="260" t="s">
        <v>132</v>
      </c>
      <c r="G66" s="260" t="s">
        <v>764</v>
      </c>
      <c r="H66" s="260" t="s">
        <v>717</v>
      </c>
      <c r="I66" s="260" t="s">
        <v>645</v>
      </c>
      <c r="J66" s="260" t="s">
        <v>606</v>
      </c>
      <c r="K66" s="263" t="s">
        <v>787</v>
      </c>
    </row>
    <row r="67" ht="14.25" customHeight="1" spans="2:11">
      <c r="B67" s="255" t="s">
        <v>788</v>
      </c>
      <c r="C67" s="256" t="s">
        <v>213</v>
      </c>
      <c r="D67" s="257" t="s">
        <v>774</v>
      </c>
      <c r="E67" s="257" t="s">
        <v>768</v>
      </c>
      <c r="F67" s="257" t="s">
        <v>132</v>
      </c>
      <c r="G67" s="257" t="s">
        <v>588</v>
      </c>
      <c r="H67" s="257" t="s">
        <v>691</v>
      </c>
      <c r="I67" s="257" t="s">
        <v>702</v>
      </c>
      <c r="J67" s="257" t="s">
        <v>606</v>
      </c>
      <c r="K67" s="262" t="s">
        <v>789</v>
      </c>
    </row>
    <row r="68" ht="14.25" customHeight="1" spans="2:11">
      <c r="B68" s="258" t="s">
        <v>790</v>
      </c>
      <c r="C68" s="259" t="s">
        <v>213</v>
      </c>
      <c r="D68" s="260" t="s">
        <v>740</v>
      </c>
      <c r="E68" s="260" t="s">
        <v>645</v>
      </c>
      <c r="F68" s="260" t="s">
        <v>604</v>
      </c>
      <c r="G68" s="260" t="s">
        <v>791</v>
      </c>
      <c r="H68" s="260" t="s">
        <v>728</v>
      </c>
      <c r="I68" s="260" t="s">
        <v>645</v>
      </c>
      <c r="J68" s="260" t="s">
        <v>606</v>
      </c>
      <c r="K68" s="263" t="s">
        <v>664</v>
      </c>
    </row>
    <row r="69" ht="14.25" customHeight="1" spans="2:11">
      <c r="B69" s="255" t="s">
        <v>792</v>
      </c>
      <c r="C69" s="256" t="s">
        <v>213</v>
      </c>
      <c r="D69" s="257" t="s">
        <v>731</v>
      </c>
      <c r="E69" s="257" t="s">
        <v>746</v>
      </c>
      <c r="F69" s="257" t="s">
        <v>604</v>
      </c>
      <c r="G69" s="257" t="s">
        <v>791</v>
      </c>
      <c r="H69" s="257" t="s">
        <v>728</v>
      </c>
      <c r="I69" s="257" t="s">
        <v>589</v>
      </c>
      <c r="J69" s="257" t="s">
        <v>606</v>
      </c>
      <c r="K69" s="262" t="s">
        <v>793</v>
      </c>
    </row>
    <row r="70" ht="14.25" customHeight="1" spans="2:11">
      <c r="B70" s="258" t="s">
        <v>794</v>
      </c>
      <c r="C70" s="259" t="s">
        <v>213</v>
      </c>
      <c r="D70" s="260" t="s">
        <v>795</v>
      </c>
      <c r="E70" s="260" t="s">
        <v>796</v>
      </c>
      <c r="F70" s="260" t="s">
        <v>604</v>
      </c>
      <c r="G70" s="260" t="s">
        <v>588</v>
      </c>
      <c r="H70" s="260" t="s">
        <v>797</v>
      </c>
      <c r="I70" s="260" t="s">
        <v>618</v>
      </c>
      <c r="J70" s="260" t="s">
        <v>606</v>
      </c>
      <c r="K70" s="263" t="s">
        <v>798</v>
      </c>
    </row>
    <row r="71" ht="14.25" customHeight="1" spans="2:11">
      <c r="B71" s="255" t="s">
        <v>799</v>
      </c>
      <c r="C71" s="256" t="s">
        <v>213</v>
      </c>
      <c r="D71" s="257" t="s">
        <v>745</v>
      </c>
      <c r="E71" s="257" t="s">
        <v>746</v>
      </c>
      <c r="F71" s="257" t="s">
        <v>604</v>
      </c>
      <c r="G71" s="257" t="s">
        <v>800</v>
      </c>
      <c r="H71" s="257" t="s">
        <v>741</v>
      </c>
      <c r="I71" s="257" t="s">
        <v>589</v>
      </c>
      <c r="J71" s="257" t="s">
        <v>606</v>
      </c>
      <c r="K71" s="262" t="s">
        <v>801</v>
      </c>
    </row>
    <row r="72" ht="14.25" customHeight="1" spans="2:11">
      <c r="B72" s="258" t="s">
        <v>802</v>
      </c>
      <c r="C72" s="259" t="s">
        <v>213</v>
      </c>
      <c r="D72" s="260" t="s">
        <v>731</v>
      </c>
      <c r="E72" s="260" t="s">
        <v>746</v>
      </c>
      <c r="F72" s="260" t="s">
        <v>604</v>
      </c>
      <c r="G72" s="260" t="s">
        <v>800</v>
      </c>
      <c r="H72" s="260" t="s">
        <v>741</v>
      </c>
      <c r="I72" s="260" t="s">
        <v>702</v>
      </c>
      <c r="J72" s="260" t="s">
        <v>606</v>
      </c>
      <c r="K72" s="263" t="s">
        <v>803</v>
      </c>
    </row>
    <row r="73" ht="14.25" customHeight="1" spans="2:11">
      <c r="B73" s="255" t="s">
        <v>804</v>
      </c>
      <c r="C73" s="256" t="s">
        <v>213</v>
      </c>
      <c r="D73" s="257" t="s">
        <v>731</v>
      </c>
      <c r="E73" s="257" t="s">
        <v>746</v>
      </c>
      <c r="F73" s="257" t="s">
        <v>604</v>
      </c>
      <c r="G73" s="257" t="s">
        <v>800</v>
      </c>
      <c r="H73" s="257" t="s">
        <v>728</v>
      </c>
      <c r="I73" s="257" t="s">
        <v>589</v>
      </c>
      <c r="J73" s="257" t="s">
        <v>606</v>
      </c>
      <c r="K73" s="262" t="s">
        <v>781</v>
      </c>
    </row>
    <row r="74" ht="14.25" customHeight="1" spans="2:11">
      <c r="B74" s="258" t="s">
        <v>805</v>
      </c>
      <c r="C74" s="259" t="s">
        <v>213</v>
      </c>
      <c r="D74" s="260" t="s">
        <v>731</v>
      </c>
      <c r="E74" s="260" t="s">
        <v>750</v>
      </c>
      <c r="F74" s="260" t="s">
        <v>604</v>
      </c>
      <c r="G74" s="260" t="s">
        <v>800</v>
      </c>
      <c r="H74" s="260" t="s">
        <v>728</v>
      </c>
      <c r="I74" s="260" t="s">
        <v>589</v>
      </c>
      <c r="J74" s="260" t="s">
        <v>606</v>
      </c>
      <c r="K74" s="263" t="s">
        <v>781</v>
      </c>
    </row>
    <row r="75" ht="14.25" customHeight="1" spans="2:11">
      <c r="B75" s="255" t="s">
        <v>806</v>
      </c>
      <c r="C75" s="256" t="s">
        <v>213</v>
      </c>
      <c r="D75" s="257" t="s">
        <v>731</v>
      </c>
      <c r="E75" s="257" t="s">
        <v>746</v>
      </c>
      <c r="F75" s="257" t="s">
        <v>604</v>
      </c>
      <c r="G75" s="257" t="s">
        <v>791</v>
      </c>
      <c r="H75" s="257" t="s">
        <v>728</v>
      </c>
      <c r="I75" s="257" t="s">
        <v>692</v>
      </c>
      <c r="J75" s="257" t="s">
        <v>606</v>
      </c>
      <c r="K75" s="262" t="s">
        <v>807</v>
      </c>
    </row>
    <row r="76" ht="14.25" customHeight="1" spans="2:11">
      <c r="B76" s="258" t="s">
        <v>808</v>
      </c>
      <c r="C76" s="259" t="s">
        <v>213</v>
      </c>
      <c r="D76" s="260" t="s">
        <v>731</v>
      </c>
      <c r="E76" s="260" t="s">
        <v>746</v>
      </c>
      <c r="F76" s="260" t="s">
        <v>604</v>
      </c>
      <c r="G76" s="260" t="s">
        <v>809</v>
      </c>
      <c r="H76" s="260" t="s">
        <v>728</v>
      </c>
      <c r="I76" s="260" t="s">
        <v>692</v>
      </c>
      <c r="J76" s="260" t="s">
        <v>606</v>
      </c>
      <c r="K76" s="263" t="s">
        <v>810</v>
      </c>
    </row>
    <row r="77" ht="14.25" customHeight="1" spans="2:11">
      <c r="B77" s="255" t="s">
        <v>811</v>
      </c>
      <c r="C77" s="256" t="s">
        <v>217</v>
      </c>
      <c r="D77" s="257" t="s">
        <v>697</v>
      </c>
      <c r="E77" s="257" t="s">
        <v>741</v>
      </c>
      <c r="F77" s="257" t="s">
        <v>604</v>
      </c>
      <c r="G77" s="257" t="s">
        <v>791</v>
      </c>
      <c r="H77" s="257" t="s">
        <v>812</v>
      </c>
      <c r="I77" s="257" t="s">
        <v>618</v>
      </c>
      <c r="J77" s="257" t="s">
        <v>11</v>
      </c>
      <c r="K77" s="262" t="s">
        <v>813</v>
      </c>
    </row>
    <row r="78" ht="14.25" customHeight="1" spans="2:11">
      <c r="B78" s="258" t="s">
        <v>814</v>
      </c>
      <c r="C78" s="259" t="s">
        <v>217</v>
      </c>
      <c r="D78" s="260" t="s">
        <v>697</v>
      </c>
      <c r="E78" s="260" t="s">
        <v>741</v>
      </c>
      <c r="F78" s="260" t="s">
        <v>604</v>
      </c>
      <c r="G78" s="260" t="s">
        <v>791</v>
      </c>
      <c r="H78" s="260" t="s">
        <v>815</v>
      </c>
      <c r="I78" s="260" t="s">
        <v>589</v>
      </c>
      <c r="J78" s="260" t="s">
        <v>606</v>
      </c>
      <c r="K78" s="263" t="s">
        <v>781</v>
      </c>
    </row>
    <row r="79" ht="14.25" customHeight="1" spans="2:11">
      <c r="B79" s="255" t="s">
        <v>816</v>
      </c>
      <c r="C79" s="256" t="s">
        <v>217</v>
      </c>
      <c r="D79" s="257" t="s">
        <v>697</v>
      </c>
      <c r="E79" s="257" t="s">
        <v>688</v>
      </c>
      <c r="F79" s="257" t="s">
        <v>604</v>
      </c>
      <c r="G79" s="257" t="s">
        <v>817</v>
      </c>
      <c r="H79" s="257" t="s">
        <v>818</v>
      </c>
      <c r="I79" s="257" t="s">
        <v>618</v>
      </c>
      <c r="J79" s="257" t="s">
        <v>606</v>
      </c>
      <c r="K79" s="262" t="s">
        <v>819</v>
      </c>
    </row>
    <row r="80" ht="14.25" customHeight="1" spans="2:11">
      <c r="B80" s="258" t="s">
        <v>820</v>
      </c>
      <c r="C80" s="259" t="s">
        <v>217</v>
      </c>
      <c r="D80" s="260" t="s">
        <v>687</v>
      </c>
      <c r="E80" s="260" t="s">
        <v>688</v>
      </c>
      <c r="F80" s="260" t="s">
        <v>604</v>
      </c>
      <c r="G80" s="260" t="s">
        <v>817</v>
      </c>
      <c r="H80" s="260" t="s">
        <v>741</v>
      </c>
      <c r="I80" s="260" t="s">
        <v>618</v>
      </c>
      <c r="J80" s="260" t="s">
        <v>606</v>
      </c>
      <c r="K80" s="263" t="s">
        <v>781</v>
      </c>
    </row>
    <row r="81" ht="14.25" customHeight="1" spans="2:11">
      <c r="B81" s="255" t="s">
        <v>821</v>
      </c>
      <c r="C81" s="256" t="s">
        <v>217</v>
      </c>
      <c r="D81" s="257" t="s">
        <v>715</v>
      </c>
      <c r="E81" s="257" t="s">
        <v>741</v>
      </c>
      <c r="F81" s="257" t="s">
        <v>604</v>
      </c>
      <c r="G81" s="257" t="s">
        <v>822</v>
      </c>
      <c r="H81" s="257" t="s">
        <v>823</v>
      </c>
      <c r="I81" s="257" t="s">
        <v>618</v>
      </c>
      <c r="J81" s="257" t="s">
        <v>11</v>
      </c>
      <c r="K81" s="262" t="s">
        <v>824</v>
      </c>
    </row>
    <row r="82" ht="14.25" customHeight="1" spans="2:11">
      <c r="B82" s="258" t="s">
        <v>825</v>
      </c>
      <c r="C82" s="259" t="s">
        <v>217</v>
      </c>
      <c r="D82" s="260" t="s">
        <v>697</v>
      </c>
      <c r="E82" s="260" t="s">
        <v>741</v>
      </c>
      <c r="F82" s="260" t="s">
        <v>604</v>
      </c>
      <c r="G82" s="260" t="s">
        <v>791</v>
      </c>
      <c r="H82" s="260" t="s">
        <v>818</v>
      </c>
      <c r="I82" s="260" t="s">
        <v>702</v>
      </c>
      <c r="J82" s="260" t="s">
        <v>606</v>
      </c>
      <c r="K82" s="263" t="s">
        <v>793</v>
      </c>
    </row>
    <row r="83" ht="14.25" customHeight="1" spans="2:11">
      <c r="B83" s="255" t="s">
        <v>826</v>
      </c>
      <c r="C83" s="256" t="s">
        <v>226</v>
      </c>
      <c r="D83" s="257" t="s">
        <v>745</v>
      </c>
      <c r="E83" s="257" t="s">
        <v>645</v>
      </c>
      <c r="F83" s="257" t="s">
        <v>604</v>
      </c>
      <c r="G83" s="257" t="s">
        <v>827</v>
      </c>
      <c r="H83" s="257" t="s">
        <v>743</v>
      </c>
      <c r="I83" s="257" t="s">
        <v>618</v>
      </c>
      <c r="J83" s="257" t="s">
        <v>784</v>
      </c>
      <c r="K83" s="262" t="s">
        <v>828</v>
      </c>
    </row>
    <row r="84" ht="14.25" customHeight="1" spans="2:11">
      <c r="B84" s="258" t="s">
        <v>829</v>
      </c>
      <c r="C84" s="259" t="s">
        <v>226</v>
      </c>
      <c r="D84" s="260" t="s">
        <v>745</v>
      </c>
      <c r="E84" s="260" t="s">
        <v>750</v>
      </c>
      <c r="F84" s="260" t="s">
        <v>604</v>
      </c>
      <c r="G84" s="260" t="s">
        <v>791</v>
      </c>
      <c r="H84" s="260" t="s">
        <v>741</v>
      </c>
      <c r="I84" s="260" t="s">
        <v>645</v>
      </c>
      <c r="J84" s="260" t="s">
        <v>11</v>
      </c>
      <c r="K84" s="263" t="s">
        <v>830</v>
      </c>
    </row>
    <row r="85" ht="14.25" customHeight="1" spans="2:11">
      <c r="B85" s="255" t="s">
        <v>831</v>
      </c>
      <c r="C85" s="256" t="s">
        <v>226</v>
      </c>
      <c r="D85" s="257" t="s">
        <v>745</v>
      </c>
      <c r="E85" s="257" t="s">
        <v>832</v>
      </c>
      <c r="F85" s="257" t="s">
        <v>604</v>
      </c>
      <c r="G85" s="257" t="s">
        <v>827</v>
      </c>
      <c r="H85" s="257" t="s">
        <v>796</v>
      </c>
      <c r="I85" s="257" t="s">
        <v>618</v>
      </c>
      <c r="J85" s="257" t="s">
        <v>11</v>
      </c>
      <c r="K85" s="262" t="s">
        <v>833</v>
      </c>
    </row>
    <row r="86" ht="14.25" customHeight="1" spans="2:11">
      <c r="B86" s="258" t="s">
        <v>834</v>
      </c>
      <c r="C86" s="259" t="s">
        <v>226</v>
      </c>
      <c r="D86" s="260" t="s">
        <v>745</v>
      </c>
      <c r="E86" s="260" t="s">
        <v>746</v>
      </c>
      <c r="F86" s="260" t="s">
        <v>604</v>
      </c>
      <c r="G86" s="260" t="s">
        <v>822</v>
      </c>
      <c r="H86" s="260" t="s">
        <v>835</v>
      </c>
      <c r="I86" s="260" t="s">
        <v>618</v>
      </c>
      <c r="J86" s="260" t="s">
        <v>11</v>
      </c>
      <c r="K86" s="263" t="s">
        <v>836</v>
      </c>
    </row>
    <row r="87" ht="14.25" customHeight="1" spans="2:11">
      <c r="B87" s="255" t="s">
        <v>837</v>
      </c>
      <c r="C87" s="256" t="s">
        <v>226</v>
      </c>
      <c r="D87" s="257" t="s">
        <v>745</v>
      </c>
      <c r="E87" s="257" t="s">
        <v>746</v>
      </c>
      <c r="F87" s="257" t="s">
        <v>604</v>
      </c>
      <c r="G87" s="257" t="s">
        <v>827</v>
      </c>
      <c r="H87" s="257" t="s">
        <v>838</v>
      </c>
      <c r="I87" s="257" t="s">
        <v>618</v>
      </c>
      <c r="J87" s="257" t="s">
        <v>11</v>
      </c>
      <c r="K87" s="262" t="s">
        <v>839</v>
      </c>
    </row>
    <row r="88" ht="14.25" customHeight="1" spans="2:11">
      <c r="B88" s="258" t="s">
        <v>840</v>
      </c>
      <c r="C88" s="259" t="s">
        <v>226</v>
      </c>
      <c r="D88" s="260" t="s">
        <v>745</v>
      </c>
      <c r="E88" s="260" t="s">
        <v>743</v>
      </c>
      <c r="F88" s="260" t="s">
        <v>604</v>
      </c>
      <c r="G88" s="260" t="s">
        <v>827</v>
      </c>
      <c r="H88" s="260" t="s">
        <v>841</v>
      </c>
      <c r="I88" s="260" t="s">
        <v>702</v>
      </c>
      <c r="J88" s="260" t="s">
        <v>606</v>
      </c>
      <c r="K88" s="263" t="s">
        <v>781</v>
      </c>
    </row>
    <row r="89" ht="14.25" customHeight="1" spans="2:11">
      <c r="B89" s="255" t="s">
        <v>842</v>
      </c>
      <c r="C89" s="256" t="s">
        <v>226</v>
      </c>
      <c r="D89" s="257" t="s">
        <v>731</v>
      </c>
      <c r="E89" s="257" t="s">
        <v>746</v>
      </c>
      <c r="F89" s="257" t="s">
        <v>604</v>
      </c>
      <c r="G89" s="257" t="s">
        <v>827</v>
      </c>
      <c r="H89" s="257" t="s">
        <v>843</v>
      </c>
      <c r="I89" s="257" t="s">
        <v>692</v>
      </c>
      <c r="J89" s="257" t="s">
        <v>606</v>
      </c>
      <c r="K89" s="262" t="s">
        <v>781</v>
      </c>
    </row>
    <row r="90" ht="14.25" customHeight="1" spans="2:11">
      <c r="B90" s="258" t="s">
        <v>844</v>
      </c>
      <c r="C90" s="259" t="s">
        <v>226</v>
      </c>
      <c r="D90" s="260" t="s">
        <v>745</v>
      </c>
      <c r="E90" s="260" t="s">
        <v>746</v>
      </c>
      <c r="F90" s="260" t="s">
        <v>604</v>
      </c>
      <c r="G90" s="260" t="s">
        <v>827</v>
      </c>
      <c r="H90" s="260" t="s">
        <v>796</v>
      </c>
      <c r="I90" s="260" t="s">
        <v>692</v>
      </c>
      <c r="J90" s="260" t="s">
        <v>11</v>
      </c>
      <c r="K90" s="263" t="s">
        <v>781</v>
      </c>
    </row>
    <row r="91" ht="14.25" customHeight="1" spans="2:11">
      <c r="B91" s="255" t="s">
        <v>845</v>
      </c>
      <c r="C91" s="256" t="s">
        <v>115</v>
      </c>
      <c r="D91" s="257" t="s">
        <v>846</v>
      </c>
      <c r="E91" s="257" t="s">
        <v>651</v>
      </c>
      <c r="F91" s="257" t="s">
        <v>604</v>
      </c>
      <c r="G91" s="257" t="s">
        <v>617</v>
      </c>
      <c r="H91" s="257" t="s">
        <v>644</v>
      </c>
      <c r="I91" s="257" t="s">
        <v>605</v>
      </c>
      <c r="J91" s="257" t="s">
        <v>590</v>
      </c>
      <c r="K91" s="262" t="s">
        <v>781</v>
      </c>
    </row>
    <row r="92" ht="14.25" customHeight="1" spans="2:11">
      <c r="B92" s="258" t="s">
        <v>847</v>
      </c>
      <c r="C92" s="259" t="s">
        <v>95</v>
      </c>
      <c r="D92" s="260" t="s">
        <v>848</v>
      </c>
      <c r="E92" s="260" t="s">
        <v>676</v>
      </c>
      <c r="F92" s="260" t="s">
        <v>604</v>
      </c>
      <c r="G92" s="260" t="s">
        <v>617</v>
      </c>
      <c r="H92" s="260" t="s">
        <v>588</v>
      </c>
      <c r="I92" s="260" t="s">
        <v>645</v>
      </c>
      <c r="J92" s="260" t="s">
        <v>590</v>
      </c>
      <c r="K92" s="263" t="s">
        <v>849</v>
      </c>
    </row>
    <row r="93" ht="14.25" customHeight="1" spans="2:11">
      <c r="B93" s="255" t="s">
        <v>850</v>
      </c>
      <c r="C93" s="256" t="s">
        <v>233</v>
      </c>
      <c r="D93" s="257" t="s">
        <v>851</v>
      </c>
      <c r="E93" s="257" t="s">
        <v>741</v>
      </c>
      <c r="F93" s="257" t="s">
        <v>604</v>
      </c>
      <c r="G93" s="257" t="s">
        <v>737</v>
      </c>
      <c r="H93" s="257" t="s">
        <v>588</v>
      </c>
      <c r="I93" s="257" t="s">
        <v>692</v>
      </c>
      <c r="J93" s="257" t="s">
        <v>606</v>
      </c>
      <c r="K93" s="262" t="s">
        <v>781</v>
      </c>
    </row>
    <row r="94" ht="14.25" customHeight="1" spans="2:11">
      <c r="B94" s="258" t="s">
        <v>852</v>
      </c>
      <c r="C94" s="259" t="s">
        <v>115</v>
      </c>
      <c r="D94" s="260" t="s">
        <v>853</v>
      </c>
      <c r="E94" s="260" t="s">
        <v>640</v>
      </c>
      <c r="F94" s="260" t="s">
        <v>604</v>
      </c>
      <c r="G94" s="260" t="s">
        <v>617</v>
      </c>
      <c r="H94" s="260" t="s">
        <v>644</v>
      </c>
      <c r="I94" s="260" t="s">
        <v>692</v>
      </c>
      <c r="J94" s="260" t="s">
        <v>590</v>
      </c>
      <c r="K94" s="263" t="s">
        <v>854</v>
      </c>
    </row>
    <row r="95" ht="14.25" customHeight="1" spans="2:11">
      <c r="B95" s="255" t="s">
        <v>855</v>
      </c>
      <c r="C95" s="256" t="s">
        <v>79</v>
      </c>
      <c r="D95" s="257" t="s">
        <v>856</v>
      </c>
      <c r="E95" s="257" t="s">
        <v>781</v>
      </c>
      <c r="F95" s="257" t="s">
        <v>604</v>
      </c>
      <c r="G95" s="257" t="s">
        <v>781</v>
      </c>
      <c r="H95" s="257" t="s">
        <v>644</v>
      </c>
      <c r="I95" s="257" t="s">
        <v>645</v>
      </c>
      <c r="J95" s="257" t="s">
        <v>590</v>
      </c>
      <c r="K95" s="262" t="s">
        <v>857</v>
      </c>
    </row>
    <row r="96" ht="14.25" customHeight="1" spans="2:11">
      <c r="B96" s="258" t="s">
        <v>858</v>
      </c>
      <c r="C96" s="259" t="s">
        <v>105</v>
      </c>
      <c r="D96" s="260" t="s">
        <v>859</v>
      </c>
      <c r="E96" s="260" t="s">
        <v>860</v>
      </c>
      <c r="F96" s="260" t="s">
        <v>604</v>
      </c>
      <c r="G96" s="260" t="s">
        <v>861</v>
      </c>
      <c r="H96" s="260" t="s">
        <v>644</v>
      </c>
      <c r="I96" s="260" t="s">
        <v>605</v>
      </c>
      <c r="J96" s="260" t="s">
        <v>590</v>
      </c>
      <c r="K96" s="263" t="s">
        <v>781</v>
      </c>
    </row>
    <row r="97" ht="14.25" customHeight="1" spans="2:11">
      <c r="B97" s="255" t="s">
        <v>862</v>
      </c>
      <c r="C97" s="256" t="s">
        <v>105</v>
      </c>
      <c r="D97" s="257" t="s">
        <v>863</v>
      </c>
      <c r="E97" s="257" t="s">
        <v>860</v>
      </c>
      <c r="F97" s="257" t="s">
        <v>604</v>
      </c>
      <c r="G97" s="257" t="s">
        <v>861</v>
      </c>
      <c r="H97" s="257" t="s">
        <v>644</v>
      </c>
      <c r="I97" s="257" t="s">
        <v>692</v>
      </c>
      <c r="J97" s="257" t="s">
        <v>606</v>
      </c>
      <c r="K97" s="262" t="s">
        <v>781</v>
      </c>
    </row>
    <row r="98" ht="14.25" customHeight="1" spans="2:11">
      <c r="B98" s="258" t="s">
        <v>864</v>
      </c>
      <c r="C98" s="259" t="s">
        <v>115</v>
      </c>
      <c r="D98" s="260" t="s">
        <v>853</v>
      </c>
      <c r="E98" s="260" t="s">
        <v>640</v>
      </c>
      <c r="F98" s="260" t="s">
        <v>604</v>
      </c>
      <c r="G98" s="260" t="s">
        <v>617</v>
      </c>
      <c r="H98" s="260" t="s">
        <v>644</v>
      </c>
      <c r="I98" s="260" t="s">
        <v>692</v>
      </c>
      <c r="J98" s="260" t="s">
        <v>590</v>
      </c>
      <c r="K98" s="263" t="s">
        <v>781</v>
      </c>
    </row>
    <row r="99" ht="14.25" customHeight="1" spans="2:11">
      <c r="B99" s="255" t="s">
        <v>865</v>
      </c>
      <c r="C99" s="256" t="s">
        <v>111</v>
      </c>
      <c r="D99" s="257" t="s">
        <v>866</v>
      </c>
      <c r="E99" s="257" t="s">
        <v>867</v>
      </c>
      <c r="F99" s="257" t="s">
        <v>604</v>
      </c>
      <c r="G99" s="257" t="s">
        <v>643</v>
      </c>
      <c r="H99" s="257" t="s">
        <v>868</v>
      </c>
      <c r="I99" s="257" t="s">
        <v>645</v>
      </c>
      <c r="J99" s="257" t="s">
        <v>606</v>
      </c>
      <c r="K99" s="262" t="s">
        <v>781</v>
      </c>
    </row>
    <row r="100" ht="14.25" customHeight="1" spans="2:11">
      <c r="B100" s="258" t="s">
        <v>869</v>
      </c>
      <c r="C100" s="259" t="s">
        <v>111</v>
      </c>
      <c r="D100" s="260" t="s">
        <v>870</v>
      </c>
      <c r="E100" s="260" t="s">
        <v>867</v>
      </c>
      <c r="F100" s="260" t="s">
        <v>604</v>
      </c>
      <c r="G100" s="260" t="s">
        <v>677</v>
      </c>
      <c r="H100" s="260" t="s">
        <v>868</v>
      </c>
      <c r="I100" s="260" t="s">
        <v>692</v>
      </c>
      <c r="J100" s="260" t="s">
        <v>590</v>
      </c>
      <c r="K100" s="263" t="s">
        <v>871</v>
      </c>
    </row>
    <row r="101" ht="14.25" customHeight="1" spans="2:11">
      <c r="B101" s="255" t="s">
        <v>872</v>
      </c>
      <c r="C101" s="256" t="s">
        <v>111</v>
      </c>
      <c r="D101" s="257" t="s">
        <v>873</v>
      </c>
      <c r="E101" s="257" t="s">
        <v>874</v>
      </c>
      <c r="F101" s="257" t="s">
        <v>604</v>
      </c>
      <c r="G101" s="257" t="s">
        <v>588</v>
      </c>
      <c r="H101" s="257" t="s">
        <v>868</v>
      </c>
      <c r="I101" s="257" t="s">
        <v>645</v>
      </c>
      <c r="J101" s="257" t="s">
        <v>606</v>
      </c>
      <c r="K101" s="262" t="s">
        <v>781</v>
      </c>
    </row>
    <row r="102" ht="14.25" customHeight="1" spans="2:11">
      <c r="B102" s="258" t="s">
        <v>875</v>
      </c>
      <c r="C102" s="259" t="s">
        <v>111</v>
      </c>
      <c r="D102" s="260" t="s">
        <v>876</v>
      </c>
      <c r="E102" s="260" t="s">
        <v>877</v>
      </c>
      <c r="F102" s="260" t="s">
        <v>604</v>
      </c>
      <c r="G102" s="260" t="s">
        <v>643</v>
      </c>
      <c r="H102" s="260" t="s">
        <v>878</v>
      </c>
      <c r="I102" s="260" t="s">
        <v>702</v>
      </c>
      <c r="J102" s="260" t="s">
        <v>606</v>
      </c>
      <c r="K102" s="263" t="s">
        <v>781</v>
      </c>
    </row>
    <row r="103" ht="14.25" customHeight="1" spans="2:11">
      <c r="B103" s="255" t="s">
        <v>879</v>
      </c>
      <c r="C103" s="256" t="s">
        <v>105</v>
      </c>
      <c r="D103" s="257" t="s">
        <v>880</v>
      </c>
      <c r="E103" s="257" t="s">
        <v>860</v>
      </c>
      <c r="F103" s="257" t="s">
        <v>604</v>
      </c>
      <c r="G103" s="257" t="s">
        <v>860</v>
      </c>
      <c r="H103" s="257" t="s">
        <v>644</v>
      </c>
      <c r="I103" s="257" t="s">
        <v>692</v>
      </c>
      <c r="J103" s="257" t="s">
        <v>590</v>
      </c>
      <c r="K103" s="262" t="s">
        <v>781</v>
      </c>
    </row>
    <row r="104" ht="14.25" customHeight="1" spans="2:11">
      <c r="B104" s="258" t="s">
        <v>881</v>
      </c>
      <c r="C104" s="259" t="s">
        <v>105</v>
      </c>
      <c r="D104" s="260" t="s">
        <v>882</v>
      </c>
      <c r="E104" s="260" t="s">
        <v>860</v>
      </c>
      <c r="F104" s="260" t="s">
        <v>604</v>
      </c>
      <c r="G104" s="260" t="s">
        <v>860</v>
      </c>
      <c r="H104" s="260" t="s">
        <v>644</v>
      </c>
      <c r="I104" s="260" t="s">
        <v>692</v>
      </c>
      <c r="J104" s="260" t="s">
        <v>606</v>
      </c>
      <c r="K104" s="263" t="s">
        <v>781</v>
      </c>
    </row>
    <row r="105" ht="14.25" customHeight="1" spans="2:11">
      <c r="B105" s="255" t="s">
        <v>222</v>
      </c>
      <c r="C105" s="256" t="s">
        <v>222</v>
      </c>
      <c r="D105" s="257" t="s">
        <v>846</v>
      </c>
      <c r="E105" s="257" t="s">
        <v>883</v>
      </c>
      <c r="F105" s="257" t="s">
        <v>604</v>
      </c>
      <c r="G105" s="257" t="s">
        <v>588</v>
      </c>
      <c r="H105" s="257" t="s">
        <v>884</v>
      </c>
      <c r="I105" s="257" t="s">
        <v>885</v>
      </c>
      <c r="J105" s="257" t="s">
        <v>590</v>
      </c>
      <c r="K105" s="262" t="s">
        <v>781</v>
      </c>
    </row>
    <row r="106" ht="14.55" spans="1:11">
      <c r="A106" s="266"/>
      <c r="B106" s="267" t="s">
        <v>886</v>
      </c>
      <c r="C106" s="268" t="s">
        <v>233</v>
      </c>
      <c r="D106" s="269" t="s">
        <v>887</v>
      </c>
      <c r="E106" s="269" t="s">
        <v>888</v>
      </c>
      <c r="F106" s="269" t="s">
        <v>604</v>
      </c>
      <c r="G106" s="269" t="s">
        <v>588</v>
      </c>
      <c r="H106" s="269" t="s">
        <v>588</v>
      </c>
      <c r="I106" s="269" t="s">
        <v>702</v>
      </c>
      <c r="J106" s="269" t="s">
        <v>606</v>
      </c>
      <c r="K106" s="270" t="s">
        <v>781</v>
      </c>
    </row>
    <row r="107" spans="1:3">
      <c r="A107" s="266" t="s">
        <v>889</v>
      </c>
      <c r="B107" s="266"/>
      <c r="C107" s="266"/>
    </row>
    <row r="108" spans="1:3">
      <c r="A108" s="266" t="s">
        <v>890</v>
      </c>
      <c r="B108" s="266"/>
      <c r="C108" s="266"/>
    </row>
    <row r="109" spans="1:3">
      <c r="A109" s="266" t="s">
        <v>891</v>
      </c>
      <c r="B109" s="266"/>
      <c r="C109" s="266"/>
    </row>
    <row r="110" spans="1:3">
      <c r="A110" s="266" t="s">
        <v>892</v>
      </c>
      <c r="B110" s="266"/>
      <c r="C110" s="266"/>
    </row>
    <row r="111" spans="1:3">
      <c r="A111" s="266" t="s">
        <v>893</v>
      </c>
      <c r="B111" s="266"/>
      <c r="C111" s="266"/>
    </row>
    <row r="112" spans="1:3">
      <c r="A112" s="266" t="s">
        <v>894</v>
      </c>
      <c r="B112" s="266"/>
      <c r="C112" s="266"/>
    </row>
    <row r="113" spans="1:3">
      <c r="A113" s="266" t="s">
        <v>895</v>
      </c>
      <c r="B113" s="266"/>
      <c r="C113" s="266"/>
    </row>
    <row r="114" spans="1:3">
      <c r="A114" s="266" t="s">
        <v>896</v>
      </c>
      <c r="B114" s="266"/>
      <c r="C114" s="266"/>
    </row>
    <row r="115" spans="1:3">
      <c r="A115" s="266"/>
      <c r="B115" s="266"/>
      <c r="C115" s="266"/>
    </row>
    <row r="116" spans="1:3">
      <c r="A116" s="266"/>
      <c r="B116" s="266"/>
      <c r="C116" s="266"/>
    </row>
    <row r="117" spans="1:3">
      <c r="A117" s="266"/>
      <c r="B117" s="266"/>
      <c r="C117" s="266"/>
    </row>
    <row r="118" spans="1:3">
      <c r="A118" s="266"/>
      <c r="B118" s="266"/>
      <c r="C118" s="266"/>
    </row>
    <row r="119" spans="1:3">
      <c r="A119" s="266"/>
      <c r="B119" s="266"/>
      <c r="C119" s="266"/>
    </row>
    <row r="120" spans="1:3">
      <c r="A120" s="266"/>
      <c r="B120" s="266"/>
      <c r="C120" s="266"/>
    </row>
    <row r="121" spans="1:3">
      <c r="A121" s="266"/>
      <c r="B121" s="266"/>
      <c r="C121" s="266"/>
    </row>
    <row r="122" spans="1:3">
      <c r="A122" s="266"/>
      <c r="B122" s="266"/>
      <c r="C122" s="266"/>
    </row>
    <row r="123" spans="1:3">
      <c r="A123" s="266"/>
      <c r="B123" s="266"/>
      <c r="C123" s="266"/>
    </row>
    <row r="124" spans="1:3">
      <c r="A124" s="266"/>
      <c r="B124" s="266"/>
      <c r="C124" s="266"/>
    </row>
    <row r="125" spans="1:3">
      <c r="A125" s="266"/>
      <c r="B125" s="266"/>
      <c r="C125" s="266"/>
    </row>
    <row r="126" spans="1:3">
      <c r="A126" s="266"/>
      <c r="B126" s="266"/>
      <c r="C126" s="266"/>
    </row>
    <row r="127" spans="1:3">
      <c r="A127" s="266"/>
      <c r="B127" s="266"/>
      <c r="C127" s="266"/>
    </row>
    <row r="128" spans="1:7">
      <c r="A128" s="266"/>
      <c r="B128" s="266"/>
      <c r="C128" s="266"/>
      <c r="D128" s="266"/>
      <c r="E128" s="266"/>
      <c r="F128" s="266"/>
      <c r="G128" s="266"/>
    </row>
    <row r="129" spans="1:7">
      <c r="A129" s="266"/>
      <c r="B129" s="266"/>
      <c r="C129" s="266"/>
      <c r="D129" s="266"/>
      <c r="E129" s="266"/>
      <c r="F129" s="266"/>
      <c r="G129" s="266"/>
    </row>
    <row r="130" spans="1:7">
      <c r="A130" s="266"/>
      <c r="B130" s="266"/>
      <c r="C130" s="266"/>
      <c r="D130" s="266"/>
      <c r="E130" s="266"/>
      <c r="F130" s="266"/>
      <c r="G130" s="266"/>
    </row>
    <row r="131" spans="1:7">
      <c r="A131" s="266"/>
      <c r="B131" s="266"/>
      <c r="C131" s="266"/>
      <c r="D131" s="266"/>
      <c r="E131" s="266"/>
      <c r="F131" s="266"/>
      <c r="G131" s="266"/>
    </row>
    <row r="132" spans="1:7">
      <c r="A132" s="266"/>
      <c r="B132" s="266"/>
      <c r="C132" s="266"/>
      <c r="D132" s="266"/>
      <c r="E132" s="266"/>
      <c r="F132" s="266"/>
      <c r="G132" s="266"/>
    </row>
    <row r="133" spans="1:7">
      <c r="A133" s="266"/>
      <c r="B133" s="266"/>
      <c r="C133" s="266"/>
      <c r="D133" s="266"/>
      <c r="E133" s="266"/>
      <c r="F133" s="266"/>
      <c r="G133" s="266"/>
    </row>
    <row r="134" spans="1:7">
      <c r="A134" s="266"/>
      <c r="B134" s="266"/>
      <c r="C134" s="266"/>
      <c r="D134" s="266"/>
      <c r="E134" s="266"/>
      <c r="F134" s="266"/>
      <c r="G134" s="266"/>
    </row>
    <row r="135" spans="1:7">
      <c r="A135" s="266"/>
      <c r="B135" s="266"/>
      <c r="C135" s="266"/>
      <c r="D135" s="266"/>
      <c r="E135" s="266"/>
      <c r="F135" s="266"/>
      <c r="G135" s="266"/>
    </row>
    <row r="136" spans="1:7">
      <c r="A136" s="266"/>
      <c r="B136" s="266"/>
      <c r="C136" s="266"/>
      <c r="D136" s="266"/>
      <c r="E136" s="266"/>
      <c r="F136" s="266"/>
      <c r="G136" s="266"/>
    </row>
    <row r="137" spans="1:7">
      <c r="A137" s="266"/>
      <c r="B137" s="266"/>
      <c r="C137" s="266"/>
      <c r="D137" s="266"/>
      <c r="E137" s="266"/>
      <c r="F137" s="266"/>
      <c r="G137" s="266"/>
    </row>
    <row r="138" spans="1:7">
      <c r="A138" s="266"/>
      <c r="B138" s="266"/>
      <c r="C138" s="266"/>
      <c r="D138" s="266"/>
      <c r="E138" s="266"/>
      <c r="F138" s="266"/>
      <c r="G138" s="266"/>
    </row>
    <row r="139" spans="1:7">
      <c r="A139" s="266"/>
      <c r="B139" s="266"/>
      <c r="C139" s="266"/>
      <c r="D139" s="266"/>
      <c r="E139" s="266"/>
      <c r="F139" s="266"/>
      <c r="G139" s="266"/>
    </row>
    <row r="140" spans="1:7">
      <c r="A140" s="266"/>
      <c r="B140" s="266"/>
      <c r="C140" s="266"/>
      <c r="D140" s="266"/>
      <c r="E140" s="266"/>
      <c r="F140" s="266"/>
      <c r="G140" s="266"/>
    </row>
    <row r="141" spans="1:7">
      <c r="A141" s="266"/>
      <c r="B141" s="266"/>
      <c r="C141" s="266"/>
      <c r="D141" s="266"/>
      <c r="E141" s="266"/>
      <c r="F141" s="266"/>
      <c r="G141" s="266"/>
    </row>
    <row r="142" spans="1:7">
      <c r="A142" s="266"/>
      <c r="B142" s="266"/>
      <c r="C142" s="266"/>
      <c r="D142" s="266"/>
      <c r="E142" s="266"/>
      <c r="F142" s="266"/>
      <c r="G142" s="266"/>
    </row>
    <row r="143" spans="1:7">
      <c r="A143" s="266"/>
      <c r="B143" s="266"/>
      <c r="C143" s="266"/>
      <c r="D143" s="266"/>
      <c r="E143" s="266"/>
      <c r="F143" s="266"/>
      <c r="G143" s="266"/>
    </row>
    <row r="144" spans="1:7">
      <c r="A144" s="266"/>
      <c r="B144" s="266"/>
      <c r="C144" s="266"/>
      <c r="D144" s="266"/>
      <c r="E144" s="266"/>
      <c r="F144" s="266"/>
      <c r="G144" s="266"/>
    </row>
    <row r="145" spans="1:7">
      <c r="A145" s="266"/>
      <c r="B145" s="266"/>
      <c r="C145" s="266"/>
      <c r="D145" s="266"/>
      <c r="E145" s="266"/>
      <c r="F145" s="266"/>
      <c r="G145" s="266"/>
    </row>
    <row r="146" spans="1:7">
      <c r="A146" s="266"/>
      <c r="B146" s="266"/>
      <c r="C146" s="266"/>
      <c r="D146" s="266"/>
      <c r="E146" s="266"/>
      <c r="F146" s="266"/>
      <c r="G146" s="266"/>
    </row>
    <row r="147" spans="1:7">
      <c r="A147" s="266"/>
      <c r="B147" s="266"/>
      <c r="C147" s="266"/>
      <c r="D147" s="266"/>
      <c r="E147" s="266"/>
      <c r="F147" s="266"/>
      <c r="G147" s="266"/>
    </row>
    <row r="148" spans="1:10">
      <c r="A148" s="266"/>
      <c r="B148" s="266"/>
      <c r="C148" s="266"/>
      <c r="D148" s="266"/>
      <c r="E148" s="266"/>
      <c r="F148" s="266"/>
      <c r="G148" s="266"/>
      <c r="H148" s="266"/>
      <c r="I148" s="266"/>
      <c r="J148" s="266"/>
    </row>
    <row r="149" spans="1:10">
      <c r="A149" s="266"/>
      <c r="B149" s="266"/>
      <c r="C149" s="266"/>
      <c r="D149" s="266"/>
      <c r="E149" s="266"/>
      <c r="F149" s="266"/>
      <c r="G149" s="266"/>
      <c r="H149" s="266"/>
      <c r="I149" s="266"/>
      <c r="J149" s="266"/>
    </row>
    <row r="150" spans="1:10">
      <c r="A150" s="266"/>
      <c r="B150" s="266"/>
      <c r="C150" s="266"/>
      <c r="D150" s="266"/>
      <c r="E150" s="266"/>
      <c r="F150" s="266"/>
      <c r="G150" s="266"/>
      <c r="H150" s="266"/>
      <c r="I150" s="266"/>
      <c r="J150" s="266"/>
    </row>
    <row r="151" spans="1:10">
      <c r="A151" s="266"/>
      <c r="B151" s="266"/>
      <c r="C151" s="266"/>
      <c r="D151" s="266"/>
      <c r="E151" s="266"/>
      <c r="F151" s="266"/>
      <c r="G151" s="266"/>
      <c r="H151" s="266"/>
      <c r="I151" s="266"/>
      <c r="J151" s="266"/>
    </row>
    <row r="152" spans="1:10">
      <c r="A152" s="266"/>
      <c r="B152" s="266"/>
      <c r="C152" s="266"/>
      <c r="D152" s="266"/>
      <c r="E152" s="266"/>
      <c r="F152" s="266"/>
      <c r="G152" s="266"/>
      <c r="H152" s="266"/>
      <c r="I152" s="266"/>
      <c r="J152" s="266"/>
    </row>
    <row r="153" spans="1:10">
      <c r="A153" s="266"/>
      <c r="B153" s="266"/>
      <c r="C153" s="266"/>
      <c r="D153" s="266"/>
      <c r="E153" s="266"/>
      <c r="F153" s="266"/>
      <c r="G153" s="266"/>
      <c r="H153" s="266"/>
      <c r="I153" s="266"/>
      <c r="J153" s="266"/>
    </row>
    <row r="154" spans="1:10">
      <c r="A154" s="266"/>
      <c r="B154" s="266"/>
      <c r="C154" s="266"/>
      <c r="D154" s="266"/>
      <c r="E154" s="266"/>
      <c r="F154" s="266"/>
      <c r="G154" s="266"/>
      <c r="H154" s="266"/>
      <c r="I154" s="266"/>
      <c r="J154" s="266"/>
    </row>
    <row r="155" spans="1:10">
      <c r="A155" s="266"/>
      <c r="B155" s="266"/>
      <c r="C155" s="266"/>
      <c r="D155" s="266"/>
      <c r="E155" s="266"/>
      <c r="F155" s="266"/>
      <c r="G155" s="266"/>
      <c r="H155" s="266"/>
      <c r="I155" s="266"/>
      <c r="J155" s="266"/>
    </row>
    <row r="156" spans="1:10">
      <c r="A156" s="266"/>
      <c r="B156" s="266"/>
      <c r="C156" s="266"/>
      <c r="D156" s="266"/>
      <c r="E156" s="266"/>
      <c r="F156" s="266"/>
      <c r="G156" s="266"/>
      <c r="H156" s="266"/>
      <c r="I156" s="266"/>
      <c r="J156" s="266"/>
    </row>
    <row r="157" spans="1:10">
      <c r="A157" s="266"/>
      <c r="B157" s="266"/>
      <c r="C157" s="266"/>
      <c r="D157" s="266"/>
      <c r="E157" s="266"/>
      <c r="F157" s="266"/>
      <c r="G157" s="266"/>
      <c r="H157" s="266"/>
      <c r="I157" s="266"/>
      <c r="J157" s="266"/>
    </row>
    <row r="158" spans="1:10">
      <c r="A158" s="266"/>
      <c r="B158" s="266"/>
      <c r="C158" s="266"/>
      <c r="D158" s="266"/>
      <c r="E158" s="266"/>
      <c r="F158" s="266"/>
      <c r="G158" s="266"/>
      <c r="H158" s="266"/>
      <c r="I158" s="266"/>
      <c r="J158" s="266"/>
    </row>
    <row r="159" spans="1:10">
      <c r="A159" s="266"/>
      <c r="B159" s="266"/>
      <c r="C159" s="266"/>
      <c r="D159" s="266"/>
      <c r="E159" s="266"/>
      <c r="F159" s="266"/>
      <c r="G159" s="266"/>
      <c r="H159" s="266"/>
      <c r="I159" s="266"/>
      <c r="J159" s="266"/>
    </row>
    <row r="160" spans="1:10">
      <c r="A160" s="266"/>
      <c r="B160" s="266"/>
      <c r="C160" s="266"/>
      <c r="D160" s="266"/>
      <c r="E160" s="266"/>
      <c r="F160" s="266"/>
      <c r="G160" s="266"/>
      <c r="H160" s="266"/>
      <c r="I160" s="266"/>
      <c r="J160" s="266"/>
    </row>
    <row r="161" spans="1:10">
      <c r="A161" s="266"/>
      <c r="B161" s="266"/>
      <c r="C161" s="266"/>
      <c r="D161" s="266"/>
      <c r="E161" s="266"/>
      <c r="F161" s="266"/>
      <c r="G161" s="266"/>
      <c r="H161" s="266"/>
      <c r="I161" s="266"/>
      <c r="J161" s="266"/>
    </row>
  </sheetData>
  <sheetProtection selectLockedCells="1" formatCells="0"/>
  <mergeCells count="1">
    <mergeCell ref="B1:K1"/>
  </mergeCells>
  <pageMargins left="0.75" right="0.75" top="1" bottom="1" header="0.511805555555556" footer="0.511805555555556"/>
  <pageSetup paperSize="1" orientation="portrait"/>
  <headerFooter/>
  <ignoredErrors>
    <ignoredError sqref="G3:K106 E31:E106" numberStoredAsText="1"/>
  </ignoredErrors>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Y393"/>
  <sheetViews>
    <sheetView zoomScale="80" zoomScaleNormal="80" workbookViewId="0">
      <selection activeCell="B7" sqref="B7"/>
    </sheetView>
  </sheetViews>
  <sheetFormatPr defaultColWidth="9" defaultRowHeight="13.8"/>
  <cols>
    <col min="2" max="2" width="6.25" customWidth="1"/>
    <col min="3" max="3" width="5.62962962962963" style="197" customWidth="1"/>
    <col min="4" max="4" width="79.25" style="198" customWidth="1"/>
    <col min="6" max="6" width="5.62962962962963" style="104" customWidth="1"/>
    <col min="7" max="7" width="79.25" style="2" customWidth="1"/>
  </cols>
  <sheetData>
    <row r="1" spans="1:7">
      <c r="A1" s="199"/>
      <c r="B1" s="199"/>
      <c r="C1" s="200" t="s">
        <v>897</v>
      </c>
      <c r="D1" s="200"/>
      <c r="E1" s="200"/>
      <c r="F1" s="200"/>
      <c r="G1" s="200"/>
    </row>
    <row r="2" spans="1:7">
      <c r="A2" s="199"/>
      <c r="B2" s="199"/>
      <c r="C2" s="200"/>
      <c r="D2" s="200"/>
      <c r="E2" s="200"/>
      <c r="F2" s="200"/>
      <c r="G2" s="200"/>
    </row>
    <row r="3" ht="33" customHeight="1" spans="1:7">
      <c r="A3" s="199"/>
      <c r="B3" s="199"/>
      <c r="C3" s="200"/>
      <c r="D3" s="200"/>
      <c r="E3" s="200"/>
      <c r="F3" s="200"/>
      <c r="G3" s="200"/>
    </row>
    <row r="4" ht="18.75" customHeight="1" spans="1:51">
      <c r="A4" s="199"/>
      <c r="B4" s="201"/>
      <c r="C4" s="202" t="s">
        <v>898</v>
      </c>
      <c r="D4" s="203"/>
      <c r="E4" s="70"/>
      <c r="F4" s="204" t="s">
        <v>899</v>
      </c>
      <c r="G4" s="205"/>
      <c r="H4" s="206"/>
      <c r="I4" s="199"/>
      <c r="J4" s="199"/>
      <c r="K4" s="199"/>
      <c r="L4" s="199"/>
      <c r="M4" s="199"/>
      <c r="N4" s="199"/>
      <c r="O4" s="199"/>
      <c r="P4" s="199"/>
      <c r="Q4" s="6"/>
      <c r="R4" s="6"/>
      <c r="S4" s="6"/>
      <c r="T4" s="6"/>
      <c r="U4" s="6"/>
      <c r="V4" s="6"/>
      <c r="W4" s="6"/>
      <c r="X4" s="6"/>
      <c r="Y4" s="6"/>
      <c r="Z4" s="6"/>
      <c r="AA4" s="6"/>
      <c r="AB4" s="6"/>
      <c r="AC4" s="6"/>
      <c r="AD4" s="6"/>
      <c r="AE4" s="6"/>
      <c r="AF4" s="6"/>
      <c r="AG4" s="6"/>
      <c r="AH4" s="6"/>
      <c r="AI4" s="6"/>
      <c r="AJ4" s="6"/>
      <c r="AK4" s="6"/>
      <c r="AL4" s="6"/>
      <c r="AM4" s="6"/>
      <c r="AN4" s="6"/>
      <c r="AO4" s="6"/>
      <c r="AP4" s="6"/>
      <c r="AQ4" s="6"/>
      <c r="AR4" s="6"/>
      <c r="AS4" s="6"/>
      <c r="AT4" s="6"/>
      <c r="AU4" s="6"/>
      <c r="AV4" s="6"/>
      <c r="AW4" s="6"/>
      <c r="AX4" s="6"/>
      <c r="AY4" s="6"/>
    </row>
    <row r="5" ht="18" customHeight="1" spans="1:51">
      <c r="A5" s="199"/>
      <c r="B5" s="201"/>
      <c r="C5" s="207" t="s">
        <v>258</v>
      </c>
      <c r="D5" s="208" t="s">
        <v>900</v>
      </c>
      <c r="E5" s="209"/>
      <c r="F5" s="210" t="s">
        <v>258</v>
      </c>
      <c r="G5" s="208" t="s">
        <v>900</v>
      </c>
      <c r="H5" s="206"/>
      <c r="I5" s="199"/>
      <c r="J5" s="199"/>
      <c r="K5" s="199"/>
      <c r="L5" s="199"/>
      <c r="M5" s="199"/>
      <c r="N5" s="199"/>
      <c r="O5" s="199"/>
      <c r="P5" s="199"/>
      <c r="Q5" s="6"/>
      <c r="R5" s="6"/>
      <c r="S5" s="6"/>
      <c r="T5" s="6"/>
      <c r="U5" s="6"/>
      <c r="V5" s="6"/>
      <c r="W5" s="6"/>
      <c r="X5" s="6"/>
      <c r="Y5" s="6"/>
      <c r="Z5" s="6"/>
      <c r="AA5" s="6"/>
      <c r="AB5" s="6"/>
      <c r="AC5" s="6"/>
      <c r="AD5" s="6"/>
      <c r="AE5" s="6"/>
      <c r="AF5" s="6"/>
      <c r="AG5" s="6"/>
      <c r="AH5" s="6"/>
      <c r="AI5" s="6"/>
      <c r="AJ5" s="6"/>
      <c r="AK5" s="6"/>
      <c r="AL5" s="6"/>
      <c r="AM5" s="6"/>
      <c r="AN5" s="6"/>
      <c r="AO5" s="6"/>
      <c r="AP5" s="6"/>
      <c r="AQ5" s="6"/>
      <c r="AR5" s="6"/>
      <c r="AS5" s="6"/>
      <c r="AT5" s="6"/>
      <c r="AU5" s="6"/>
      <c r="AV5" s="6"/>
      <c r="AW5" s="6"/>
      <c r="AX5" s="6"/>
      <c r="AY5" s="6"/>
    </row>
    <row r="6" ht="51.95" customHeight="1" spans="1:51">
      <c r="A6" s="199"/>
      <c r="B6" s="201"/>
      <c r="C6" s="211">
        <v>1</v>
      </c>
      <c r="D6" s="212" t="s">
        <v>901</v>
      </c>
      <c r="E6" s="209"/>
      <c r="F6" s="213">
        <v>1</v>
      </c>
      <c r="G6" s="214" t="s">
        <v>902</v>
      </c>
      <c r="H6" s="206"/>
      <c r="I6" s="199"/>
      <c r="J6" s="199"/>
      <c r="K6" s="199"/>
      <c r="L6" s="199"/>
      <c r="M6" s="199"/>
      <c r="N6" s="199"/>
      <c r="O6" s="199"/>
      <c r="P6" s="199"/>
      <c r="Q6" s="6"/>
      <c r="R6" s="6"/>
      <c r="S6" s="6"/>
      <c r="T6" s="6"/>
      <c r="U6" s="6"/>
      <c r="V6" s="6"/>
      <c r="W6" s="6"/>
      <c r="X6" s="6"/>
      <c r="Y6" s="6"/>
      <c r="Z6" s="6"/>
      <c r="AA6" s="6"/>
      <c r="AB6" s="6"/>
      <c r="AC6" s="6"/>
      <c r="AD6" s="6"/>
      <c r="AE6" s="6"/>
      <c r="AF6" s="6"/>
      <c r="AG6" s="6"/>
      <c r="AH6" s="6"/>
      <c r="AI6" s="6"/>
      <c r="AJ6" s="6"/>
      <c r="AK6" s="6"/>
      <c r="AL6" s="6"/>
      <c r="AM6" s="6"/>
      <c r="AN6" s="6"/>
      <c r="AO6" s="6"/>
      <c r="AP6" s="6"/>
      <c r="AQ6" s="6"/>
      <c r="AR6" s="6"/>
      <c r="AS6" s="6"/>
      <c r="AT6" s="6"/>
      <c r="AU6" s="6"/>
      <c r="AV6" s="6"/>
      <c r="AW6" s="6"/>
      <c r="AX6" s="6"/>
      <c r="AY6" s="6"/>
    </row>
    <row r="7" ht="51.95" customHeight="1" spans="1:51">
      <c r="A7" s="199"/>
      <c r="B7" s="201"/>
      <c r="C7" s="215">
        <v>2</v>
      </c>
      <c r="D7" s="216" t="s">
        <v>903</v>
      </c>
      <c r="E7" s="209"/>
      <c r="F7" s="217">
        <v>2</v>
      </c>
      <c r="G7" s="218" t="s">
        <v>904</v>
      </c>
      <c r="H7" s="206"/>
      <c r="I7" s="199"/>
      <c r="J7" s="199"/>
      <c r="K7" s="199"/>
      <c r="L7" s="199"/>
      <c r="M7" s="199"/>
      <c r="N7" s="199"/>
      <c r="O7" s="199"/>
      <c r="P7" s="199"/>
      <c r="Q7" s="6"/>
      <c r="R7" s="6"/>
      <c r="S7" s="6"/>
      <c r="T7" s="6"/>
      <c r="U7" s="6"/>
      <c r="V7" s="6"/>
      <c r="W7" s="6"/>
      <c r="X7" s="6"/>
      <c r="Y7" s="6"/>
      <c r="Z7" s="6"/>
      <c r="AA7" s="6"/>
      <c r="AB7" s="6"/>
      <c r="AC7" s="6"/>
      <c r="AD7" s="6"/>
      <c r="AE7" s="6"/>
      <c r="AF7" s="6"/>
      <c r="AG7" s="6"/>
      <c r="AH7" s="6"/>
      <c r="AI7" s="6"/>
      <c r="AJ7" s="6"/>
      <c r="AK7" s="6"/>
      <c r="AL7" s="6"/>
      <c r="AM7" s="6"/>
      <c r="AN7" s="6"/>
      <c r="AO7" s="6"/>
      <c r="AP7" s="6"/>
      <c r="AQ7" s="6"/>
      <c r="AR7" s="6"/>
      <c r="AS7" s="6"/>
      <c r="AT7" s="6"/>
      <c r="AU7" s="6"/>
      <c r="AV7" s="6"/>
      <c r="AW7" s="6"/>
      <c r="AX7" s="6"/>
      <c r="AY7" s="6"/>
    </row>
    <row r="8" ht="51.95" customHeight="1" spans="1:51">
      <c r="A8" s="199"/>
      <c r="B8" s="201"/>
      <c r="C8" s="219">
        <v>3</v>
      </c>
      <c r="D8" s="214" t="s">
        <v>905</v>
      </c>
      <c r="E8" s="209"/>
      <c r="F8" s="213">
        <v>3</v>
      </c>
      <c r="G8" s="214" t="s">
        <v>906</v>
      </c>
      <c r="H8" s="206"/>
      <c r="I8" s="199"/>
      <c r="J8" s="199"/>
      <c r="K8" s="199"/>
      <c r="L8" s="199"/>
      <c r="M8" s="199"/>
      <c r="N8" s="199"/>
      <c r="O8" s="199"/>
      <c r="P8" s="199"/>
      <c r="Q8" s="6"/>
      <c r="R8" s="6"/>
      <c r="S8" s="6"/>
      <c r="T8" s="6"/>
      <c r="U8" s="6"/>
      <c r="V8" s="6"/>
      <c r="W8" s="6"/>
      <c r="X8" s="6"/>
      <c r="Y8" s="6"/>
      <c r="Z8" s="6"/>
      <c r="AA8" s="6"/>
      <c r="AB8" s="6"/>
      <c r="AC8" s="6"/>
      <c r="AD8" s="6"/>
      <c r="AE8" s="6"/>
      <c r="AF8" s="6"/>
      <c r="AG8" s="6"/>
      <c r="AH8" s="6"/>
      <c r="AI8" s="6"/>
      <c r="AJ8" s="6"/>
      <c r="AK8" s="6"/>
      <c r="AL8" s="6"/>
      <c r="AM8" s="6"/>
      <c r="AN8" s="6"/>
      <c r="AO8" s="6"/>
      <c r="AP8" s="6"/>
      <c r="AQ8" s="6"/>
      <c r="AR8" s="6"/>
      <c r="AS8" s="6"/>
      <c r="AT8" s="6"/>
      <c r="AU8" s="6"/>
      <c r="AV8" s="6"/>
      <c r="AW8" s="6"/>
      <c r="AX8" s="6"/>
      <c r="AY8" s="6"/>
    </row>
    <row r="9" ht="51.95" customHeight="1" spans="1:51">
      <c r="A9" s="199"/>
      <c r="B9" s="201"/>
      <c r="C9" s="220">
        <v>4</v>
      </c>
      <c r="D9" s="218" t="s">
        <v>907</v>
      </c>
      <c r="E9" s="209"/>
      <c r="F9" s="217">
        <v>4</v>
      </c>
      <c r="G9" s="218" t="s">
        <v>908</v>
      </c>
      <c r="H9" s="206"/>
      <c r="I9" s="199"/>
      <c r="J9" s="199"/>
      <c r="K9" s="199"/>
      <c r="L9" s="199"/>
      <c r="M9" s="199"/>
      <c r="N9" s="199"/>
      <c r="O9" s="199"/>
      <c r="P9" s="199"/>
      <c r="Q9" s="6"/>
      <c r="R9" s="6"/>
      <c r="S9" s="6"/>
      <c r="T9" s="6"/>
      <c r="U9" s="6"/>
      <c r="V9" s="6"/>
      <c r="W9" s="6"/>
      <c r="X9" s="6"/>
      <c r="Y9" s="6"/>
      <c r="Z9" s="6"/>
      <c r="AA9" s="6"/>
      <c r="AB9" s="6"/>
      <c r="AC9" s="6"/>
      <c r="AD9" s="6"/>
      <c r="AE9" s="6"/>
      <c r="AF9" s="6"/>
      <c r="AG9" s="6"/>
      <c r="AH9" s="6"/>
      <c r="AI9" s="6"/>
      <c r="AJ9" s="6"/>
      <c r="AK9" s="6"/>
      <c r="AL9" s="6"/>
      <c r="AM9" s="6"/>
      <c r="AN9" s="6"/>
      <c r="AO9" s="6"/>
      <c r="AP9" s="6"/>
      <c r="AQ9" s="6"/>
      <c r="AR9" s="6"/>
      <c r="AS9" s="6"/>
      <c r="AT9" s="6"/>
      <c r="AU9" s="6"/>
      <c r="AV9" s="6"/>
      <c r="AW9" s="6"/>
      <c r="AX9" s="6"/>
      <c r="AY9" s="6"/>
    </row>
    <row r="10" ht="51.95" customHeight="1" spans="1:51">
      <c r="A10" s="199"/>
      <c r="B10" s="201"/>
      <c r="C10" s="219">
        <v>5</v>
      </c>
      <c r="D10" s="214" t="s">
        <v>909</v>
      </c>
      <c r="E10" s="209"/>
      <c r="F10" s="213">
        <v>5</v>
      </c>
      <c r="G10" s="214" t="s">
        <v>910</v>
      </c>
      <c r="H10" s="206"/>
      <c r="I10" s="199"/>
      <c r="J10" s="199"/>
      <c r="K10" s="199"/>
      <c r="L10" s="199"/>
      <c r="M10" s="199"/>
      <c r="N10" s="199"/>
      <c r="O10" s="199"/>
      <c r="P10" s="199"/>
      <c r="Q10" s="6"/>
      <c r="R10" s="6"/>
      <c r="S10" s="6"/>
      <c r="T10" s="6"/>
      <c r="U10" s="6"/>
      <c r="V10" s="6"/>
      <c r="W10" s="6"/>
      <c r="X10" s="6"/>
      <c r="Y10" s="6"/>
      <c r="Z10" s="6"/>
      <c r="AA10" s="6"/>
      <c r="AB10" s="6"/>
      <c r="AC10" s="6"/>
      <c r="AD10" s="6"/>
      <c r="AE10" s="6"/>
      <c r="AF10" s="6"/>
      <c r="AG10" s="6"/>
      <c r="AH10" s="6"/>
      <c r="AI10" s="6"/>
      <c r="AJ10" s="6"/>
      <c r="AK10" s="6"/>
      <c r="AL10" s="6"/>
      <c r="AM10" s="6"/>
      <c r="AN10" s="6"/>
      <c r="AO10" s="6"/>
      <c r="AP10" s="6"/>
      <c r="AQ10" s="6"/>
      <c r="AR10" s="6"/>
      <c r="AS10" s="6"/>
      <c r="AT10" s="6"/>
      <c r="AU10" s="6"/>
      <c r="AV10" s="6"/>
      <c r="AW10" s="6"/>
      <c r="AX10" s="6"/>
      <c r="AY10" s="6"/>
    </row>
    <row r="11" ht="51.95" customHeight="1" spans="1:51">
      <c r="A11" s="199"/>
      <c r="B11" s="201"/>
      <c r="C11" s="220">
        <v>6</v>
      </c>
      <c r="D11" s="218" t="s">
        <v>911</v>
      </c>
      <c r="E11" s="209"/>
      <c r="F11" s="217">
        <v>6</v>
      </c>
      <c r="G11" s="218" t="s">
        <v>912</v>
      </c>
      <c r="H11" s="206"/>
      <c r="I11" s="199"/>
      <c r="J11" s="199"/>
      <c r="K11" s="199"/>
      <c r="L11" s="199"/>
      <c r="M11" s="199"/>
      <c r="N11" s="199"/>
      <c r="O11" s="199"/>
      <c r="P11" s="199"/>
      <c r="Q11" s="6"/>
      <c r="R11" s="6"/>
      <c r="S11" s="6"/>
      <c r="T11" s="6"/>
      <c r="U11" s="6"/>
      <c r="V11" s="6"/>
      <c r="W11" s="6"/>
      <c r="X11" s="6"/>
      <c r="Y11" s="6"/>
      <c r="Z11" s="6"/>
      <c r="AA11" s="6"/>
      <c r="AB11" s="6"/>
      <c r="AC11" s="6"/>
      <c r="AD11" s="6"/>
      <c r="AE11" s="6"/>
      <c r="AF11" s="6"/>
      <c r="AG11" s="6"/>
      <c r="AH11" s="6"/>
      <c r="AI11" s="6"/>
      <c r="AJ11" s="6"/>
      <c r="AK11" s="6"/>
      <c r="AL11" s="6"/>
      <c r="AM11" s="6"/>
      <c r="AN11" s="6"/>
      <c r="AO11" s="6"/>
      <c r="AP11" s="6"/>
      <c r="AQ11" s="6"/>
      <c r="AR11" s="6"/>
      <c r="AS11" s="6"/>
      <c r="AT11" s="6"/>
      <c r="AU11" s="6"/>
      <c r="AV11" s="6"/>
      <c r="AW11" s="6"/>
      <c r="AX11" s="6"/>
      <c r="AY11" s="6"/>
    </row>
    <row r="12" ht="51.95" customHeight="1" spans="1:51">
      <c r="A12" s="199"/>
      <c r="B12" s="201"/>
      <c r="C12" s="219">
        <v>7</v>
      </c>
      <c r="D12" s="214" t="s">
        <v>913</v>
      </c>
      <c r="E12" s="209"/>
      <c r="F12" s="213">
        <v>7</v>
      </c>
      <c r="G12" s="214" t="s">
        <v>914</v>
      </c>
      <c r="H12" s="206"/>
      <c r="I12" s="199"/>
      <c r="J12" s="199"/>
      <c r="K12" s="199"/>
      <c r="L12" s="199"/>
      <c r="M12" s="199"/>
      <c r="N12" s="199"/>
      <c r="O12" s="199"/>
      <c r="P12" s="199"/>
      <c r="Q12" s="6"/>
      <c r="R12" s="6"/>
      <c r="S12" s="6"/>
      <c r="T12" s="6"/>
      <c r="U12" s="6"/>
      <c r="V12" s="6"/>
      <c r="W12" s="6"/>
      <c r="X12" s="6"/>
      <c r="Y12" s="6"/>
      <c r="Z12" s="6"/>
      <c r="AA12" s="6"/>
      <c r="AB12" s="6"/>
      <c r="AC12" s="6"/>
      <c r="AD12" s="6"/>
      <c r="AE12" s="6"/>
      <c r="AF12" s="6"/>
      <c r="AG12" s="6"/>
      <c r="AH12" s="6"/>
      <c r="AI12" s="6"/>
      <c r="AJ12" s="6"/>
      <c r="AK12" s="6"/>
      <c r="AL12" s="6"/>
      <c r="AM12" s="6"/>
      <c r="AN12" s="6"/>
      <c r="AO12" s="6"/>
      <c r="AP12" s="6"/>
      <c r="AQ12" s="6"/>
      <c r="AR12" s="6"/>
      <c r="AS12" s="6"/>
      <c r="AT12" s="6"/>
      <c r="AU12" s="6"/>
      <c r="AV12" s="6"/>
      <c r="AW12" s="6"/>
      <c r="AX12" s="6"/>
      <c r="AY12" s="6"/>
    </row>
    <row r="13" ht="51.95" customHeight="1" spans="1:51">
      <c r="A13" s="199"/>
      <c r="B13" s="201"/>
      <c r="C13" s="220">
        <v>8</v>
      </c>
      <c r="D13" s="218" t="s">
        <v>915</v>
      </c>
      <c r="E13" s="209"/>
      <c r="F13" s="217">
        <v>8</v>
      </c>
      <c r="G13" s="218" t="s">
        <v>916</v>
      </c>
      <c r="H13" s="206"/>
      <c r="I13" s="199"/>
      <c r="J13" s="199"/>
      <c r="K13" s="199"/>
      <c r="L13" s="199"/>
      <c r="M13" s="199"/>
      <c r="N13" s="199"/>
      <c r="O13" s="199"/>
      <c r="P13" s="199"/>
      <c r="Q13" s="6"/>
      <c r="R13" s="6"/>
      <c r="S13" s="6"/>
      <c r="T13" s="6"/>
      <c r="U13" s="6"/>
      <c r="V13" s="6"/>
      <c r="W13" s="6"/>
      <c r="X13" s="6"/>
      <c r="Y13" s="6"/>
      <c r="Z13" s="6"/>
      <c r="AA13" s="6"/>
      <c r="AB13" s="6"/>
      <c r="AC13" s="6"/>
      <c r="AD13" s="6"/>
      <c r="AE13" s="6"/>
      <c r="AF13" s="6"/>
      <c r="AG13" s="6"/>
      <c r="AH13" s="6"/>
      <c r="AI13" s="6"/>
      <c r="AJ13" s="6"/>
      <c r="AK13" s="6"/>
      <c r="AL13" s="6"/>
      <c r="AM13" s="6"/>
      <c r="AN13" s="6"/>
      <c r="AO13" s="6"/>
      <c r="AP13" s="6"/>
      <c r="AQ13" s="6"/>
      <c r="AR13" s="6"/>
      <c r="AS13" s="6"/>
      <c r="AT13" s="6"/>
      <c r="AU13" s="6"/>
      <c r="AV13" s="6"/>
      <c r="AW13" s="6"/>
      <c r="AX13" s="6"/>
      <c r="AY13" s="6"/>
    </row>
    <row r="14" ht="51.95" customHeight="1" spans="1:51">
      <c r="A14" s="199"/>
      <c r="B14" s="201"/>
      <c r="C14" s="219">
        <v>9</v>
      </c>
      <c r="D14" s="214" t="s">
        <v>917</v>
      </c>
      <c r="E14" s="209"/>
      <c r="F14" s="213">
        <v>9</v>
      </c>
      <c r="G14" s="214" t="s">
        <v>918</v>
      </c>
      <c r="H14" s="206"/>
      <c r="I14" s="199"/>
      <c r="J14" s="199"/>
      <c r="K14" s="199"/>
      <c r="L14" s="199"/>
      <c r="M14" s="199"/>
      <c r="N14" s="199"/>
      <c r="O14" s="199"/>
      <c r="P14" s="199"/>
      <c r="Q14" s="6"/>
      <c r="R14" s="6"/>
      <c r="S14" s="6"/>
      <c r="T14" s="6"/>
      <c r="U14" s="6"/>
      <c r="V14" s="6"/>
      <c r="W14" s="6"/>
      <c r="X14" s="6"/>
      <c r="Y14" s="6"/>
      <c r="Z14" s="6"/>
      <c r="AA14" s="6"/>
      <c r="AB14" s="6"/>
      <c r="AC14" s="6"/>
      <c r="AD14" s="6"/>
      <c r="AE14" s="6"/>
      <c r="AF14" s="6"/>
      <c r="AG14" s="6"/>
      <c r="AH14" s="6"/>
      <c r="AI14" s="6"/>
      <c r="AJ14" s="6"/>
      <c r="AK14" s="6"/>
      <c r="AL14" s="6"/>
      <c r="AM14" s="6"/>
      <c r="AN14" s="6"/>
      <c r="AO14" s="6"/>
      <c r="AP14" s="6"/>
      <c r="AQ14" s="6"/>
      <c r="AR14" s="6"/>
      <c r="AS14" s="6"/>
      <c r="AT14" s="6"/>
      <c r="AU14" s="6"/>
      <c r="AV14" s="6"/>
      <c r="AW14" s="6"/>
      <c r="AX14" s="6"/>
      <c r="AY14" s="6"/>
    </row>
    <row r="15" ht="51.95" customHeight="1" spans="1:51">
      <c r="A15" s="199"/>
      <c r="B15" s="201"/>
      <c r="C15" s="221">
        <v>10</v>
      </c>
      <c r="D15" s="222" t="s">
        <v>919</v>
      </c>
      <c r="E15" s="209"/>
      <c r="F15" s="223">
        <v>10</v>
      </c>
      <c r="G15" s="222" t="s">
        <v>920</v>
      </c>
      <c r="H15" s="206"/>
      <c r="I15" s="199"/>
      <c r="J15" s="199"/>
      <c r="K15" s="199"/>
      <c r="L15" s="199"/>
      <c r="M15" s="199"/>
      <c r="N15" s="199"/>
      <c r="O15" s="199"/>
      <c r="P15" s="199"/>
      <c r="Q15" s="6"/>
      <c r="R15" s="6"/>
      <c r="S15" s="6"/>
      <c r="T15" s="6"/>
      <c r="U15" s="6"/>
      <c r="V15" s="6"/>
      <c r="W15" s="6"/>
      <c r="X15" s="6"/>
      <c r="Y15" s="6"/>
      <c r="Z15" s="6"/>
      <c r="AA15" s="6"/>
      <c r="AB15" s="6"/>
      <c r="AC15" s="6"/>
      <c r="AD15" s="6"/>
      <c r="AE15" s="6"/>
      <c r="AF15" s="6"/>
      <c r="AG15" s="6"/>
      <c r="AH15" s="6"/>
      <c r="AI15" s="6"/>
      <c r="AJ15" s="6"/>
      <c r="AK15" s="6"/>
      <c r="AL15" s="6"/>
      <c r="AM15" s="6"/>
      <c r="AN15" s="6"/>
      <c r="AO15" s="6"/>
      <c r="AP15" s="6"/>
      <c r="AQ15" s="6"/>
      <c r="AR15" s="6"/>
      <c r="AS15" s="6"/>
      <c r="AT15" s="6"/>
      <c r="AU15" s="6"/>
      <c r="AV15" s="6"/>
      <c r="AW15" s="6"/>
      <c r="AX15" s="6"/>
      <c r="AY15" s="6"/>
    </row>
    <row r="16" ht="14.55" spans="1:51">
      <c r="A16" s="199"/>
      <c r="B16" s="199"/>
      <c r="C16" s="224"/>
      <c r="D16" s="225"/>
      <c r="E16" s="199"/>
      <c r="F16" s="226"/>
      <c r="G16" s="227"/>
      <c r="H16" s="199"/>
      <c r="I16" s="199"/>
      <c r="J16" s="199"/>
      <c r="K16" s="199"/>
      <c r="L16" s="199"/>
      <c r="M16" s="199"/>
      <c r="N16" s="199"/>
      <c r="O16" s="199"/>
      <c r="P16" s="199"/>
      <c r="Q16" s="6"/>
      <c r="R16" s="6"/>
      <c r="S16" s="6"/>
      <c r="T16" s="6"/>
      <c r="U16" s="6"/>
      <c r="V16" s="6"/>
      <c r="W16" s="6"/>
      <c r="X16" s="6"/>
      <c r="Y16" s="6"/>
      <c r="Z16" s="6"/>
      <c r="AA16" s="6"/>
      <c r="AB16" s="6"/>
      <c r="AC16" s="6"/>
      <c r="AD16" s="6"/>
      <c r="AE16" s="6"/>
      <c r="AF16" s="6"/>
      <c r="AG16" s="6"/>
      <c r="AH16" s="6"/>
      <c r="AI16" s="6"/>
      <c r="AJ16" s="6"/>
      <c r="AK16" s="6"/>
      <c r="AL16" s="6"/>
      <c r="AM16" s="6"/>
      <c r="AN16" s="6"/>
      <c r="AO16" s="6"/>
      <c r="AP16" s="6"/>
      <c r="AQ16" s="6"/>
      <c r="AR16" s="6"/>
      <c r="AS16" s="6"/>
      <c r="AT16" s="6"/>
      <c r="AU16" s="6"/>
      <c r="AV16" s="6"/>
      <c r="AW16" s="6"/>
      <c r="AX16" s="6"/>
      <c r="AY16" s="6"/>
    </row>
    <row r="17" ht="18" customHeight="1" spans="1:51">
      <c r="A17" s="199"/>
      <c r="B17" s="201"/>
      <c r="C17" s="228" t="s">
        <v>921</v>
      </c>
      <c r="D17" s="229"/>
      <c r="E17" s="209"/>
      <c r="F17" s="228" t="s">
        <v>922</v>
      </c>
      <c r="G17" s="229"/>
      <c r="H17" s="206"/>
      <c r="I17" s="199"/>
      <c r="J17" s="199"/>
      <c r="K17" s="199"/>
      <c r="L17" s="199"/>
      <c r="M17" s="199"/>
      <c r="N17" s="199"/>
      <c r="O17" s="199"/>
      <c r="P17" s="199"/>
      <c r="Q17" s="6"/>
      <c r="R17" s="6"/>
      <c r="S17" s="6"/>
      <c r="T17" s="6"/>
      <c r="U17" s="6"/>
      <c r="V17" s="6"/>
      <c r="W17" s="6"/>
      <c r="X17" s="6"/>
      <c r="Y17" s="6"/>
      <c r="Z17" s="6"/>
      <c r="AA17" s="6"/>
      <c r="AB17" s="6"/>
      <c r="AC17" s="6"/>
      <c r="AD17" s="6"/>
      <c r="AE17" s="6"/>
      <c r="AF17" s="6"/>
      <c r="AG17" s="6"/>
      <c r="AH17" s="6"/>
      <c r="AI17" s="6"/>
      <c r="AJ17" s="6"/>
      <c r="AK17" s="6"/>
      <c r="AL17" s="6"/>
      <c r="AM17" s="6"/>
      <c r="AN17" s="6"/>
      <c r="AO17" s="6"/>
      <c r="AP17" s="6"/>
      <c r="AQ17" s="6"/>
      <c r="AR17" s="6"/>
      <c r="AS17" s="6"/>
      <c r="AT17" s="6"/>
      <c r="AU17" s="6"/>
      <c r="AV17" s="6"/>
      <c r="AW17" s="6"/>
      <c r="AX17" s="6"/>
      <c r="AY17" s="6"/>
    </row>
    <row r="18" ht="18" customHeight="1" spans="1:51">
      <c r="A18" s="199"/>
      <c r="B18" s="201"/>
      <c r="C18" s="230" t="s">
        <v>258</v>
      </c>
      <c r="D18" s="231" t="s">
        <v>923</v>
      </c>
      <c r="E18" s="209"/>
      <c r="F18" s="230" t="s">
        <v>258</v>
      </c>
      <c r="G18" s="231" t="s">
        <v>923</v>
      </c>
      <c r="H18" s="206"/>
      <c r="I18" s="199"/>
      <c r="J18" s="199"/>
      <c r="K18" s="199"/>
      <c r="L18" s="199"/>
      <c r="M18" s="199"/>
      <c r="N18" s="199"/>
      <c r="O18" s="199"/>
      <c r="P18" s="199"/>
      <c r="Q18" s="6"/>
      <c r="R18" s="6"/>
      <c r="S18" s="6"/>
      <c r="T18" s="6"/>
      <c r="U18" s="6"/>
      <c r="V18" s="6"/>
      <c r="W18" s="6"/>
      <c r="X18" s="6"/>
      <c r="Y18" s="6"/>
      <c r="Z18" s="6"/>
      <c r="AA18" s="6"/>
      <c r="AB18" s="6"/>
      <c r="AC18" s="6"/>
      <c r="AD18" s="6"/>
      <c r="AE18" s="6"/>
      <c r="AF18" s="6"/>
      <c r="AG18" s="6"/>
      <c r="AH18" s="6"/>
      <c r="AI18" s="6"/>
      <c r="AJ18" s="6"/>
      <c r="AK18" s="6"/>
      <c r="AL18" s="6"/>
      <c r="AM18" s="6"/>
      <c r="AN18" s="6"/>
      <c r="AO18" s="6"/>
      <c r="AP18" s="6"/>
      <c r="AQ18" s="6"/>
      <c r="AR18" s="6"/>
      <c r="AS18" s="6"/>
      <c r="AT18" s="6"/>
      <c r="AU18" s="6"/>
      <c r="AV18" s="6"/>
      <c r="AW18" s="6"/>
      <c r="AX18" s="6"/>
      <c r="AY18" s="6"/>
    </row>
    <row r="19" ht="38.25" customHeight="1" spans="1:51">
      <c r="A19" s="199"/>
      <c r="B19" s="201"/>
      <c r="C19" s="232">
        <v>0</v>
      </c>
      <c r="D19" s="233" t="str">
        <f>IF(C19=0,"请在左侧输入数字",VLOOKUP(C19,疯狂附表!A3:B102,2,FALSE))</f>
        <v>请在左侧输入数字</v>
      </c>
      <c r="E19" s="209"/>
      <c r="F19" s="232">
        <v>0</v>
      </c>
      <c r="G19" s="233" t="str">
        <f>IF(F19=0,"请在左侧输入数字",VLOOKUP(F19,疯狂附表!C3:D102,2,FALSE))</f>
        <v>请在左侧输入数字</v>
      </c>
      <c r="H19" s="206"/>
      <c r="I19" s="199"/>
      <c r="J19" s="199"/>
      <c r="K19" s="199"/>
      <c r="L19" s="199"/>
      <c r="M19" s="199"/>
      <c r="N19" s="199"/>
      <c r="O19" s="199"/>
      <c r="P19" s="199"/>
      <c r="Q19" s="6"/>
      <c r="R19" s="6"/>
      <c r="S19" s="6"/>
      <c r="T19" s="6"/>
      <c r="U19" s="6"/>
      <c r="V19" s="6"/>
      <c r="W19" s="6"/>
      <c r="X19" s="6"/>
      <c r="Y19" s="6"/>
      <c r="Z19" s="6"/>
      <c r="AA19" s="6"/>
      <c r="AB19" s="6"/>
      <c r="AC19" s="6"/>
      <c r="AD19" s="6"/>
      <c r="AE19" s="6"/>
      <c r="AF19" s="6"/>
      <c r="AG19" s="6"/>
      <c r="AH19" s="6"/>
      <c r="AI19" s="6"/>
      <c r="AJ19" s="6"/>
      <c r="AK19" s="6"/>
      <c r="AL19" s="6"/>
      <c r="AM19" s="6"/>
      <c r="AN19" s="6"/>
      <c r="AO19" s="6"/>
      <c r="AP19" s="6"/>
      <c r="AQ19" s="6"/>
      <c r="AR19" s="6"/>
      <c r="AS19" s="6"/>
      <c r="AT19" s="6"/>
      <c r="AU19" s="6"/>
      <c r="AV19" s="6"/>
      <c r="AW19" s="6"/>
      <c r="AX19" s="6"/>
      <c r="AY19" s="6"/>
    </row>
    <row r="20" spans="1:51">
      <c r="A20" s="199"/>
      <c r="B20" s="199"/>
      <c r="C20" s="234"/>
      <c r="D20" s="235"/>
      <c r="E20" s="199"/>
      <c r="F20" s="236"/>
      <c r="G20" s="237"/>
      <c r="H20" s="199"/>
      <c r="I20" s="199"/>
      <c r="J20" s="199"/>
      <c r="K20" s="199"/>
      <c r="L20" s="199"/>
      <c r="M20" s="199"/>
      <c r="N20" s="199"/>
      <c r="O20" s="199"/>
      <c r="P20" s="199"/>
      <c r="Q20" s="6"/>
      <c r="R20" s="6"/>
      <c r="S20" s="6"/>
      <c r="T20" s="6"/>
      <c r="U20" s="6"/>
      <c r="V20" s="6"/>
      <c r="W20" s="6"/>
      <c r="X20" s="6"/>
      <c r="Y20" s="6"/>
      <c r="Z20" s="6"/>
      <c r="AA20" s="6"/>
      <c r="AB20" s="6"/>
      <c r="AC20" s="6"/>
      <c r="AD20" s="6"/>
      <c r="AE20" s="6"/>
      <c r="AF20" s="6"/>
      <c r="AG20" s="6"/>
      <c r="AH20" s="6"/>
      <c r="AI20" s="6"/>
      <c r="AJ20" s="6"/>
      <c r="AK20" s="6"/>
      <c r="AL20" s="6"/>
      <c r="AM20" s="6"/>
      <c r="AN20" s="6"/>
      <c r="AO20" s="6"/>
      <c r="AP20" s="6"/>
      <c r="AQ20" s="6"/>
      <c r="AR20" s="6"/>
      <c r="AS20" s="6"/>
      <c r="AT20" s="6"/>
      <c r="AU20" s="6"/>
      <c r="AV20" s="6"/>
      <c r="AW20" s="6"/>
      <c r="AX20" s="6"/>
      <c r="AY20" s="6"/>
    </row>
    <row r="21" ht="18" customHeight="1" spans="1:51">
      <c r="A21" s="199"/>
      <c r="B21" s="199"/>
      <c r="C21" s="238"/>
      <c r="D21" s="239"/>
      <c r="E21" s="199"/>
      <c r="F21" s="240"/>
      <c r="G21" s="241"/>
      <c r="H21" s="199"/>
      <c r="I21" s="199"/>
      <c r="J21" s="199"/>
      <c r="K21" s="199"/>
      <c r="L21" s="199"/>
      <c r="M21" s="199"/>
      <c r="N21" s="199"/>
      <c r="O21" s="199"/>
      <c r="P21" s="199"/>
      <c r="Q21" s="6"/>
      <c r="R21" s="6"/>
      <c r="S21" s="6"/>
      <c r="T21" s="6"/>
      <c r="U21" s="6"/>
      <c r="V21" s="6"/>
      <c r="W21" s="6"/>
      <c r="X21" s="6"/>
      <c r="Y21" s="6"/>
      <c r="Z21" s="6"/>
      <c r="AA21" s="6"/>
      <c r="AB21" s="6"/>
      <c r="AC21" s="6"/>
      <c r="AD21" s="6"/>
      <c r="AE21" s="6"/>
      <c r="AF21" s="6"/>
      <c r="AG21" s="6"/>
      <c r="AH21" s="6"/>
      <c r="AI21" s="6"/>
      <c r="AJ21" s="6"/>
      <c r="AK21" s="6"/>
      <c r="AL21" s="6"/>
      <c r="AM21" s="6"/>
      <c r="AN21" s="6"/>
      <c r="AO21" s="6"/>
      <c r="AP21" s="6"/>
      <c r="AQ21" s="6"/>
      <c r="AR21" s="6"/>
      <c r="AS21" s="6"/>
      <c r="AT21" s="6"/>
      <c r="AU21" s="6"/>
      <c r="AV21" s="6"/>
      <c r="AW21" s="6"/>
      <c r="AX21" s="6"/>
      <c r="AY21" s="6"/>
    </row>
    <row r="22" spans="1:51">
      <c r="A22" s="199"/>
      <c r="B22" s="199"/>
      <c r="C22" s="242" t="s">
        <v>924</v>
      </c>
      <c r="D22" s="242"/>
      <c r="E22" s="199"/>
      <c r="F22" s="240"/>
      <c r="G22" s="243"/>
      <c r="H22" s="199"/>
      <c r="I22" s="199"/>
      <c r="J22" s="199"/>
      <c r="K22" s="199"/>
      <c r="L22" s="199"/>
      <c r="M22" s="199"/>
      <c r="N22" s="199"/>
      <c r="O22" s="199"/>
      <c r="P22" s="199"/>
      <c r="Q22" s="6"/>
      <c r="R22" s="6"/>
      <c r="S22" s="6"/>
      <c r="T22" s="6"/>
      <c r="U22" s="6"/>
      <c r="V22" s="6"/>
      <c r="W22" s="6"/>
      <c r="X22" s="6"/>
      <c r="Y22" s="6"/>
      <c r="Z22" s="6"/>
      <c r="AA22" s="6"/>
      <c r="AB22" s="6"/>
      <c r="AC22" s="6"/>
      <c r="AD22" s="6"/>
      <c r="AE22" s="6"/>
      <c r="AF22" s="6"/>
      <c r="AG22" s="6"/>
      <c r="AH22" s="6"/>
      <c r="AI22" s="6"/>
      <c r="AJ22" s="6"/>
      <c r="AK22" s="6"/>
      <c r="AL22" s="6"/>
      <c r="AM22" s="6"/>
      <c r="AN22" s="6"/>
      <c r="AO22" s="6"/>
      <c r="AP22" s="6"/>
      <c r="AQ22" s="6"/>
      <c r="AR22" s="6"/>
      <c r="AS22" s="6"/>
      <c r="AT22" s="6"/>
      <c r="AU22" s="6"/>
      <c r="AV22" s="6"/>
      <c r="AW22" s="6"/>
      <c r="AX22" s="6"/>
      <c r="AY22" s="6"/>
    </row>
    <row r="23" ht="37.5" customHeight="1" spans="1:51">
      <c r="A23" s="199"/>
      <c r="B23" s="199"/>
      <c r="C23" s="244"/>
      <c r="D23" s="245"/>
      <c r="E23" s="199"/>
      <c r="F23" s="240"/>
      <c r="G23" s="243"/>
      <c r="H23" s="199"/>
      <c r="I23" s="199"/>
      <c r="J23" s="199"/>
      <c r="K23" s="199"/>
      <c r="L23" s="199"/>
      <c r="M23" s="199"/>
      <c r="N23" s="199"/>
      <c r="O23" s="199"/>
      <c r="P23" s="199"/>
      <c r="Q23" s="6"/>
      <c r="R23" s="6"/>
      <c r="S23" s="6"/>
      <c r="T23" s="6"/>
      <c r="U23" s="6"/>
      <c r="V23" s="6"/>
      <c r="W23" s="6"/>
      <c r="X23" s="6"/>
      <c r="Y23" s="6"/>
      <c r="Z23" s="6"/>
      <c r="AA23" s="6"/>
      <c r="AB23" s="6"/>
      <c r="AC23" s="6"/>
      <c r="AD23" s="6"/>
      <c r="AE23" s="6"/>
      <c r="AF23" s="6"/>
      <c r="AG23" s="6"/>
      <c r="AH23" s="6"/>
      <c r="AI23" s="6"/>
      <c r="AJ23" s="6"/>
      <c r="AK23" s="6"/>
      <c r="AL23" s="6"/>
      <c r="AM23" s="6"/>
      <c r="AN23" s="6"/>
      <c r="AO23" s="6"/>
      <c r="AP23" s="6"/>
      <c r="AQ23" s="6"/>
      <c r="AR23" s="6"/>
      <c r="AS23" s="6"/>
      <c r="AT23" s="6"/>
      <c r="AU23" s="6"/>
      <c r="AV23" s="6"/>
      <c r="AW23" s="6"/>
      <c r="AX23" s="6"/>
      <c r="AY23" s="6"/>
    </row>
    <row r="24" spans="1:51">
      <c r="A24" s="199"/>
      <c r="B24" s="199"/>
      <c r="C24" s="199"/>
      <c r="D24" s="246"/>
      <c r="E24" s="199"/>
      <c r="F24" s="240"/>
      <c r="G24" s="243"/>
      <c r="H24" s="199"/>
      <c r="I24" s="199"/>
      <c r="J24" s="199"/>
      <c r="K24" s="199"/>
      <c r="L24" s="199"/>
      <c r="M24" s="199"/>
      <c r="N24" s="199"/>
      <c r="O24" s="199"/>
      <c r="P24" s="199"/>
      <c r="Q24" s="6"/>
      <c r="R24" s="6"/>
      <c r="S24" s="6"/>
      <c r="T24" s="6"/>
      <c r="U24" s="6"/>
      <c r="V24" s="6"/>
      <c r="W24" s="6"/>
      <c r="X24" s="6"/>
      <c r="Y24" s="6"/>
      <c r="Z24" s="6"/>
      <c r="AA24" s="6"/>
      <c r="AB24" s="6"/>
      <c r="AC24" s="6"/>
      <c r="AD24" s="6"/>
      <c r="AE24" s="6"/>
      <c r="AF24" s="6"/>
      <c r="AG24" s="6"/>
      <c r="AH24" s="6"/>
      <c r="AI24" s="6"/>
      <c r="AJ24" s="6"/>
      <c r="AK24" s="6"/>
      <c r="AL24" s="6"/>
      <c r="AM24" s="6"/>
      <c r="AN24" s="6"/>
      <c r="AO24" s="6"/>
      <c r="AP24" s="6"/>
      <c r="AQ24" s="6"/>
      <c r="AR24" s="6"/>
      <c r="AS24" s="6"/>
      <c r="AT24" s="6"/>
      <c r="AU24" s="6"/>
      <c r="AV24" s="6"/>
      <c r="AW24" s="6"/>
      <c r="AX24" s="6"/>
      <c r="AY24" s="6"/>
    </row>
    <row r="25" ht="13.5" customHeight="1" spans="1:51">
      <c r="A25" s="199"/>
      <c r="B25" s="199"/>
      <c r="C25" s="247"/>
      <c r="D25" s="248"/>
      <c r="E25" s="199"/>
      <c r="F25" s="240"/>
      <c r="G25" s="243"/>
      <c r="H25" s="199"/>
      <c r="I25" s="199"/>
      <c r="J25" s="199"/>
      <c r="K25" s="199"/>
      <c r="L25" s="199"/>
      <c r="M25" s="199"/>
      <c r="N25" s="199"/>
      <c r="O25" s="199"/>
      <c r="P25" s="199"/>
      <c r="Q25" s="6"/>
      <c r="R25" s="6"/>
      <c r="S25" s="6"/>
      <c r="T25" s="6"/>
      <c r="U25" s="6"/>
      <c r="V25" s="6"/>
      <c r="W25" s="6"/>
      <c r="X25" s="6"/>
      <c r="Y25" s="6"/>
      <c r="Z25" s="6"/>
      <c r="AA25" s="6"/>
      <c r="AB25" s="6"/>
      <c r="AC25" s="6"/>
      <c r="AD25" s="6"/>
      <c r="AE25" s="6"/>
      <c r="AF25" s="6"/>
      <c r="AG25" s="6"/>
      <c r="AH25" s="6"/>
      <c r="AI25" s="6"/>
      <c r="AJ25" s="6"/>
      <c r="AK25" s="6"/>
      <c r="AL25" s="6"/>
      <c r="AM25" s="6"/>
      <c r="AN25" s="6"/>
      <c r="AO25" s="6"/>
      <c r="AP25" s="6"/>
      <c r="AQ25" s="6"/>
      <c r="AR25" s="6"/>
      <c r="AS25" s="6"/>
      <c r="AT25" s="6"/>
      <c r="AU25" s="6"/>
      <c r="AV25" s="6"/>
      <c r="AW25" s="6"/>
      <c r="AX25" s="6"/>
      <c r="AY25" s="6"/>
    </row>
    <row r="26" spans="1:51">
      <c r="A26" s="199"/>
      <c r="B26" s="199"/>
      <c r="C26" s="247"/>
      <c r="D26" s="248"/>
      <c r="E26" s="199"/>
      <c r="F26" s="240"/>
      <c r="G26" s="243"/>
      <c r="H26" s="199"/>
      <c r="I26" s="199"/>
      <c r="J26" s="199"/>
      <c r="K26" s="199"/>
      <c r="L26" s="199"/>
      <c r="M26" s="199"/>
      <c r="N26" s="199"/>
      <c r="O26" s="199"/>
      <c r="P26" s="199"/>
      <c r="Q26" s="6"/>
      <c r="R26" s="6"/>
      <c r="S26" s="6"/>
      <c r="T26" s="6"/>
      <c r="U26" s="6"/>
      <c r="V26" s="6"/>
      <c r="W26" s="6"/>
      <c r="X26" s="6"/>
      <c r="Y26" s="6"/>
      <c r="Z26" s="6"/>
      <c r="AA26" s="6"/>
      <c r="AB26" s="6"/>
      <c r="AC26" s="6"/>
      <c r="AD26" s="6"/>
      <c r="AE26" s="6"/>
      <c r="AF26" s="6"/>
      <c r="AG26" s="6"/>
      <c r="AH26" s="6"/>
      <c r="AI26" s="6"/>
      <c r="AJ26" s="6"/>
      <c r="AK26" s="6"/>
      <c r="AL26" s="6"/>
      <c r="AM26" s="6"/>
      <c r="AN26" s="6"/>
      <c r="AO26" s="6"/>
      <c r="AP26" s="6"/>
      <c r="AQ26" s="6"/>
      <c r="AR26" s="6"/>
      <c r="AS26" s="6"/>
      <c r="AT26" s="6"/>
      <c r="AU26" s="6"/>
      <c r="AV26" s="6"/>
      <c r="AW26" s="6"/>
      <c r="AX26" s="6"/>
      <c r="AY26" s="6"/>
    </row>
    <row r="27" spans="1:51">
      <c r="A27" s="199"/>
      <c r="B27" s="199"/>
      <c r="C27" s="247"/>
      <c r="D27" s="248"/>
      <c r="E27" s="199"/>
      <c r="F27" s="199"/>
      <c r="G27" s="243"/>
      <c r="H27" s="199"/>
      <c r="I27" s="199"/>
      <c r="J27" s="199"/>
      <c r="K27" s="199"/>
      <c r="L27" s="199"/>
      <c r="M27" s="199"/>
      <c r="N27" s="199"/>
      <c r="O27" s="199"/>
      <c r="P27" s="199"/>
      <c r="Q27" s="6"/>
      <c r="R27" s="6"/>
      <c r="S27" s="6"/>
      <c r="T27" s="6"/>
      <c r="U27" s="6"/>
      <c r="V27" s="6"/>
      <c r="W27" s="6"/>
      <c r="X27" s="6"/>
      <c r="Y27" s="6"/>
      <c r="Z27" s="6"/>
      <c r="AA27" s="6"/>
      <c r="AB27" s="6"/>
      <c r="AC27" s="6"/>
      <c r="AD27" s="6"/>
      <c r="AE27" s="6"/>
      <c r="AF27" s="6"/>
      <c r="AG27" s="6"/>
      <c r="AH27" s="6"/>
      <c r="AI27" s="6"/>
      <c r="AJ27" s="6"/>
      <c r="AK27" s="6"/>
      <c r="AL27" s="6"/>
      <c r="AM27" s="6"/>
      <c r="AN27" s="6"/>
      <c r="AO27" s="6"/>
      <c r="AP27" s="6"/>
      <c r="AQ27" s="6"/>
      <c r="AR27" s="6"/>
      <c r="AS27" s="6"/>
      <c r="AT27" s="6"/>
      <c r="AU27" s="6"/>
      <c r="AV27" s="6"/>
      <c r="AW27" s="6"/>
      <c r="AX27" s="6"/>
      <c r="AY27" s="6"/>
    </row>
    <row r="28" spans="1:51">
      <c r="A28" s="199"/>
      <c r="B28" s="199"/>
      <c r="C28" s="199"/>
      <c r="D28" s="246"/>
      <c r="E28" s="199"/>
      <c r="F28" s="199"/>
      <c r="G28" s="243"/>
      <c r="H28" s="199"/>
      <c r="I28" s="199"/>
      <c r="J28" s="199"/>
      <c r="K28" s="199"/>
      <c r="L28" s="199"/>
      <c r="M28" s="199"/>
      <c r="N28" s="199"/>
      <c r="O28" s="199"/>
      <c r="P28" s="199"/>
      <c r="Q28" s="6"/>
      <c r="R28" s="6"/>
      <c r="S28" s="6"/>
      <c r="T28" s="6"/>
      <c r="U28" s="6"/>
      <c r="V28" s="6"/>
      <c r="W28" s="6"/>
      <c r="X28" s="6"/>
      <c r="Y28" s="6"/>
      <c r="Z28" s="6"/>
      <c r="AA28" s="6"/>
      <c r="AB28" s="6"/>
      <c r="AC28" s="6"/>
      <c r="AD28" s="6"/>
      <c r="AE28" s="6"/>
      <c r="AF28" s="6"/>
      <c r="AG28" s="6"/>
      <c r="AH28" s="6"/>
      <c r="AI28" s="6"/>
      <c r="AJ28" s="6"/>
      <c r="AK28" s="6"/>
      <c r="AL28" s="6"/>
      <c r="AM28" s="6"/>
      <c r="AN28" s="6"/>
      <c r="AO28" s="6"/>
      <c r="AP28" s="6"/>
      <c r="AQ28" s="6"/>
      <c r="AR28" s="6"/>
      <c r="AS28" s="6"/>
      <c r="AT28" s="6"/>
      <c r="AU28" s="6"/>
      <c r="AV28" s="6"/>
      <c r="AW28" s="6"/>
      <c r="AX28" s="6"/>
      <c r="AY28" s="6"/>
    </row>
    <row r="29" spans="1:51">
      <c r="A29" s="199"/>
      <c r="B29" s="199"/>
      <c r="C29" s="199"/>
      <c r="D29" s="246"/>
      <c r="E29" s="199"/>
      <c r="F29" s="199"/>
      <c r="G29" s="243"/>
      <c r="H29" s="199"/>
      <c r="I29" s="199"/>
      <c r="J29" s="199"/>
      <c r="K29" s="199"/>
      <c r="L29" s="199"/>
      <c r="M29" s="199"/>
      <c r="N29" s="199"/>
      <c r="O29" s="199"/>
      <c r="P29" s="199"/>
      <c r="Q29" s="6"/>
      <c r="R29" s="6"/>
      <c r="S29" s="6"/>
      <c r="T29" s="6"/>
      <c r="U29" s="6"/>
      <c r="V29" s="6"/>
      <c r="W29" s="6"/>
      <c r="X29" s="6"/>
      <c r="Y29" s="6"/>
      <c r="Z29" s="6"/>
      <c r="AA29" s="6"/>
      <c r="AB29" s="6"/>
      <c r="AC29" s="6"/>
      <c r="AD29" s="6"/>
      <c r="AE29" s="6"/>
      <c r="AF29" s="6"/>
      <c r="AG29" s="6"/>
      <c r="AH29" s="6"/>
      <c r="AI29" s="6"/>
      <c r="AJ29" s="6"/>
      <c r="AK29" s="6"/>
      <c r="AL29" s="6"/>
      <c r="AM29" s="6"/>
      <c r="AN29" s="6"/>
      <c r="AO29" s="6"/>
      <c r="AP29" s="6"/>
      <c r="AQ29" s="6"/>
      <c r="AR29" s="6"/>
      <c r="AS29" s="6"/>
      <c r="AT29" s="6"/>
      <c r="AU29" s="6"/>
      <c r="AV29" s="6"/>
      <c r="AW29" s="6"/>
      <c r="AX29" s="6"/>
      <c r="AY29" s="6"/>
    </row>
    <row r="30" spans="1:51">
      <c r="A30" s="199"/>
      <c r="B30" s="199"/>
      <c r="C30" s="199"/>
      <c r="D30" s="246"/>
      <c r="E30" s="199"/>
      <c r="F30" s="199"/>
      <c r="G30" s="243"/>
      <c r="H30" s="199"/>
      <c r="I30" s="199"/>
      <c r="J30" s="199"/>
      <c r="K30" s="199"/>
      <c r="L30" s="199"/>
      <c r="M30" s="199"/>
      <c r="N30" s="199"/>
      <c r="O30" s="199"/>
      <c r="P30" s="199"/>
      <c r="Q30" s="6"/>
      <c r="R30" s="6"/>
      <c r="S30" s="6"/>
      <c r="T30" s="6"/>
      <c r="U30" s="6"/>
      <c r="V30" s="6"/>
      <c r="W30" s="6"/>
      <c r="X30" s="6"/>
      <c r="Y30" s="6"/>
      <c r="Z30" s="6"/>
      <c r="AA30" s="6"/>
      <c r="AB30" s="6"/>
      <c r="AC30" s="6"/>
      <c r="AD30" s="6"/>
      <c r="AE30" s="6"/>
      <c r="AF30" s="6"/>
      <c r="AG30" s="6"/>
      <c r="AH30" s="6"/>
      <c r="AI30" s="6"/>
      <c r="AJ30" s="6"/>
      <c r="AK30" s="6"/>
      <c r="AL30" s="6"/>
      <c r="AM30" s="6"/>
      <c r="AN30" s="6"/>
      <c r="AO30" s="6"/>
      <c r="AP30" s="6"/>
      <c r="AQ30" s="6"/>
      <c r="AR30" s="6"/>
      <c r="AS30" s="6"/>
      <c r="AT30" s="6"/>
      <c r="AU30" s="6"/>
      <c r="AV30" s="6"/>
      <c r="AW30" s="6"/>
      <c r="AX30" s="6"/>
      <c r="AY30" s="6"/>
    </row>
    <row r="31" spans="1:51">
      <c r="A31" s="199"/>
      <c r="B31" s="199"/>
      <c r="C31" s="199"/>
      <c r="D31" s="246"/>
      <c r="E31" s="199"/>
      <c r="F31" s="199"/>
      <c r="G31" s="243"/>
      <c r="H31" s="199"/>
      <c r="I31" s="199"/>
      <c r="J31" s="199"/>
      <c r="K31" s="199"/>
      <c r="L31" s="199"/>
      <c r="M31" s="199"/>
      <c r="N31" s="199"/>
      <c r="O31" s="199"/>
      <c r="P31" s="199"/>
      <c r="Q31" s="6"/>
      <c r="R31" s="6"/>
      <c r="S31" s="6"/>
      <c r="T31" s="6"/>
      <c r="U31" s="6"/>
      <c r="V31" s="6"/>
      <c r="W31" s="6"/>
      <c r="X31" s="6"/>
      <c r="Y31" s="6"/>
      <c r="Z31" s="6"/>
      <c r="AA31" s="6"/>
      <c r="AB31" s="6"/>
      <c r="AC31" s="6"/>
      <c r="AD31" s="6"/>
      <c r="AE31" s="6"/>
      <c r="AF31" s="6"/>
      <c r="AG31" s="6"/>
      <c r="AH31" s="6"/>
      <c r="AI31" s="6"/>
      <c r="AJ31" s="6"/>
      <c r="AK31" s="6"/>
      <c r="AL31" s="6"/>
      <c r="AM31" s="6"/>
      <c r="AN31" s="6"/>
      <c r="AO31" s="6"/>
      <c r="AP31" s="6"/>
      <c r="AQ31" s="6"/>
      <c r="AR31" s="6"/>
      <c r="AS31" s="6"/>
      <c r="AT31" s="6"/>
      <c r="AU31" s="6"/>
      <c r="AV31" s="6"/>
      <c r="AW31" s="6"/>
      <c r="AX31" s="6"/>
      <c r="AY31" s="6"/>
    </row>
    <row r="32" spans="1:51">
      <c r="A32" s="199"/>
      <c r="B32" s="199"/>
      <c r="C32" s="199"/>
      <c r="D32" s="246"/>
      <c r="E32" s="199"/>
      <c r="F32" s="199"/>
      <c r="G32" s="243"/>
      <c r="H32" s="199"/>
      <c r="I32" s="199"/>
      <c r="J32" s="199"/>
      <c r="K32" s="199"/>
      <c r="L32" s="199"/>
      <c r="M32" s="199"/>
      <c r="N32" s="199"/>
      <c r="O32" s="199"/>
      <c r="P32" s="199"/>
      <c r="Q32" s="6"/>
      <c r="R32" s="6"/>
      <c r="S32" s="6"/>
      <c r="T32" s="6"/>
      <c r="U32" s="6"/>
      <c r="V32" s="6"/>
      <c r="W32" s="6"/>
      <c r="X32" s="6"/>
      <c r="Y32" s="6"/>
      <c r="Z32" s="6"/>
      <c r="AA32" s="6"/>
      <c r="AB32" s="6"/>
      <c r="AC32" s="6"/>
      <c r="AD32" s="6"/>
      <c r="AE32" s="6"/>
      <c r="AF32" s="6"/>
      <c r="AG32" s="6"/>
      <c r="AH32" s="6"/>
      <c r="AI32" s="6"/>
      <c r="AJ32" s="6"/>
      <c r="AK32" s="6"/>
      <c r="AL32" s="6"/>
      <c r="AM32" s="6"/>
      <c r="AN32" s="6"/>
      <c r="AO32" s="6"/>
      <c r="AP32" s="6"/>
      <c r="AQ32" s="6"/>
      <c r="AR32" s="6"/>
      <c r="AS32" s="6"/>
      <c r="AT32" s="6"/>
      <c r="AU32" s="6"/>
      <c r="AV32" s="6"/>
      <c r="AW32" s="6"/>
      <c r="AX32" s="6"/>
      <c r="AY32" s="6"/>
    </row>
    <row r="33" spans="1:51">
      <c r="A33" s="199"/>
      <c r="B33" s="199"/>
      <c r="C33" s="199"/>
      <c r="D33" s="246"/>
      <c r="E33" s="199"/>
      <c r="F33" s="199"/>
      <c r="G33" s="243"/>
      <c r="H33" s="199"/>
      <c r="I33" s="199"/>
      <c r="J33" s="199"/>
      <c r="K33" s="199"/>
      <c r="L33" s="199"/>
      <c r="M33" s="199"/>
      <c r="N33" s="199"/>
      <c r="O33" s="199"/>
      <c r="P33" s="199"/>
      <c r="Q33" s="6"/>
      <c r="R33" s="6"/>
      <c r="S33" s="6"/>
      <c r="T33" s="6"/>
      <c r="U33" s="6"/>
      <c r="V33" s="6"/>
      <c r="W33" s="6"/>
      <c r="X33" s="6"/>
      <c r="Y33" s="6"/>
      <c r="Z33" s="6"/>
      <c r="AA33" s="6"/>
      <c r="AB33" s="6"/>
      <c r="AC33" s="6"/>
      <c r="AD33" s="6"/>
      <c r="AE33" s="6"/>
      <c r="AF33" s="6"/>
      <c r="AG33" s="6"/>
      <c r="AH33" s="6"/>
      <c r="AI33" s="6"/>
      <c r="AJ33" s="6"/>
      <c r="AK33" s="6"/>
      <c r="AL33" s="6"/>
      <c r="AM33" s="6"/>
      <c r="AN33" s="6"/>
      <c r="AO33" s="6"/>
      <c r="AP33" s="6"/>
      <c r="AQ33" s="6"/>
      <c r="AR33" s="6"/>
      <c r="AS33" s="6"/>
      <c r="AT33" s="6"/>
      <c r="AU33" s="6"/>
      <c r="AV33" s="6"/>
      <c r="AW33" s="6"/>
      <c r="AX33" s="6"/>
      <c r="AY33" s="6"/>
    </row>
    <row r="34" spans="1:51">
      <c r="A34" s="199"/>
      <c r="B34" s="199"/>
      <c r="C34" s="247"/>
      <c r="D34" s="248"/>
      <c r="E34" s="199"/>
      <c r="F34" s="240"/>
      <c r="G34" s="243"/>
      <c r="H34" s="199"/>
      <c r="I34" s="199"/>
      <c r="J34" s="199"/>
      <c r="K34" s="199"/>
      <c r="L34" s="199"/>
      <c r="M34" s="199"/>
      <c r="N34" s="199"/>
      <c r="O34" s="199"/>
      <c r="P34" s="199"/>
      <c r="Q34" s="6"/>
      <c r="R34" s="6"/>
      <c r="S34" s="6"/>
      <c r="T34" s="6"/>
      <c r="U34" s="6"/>
      <c r="V34" s="6"/>
      <c r="W34" s="6"/>
      <c r="X34" s="6"/>
      <c r="Y34" s="6"/>
      <c r="Z34" s="6"/>
      <c r="AA34" s="6"/>
      <c r="AB34" s="6"/>
      <c r="AC34" s="6"/>
      <c r="AD34" s="6"/>
      <c r="AE34" s="6"/>
      <c r="AF34" s="6"/>
      <c r="AG34" s="6"/>
      <c r="AH34" s="6"/>
      <c r="AI34" s="6"/>
      <c r="AJ34" s="6"/>
      <c r="AK34" s="6"/>
      <c r="AL34" s="6"/>
      <c r="AM34" s="6"/>
      <c r="AN34" s="6"/>
      <c r="AO34" s="6"/>
      <c r="AP34" s="6"/>
      <c r="AQ34" s="6"/>
      <c r="AR34" s="6"/>
      <c r="AS34" s="6"/>
      <c r="AT34" s="6"/>
      <c r="AU34" s="6"/>
      <c r="AV34" s="6"/>
      <c r="AW34" s="6"/>
      <c r="AX34" s="6"/>
      <c r="AY34" s="6"/>
    </row>
    <row r="35" spans="1:51">
      <c r="A35" s="199"/>
      <c r="B35" s="199"/>
      <c r="C35" s="247"/>
      <c r="D35" s="248"/>
      <c r="E35" s="199"/>
      <c r="F35" s="240"/>
      <c r="G35" s="243"/>
      <c r="H35" s="199"/>
      <c r="I35" s="199"/>
      <c r="J35" s="199"/>
      <c r="K35" s="199"/>
      <c r="L35" s="199"/>
      <c r="M35" s="199"/>
      <c r="N35" s="199"/>
      <c r="O35" s="199"/>
      <c r="P35" s="199"/>
      <c r="Q35" s="6"/>
      <c r="R35" s="6"/>
      <c r="S35" s="6"/>
      <c r="T35" s="6"/>
      <c r="U35" s="6"/>
      <c r="V35" s="6"/>
      <c r="W35" s="6"/>
      <c r="X35" s="6"/>
      <c r="Y35" s="6"/>
      <c r="Z35" s="6"/>
      <c r="AA35" s="6"/>
      <c r="AB35" s="6"/>
      <c r="AC35" s="6"/>
      <c r="AD35" s="6"/>
      <c r="AE35" s="6"/>
      <c r="AF35" s="6"/>
      <c r="AG35" s="6"/>
      <c r="AH35" s="6"/>
      <c r="AI35" s="6"/>
      <c r="AJ35" s="6"/>
      <c r="AK35" s="6"/>
      <c r="AL35" s="6"/>
      <c r="AM35" s="6"/>
      <c r="AN35" s="6"/>
      <c r="AO35" s="6"/>
      <c r="AP35" s="6"/>
      <c r="AQ35" s="6"/>
      <c r="AR35" s="6"/>
      <c r="AS35" s="6"/>
      <c r="AT35" s="6"/>
      <c r="AU35" s="6"/>
      <c r="AV35" s="6"/>
      <c r="AW35" s="6"/>
      <c r="AX35" s="6"/>
      <c r="AY35" s="6"/>
    </row>
    <row r="36" spans="1:51">
      <c r="A36" s="199"/>
      <c r="B36" s="199"/>
      <c r="C36" s="247"/>
      <c r="D36" s="248"/>
      <c r="E36" s="199"/>
      <c r="F36" s="240"/>
      <c r="G36" s="243"/>
      <c r="H36" s="199"/>
      <c r="I36" s="199"/>
      <c r="J36" s="199"/>
      <c r="K36" s="199"/>
      <c r="L36" s="199"/>
      <c r="M36" s="199"/>
      <c r="N36" s="199"/>
      <c r="O36" s="199"/>
      <c r="P36" s="199"/>
      <c r="Q36" s="6"/>
      <c r="R36" s="6"/>
      <c r="S36" s="6"/>
      <c r="T36" s="6"/>
      <c r="U36" s="6"/>
      <c r="V36" s="6"/>
      <c r="W36" s="6"/>
      <c r="X36" s="6"/>
      <c r="Y36" s="6"/>
      <c r="Z36" s="6"/>
      <c r="AA36" s="6"/>
      <c r="AB36" s="6"/>
      <c r="AC36" s="6"/>
      <c r="AD36" s="6"/>
      <c r="AE36" s="6"/>
      <c r="AF36" s="6"/>
      <c r="AG36" s="6"/>
      <c r="AH36" s="6"/>
      <c r="AI36" s="6"/>
      <c r="AJ36" s="6"/>
      <c r="AK36" s="6"/>
      <c r="AL36" s="6"/>
      <c r="AM36" s="6"/>
      <c r="AN36" s="6"/>
      <c r="AO36" s="6"/>
      <c r="AP36" s="6"/>
      <c r="AQ36" s="6"/>
      <c r="AR36" s="6"/>
      <c r="AS36" s="6"/>
      <c r="AT36" s="6"/>
      <c r="AU36" s="6"/>
      <c r="AV36" s="6"/>
      <c r="AW36" s="6"/>
      <c r="AX36" s="6"/>
      <c r="AY36" s="6"/>
    </row>
    <row r="37" spans="1:51">
      <c r="A37" s="199"/>
      <c r="B37" s="199"/>
      <c r="C37" s="247"/>
      <c r="D37" s="248"/>
      <c r="E37" s="199"/>
      <c r="F37" s="240"/>
      <c r="G37" s="243"/>
      <c r="H37" s="199"/>
      <c r="I37" s="199"/>
      <c r="J37" s="199"/>
      <c r="K37" s="199"/>
      <c r="L37" s="199"/>
      <c r="M37" s="199"/>
      <c r="N37" s="199"/>
      <c r="O37" s="199"/>
      <c r="P37" s="199"/>
      <c r="Q37" s="6"/>
      <c r="R37" s="6"/>
      <c r="S37" s="6"/>
      <c r="T37" s="6"/>
      <c r="U37" s="6"/>
      <c r="V37" s="6"/>
      <c r="W37" s="6"/>
      <c r="X37" s="6"/>
      <c r="Y37" s="6"/>
      <c r="Z37" s="6"/>
      <c r="AA37" s="6"/>
      <c r="AB37" s="6"/>
      <c r="AC37" s="6"/>
      <c r="AD37" s="6"/>
      <c r="AE37" s="6"/>
      <c r="AF37" s="6"/>
      <c r="AG37" s="6"/>
      <c r="AH37" s="6"/>
      <c r="AI37" s="6"/>
      <c r="AJ37" s="6"/>
      <c r="AK37" s="6"/>
      <c r="AL37" s="6"/>
      <c r="AM37" s="6"/>
      <c r="AN37" s="6"/>
      <c r="AO37" s="6"/>
      <c r="AP37" s="6"/>
      <c r="AQ37" s="6"/>
      <c r="AR37" s="6"/>
      <c r="AS37" s="6"/>
      <c r="AT37" s="6"/>
      <c r="AU37" s="6"/>
      <c r="AV37" s="6"/>
      <c r="AW37" s="6"/>
      <c r="AX37" s="6"/>
      <c r="AY37" s="6"/>
    </row>
    <row r="38" spans="1:51">
      <c r="A38" s="199"/>
      <c r="B38" s="199"/>
      <c r="C38" s="247"/>
      <c r="D38" s="248"/>
      <c r="E38" s="199"/>
      <c r="F38" s="240"/>
      <c r="G38" s="243"/>
      <c r="H38" s="199"/>
      <c r="I38" s="199"/>
      <c r="J38" s="199"/>
      <c r="K38" s="199"/>
      <c r="L38" s="199"/>
      <c r="M38" s="199"/>
      <c r="N38" s="199"/>
      <c r="O38" s="199"/>
      <c r="P38" s="199"/>
      <c r="Q38" s="6"/>
      <c r="R38" s="6"/>
      <c r="S38" s="6"/>
      <c r="T38" s="6"/>
      <c r="U38" s="6"/>
      <c r="V38" s="6"/>
      <c r="W38" s="6"/>
      <c r="X38" s="6"/>
      <c r="Y38" s="6"/>
      <c r="Z38" s="6"/>
      <c r="AA38" s="6"/>
      <c r="AB38" s="6"/>
      <c r="AC38" s="6"/>
      <c r="AD38" s="6"/>
      <c r="AE38" s="6"/>
      <c r="AF38" s="6"/>
      <c r="AG38" s="6"/>
      <c r="AH38" s="6"/>
      <c r="AI38" s="6"/>
      <c r="AJ38" s="6"/>
      <c r="AK38" s="6"/>
      <c r="AL38" s="6"/>
      <c r="AM38" s="6"/>
      <c r="AN38" s="6"/>
      <c r="AO38" s="6"/>
      <c r="AP38" s="6"/>
      <c r="AQ38" s="6"/>
      <c r="AR38" s="6"/>
      <c r="AS38" s="6"/>
      <c r="AT38" s="6"/>
      <c r="AU38" s="6"/>
      <c r="AV38" s="6"/>
      <c r="AW38" s="6"/>
      <c r="AX38" s="6"/>
      <c r="AY38" s="6"/>
    </row>
    <row r="39" spans="1:51">
      <c r="A39" s="199"/>
      <c r="B39" s="199"/>
      <c r="C39" s="247"/>
      <c r="D39" s="248"/>
      <c r="E39" s="199"/>
      <c r="F39" s="240"/>
      <c r="G39" s="243"/>
      <c r="H39" s="199"/>
      <c r="I39" s="199"/>
      <c r="J39" s="199"/>
      <c r="K39" s="199"/>
      <c r="L39" s="199"/>
      <c r="M39" s="199"/>
      <c r="N39" s="199"/>
      <c r="O39" s="199"/>
      <c r="P39" s="199"/>
      <c r="Q39" s="6"/>
      <c r="R39" s="6"/>
      <c r="S39" s="6"/>
      <c r="T39" s="6"/>
      <c r="U39" s="6"/>
      <c r="V39" s="6"/>
      <c r="W39" s="6"/>
      <c r="X39" s="6"/>
      <c r="Y39" s="6"/>
      <c r="Z39" s="6"/>
      <c r="AA39" s="6"/>
      <c r="AB39" s="6"/>
      <c r="AC39" s="6"/>
      <c r="AD39" s="6"/>
      <c r="AE39" s="6"/>
      <c r="AF39" s="6"/>
      <c r="AG39" s="6"/>
      <c r="AH39" s="6"/>
      <c r="AI39" s="6"/>
      <c r="AJ39" s="6"/>
      <c r="AK39" s="6"/>
      <c r="AL39" s="6"/>
      <c r="AM39" s="6"/>
      <c r="AN39" s="6"/>
      <c r="AO39" s="6"/>
      <c r="AP39" s="6"/>
      <c r="AQ39" s="6"/>
      <c r="AR39" s="6"/>
      <c r="AS39" s="6"/>
      <c r="AT39" s="6"/>
      <c r="AU39" s="6"/>
      <c r="AV39" s="6"/>
      <c r="AW39" s="6"/>
      <c r="AX39" s="6"/>
      <c r="AY39" s="6"/>
    </row>
    <row r="40" spans="1:51">
      <c r="A40" s="199"/>
      <c r="B40" s="199"/>
      <c r="C40" s="247"/>
      <c r="D40" s="248"/>
      <c r="E40" s="199"/>
      <c r="F40" s="240"/>
      <c r="G40" s="243"/>
      <c r="H40" s="199"/>
      <c r="I40" s="199"/>
      <c r="J40" s="199"/>
      <c r="K40" s="199"/>
      <c r="L40" s="199"/>
      <c r="M40" s="199"/>
      <c r="N40" s="199"/>
      <c r="O40" s="199"/>
      <c r="P40" s="199"/>
      <c r="Q40" s="6"/>
      <c r="R40" s="6"/>
      <c r="S40" s="6"/>
      <c r="T40" s="6"/>
      <c r="U40" s="6"/>
      <c r="V40" s="6"/>
      <c r="W40" s="6"/>
      <c r="X40" s="6"/>
      <c r="Y40" s="6"/>
      <c r="Z40" s="6"/>
      <c r="AA40" s="6"/>
      <c r="AB40" s="6"/>
      <c r="AC40" s="6"/>
      <c r="AD40" s="6"/>
      <c r="AE40" s="6"/>
      <c r="AF40" s="6"/>
      <c r="AG40" s="6"/>
      <c r="AH40" s="6"/>
      <c r="AI40" s="6"/>
      <c r="AJ40" s="6"/>
      <c r="AK40" s="6"/>
      <c r="AL40" s="6"/>
      <c r="AM40" s="6"/>
      <c r="AN40" s="6"/>
      <c r="AO40" s="6"/>
      <c r="AP40" s="6"/>
      <c r="AQ40" s="6"/>
      <c r="AR40" s="6"/>
      <c r="AS40" s="6"/>
      <c r="AT40" s="6"/>
      <c r="AU40" s="6"/>
      <c r="AV40" s="6"/>
      <c r="AW40" s="6"/>
      <c r="AX40" s="6"/>
      <c r="AY40" s="6"/>
    </row>
    <row r="41" spans="1:51">
      <c r="A41" s="199"/>
      <c r="B41" s="199"/>
      <c r="C41" s="247"/>
      <c r="D41" s="248"/>
      <c r="E41" s="199"/>
      <c r="F41" s="240"/>
      <c r="G41" s="243"/>
      <c r="H41" s="199"/>
      <c r="I41" s="199"/>
      <c r="J41" s="199"/>
      <c r="K41" s="199"/>
      <c r="L41" s="199"/>
      <c r="M41" s="199"/>
      <c r="N41" s="199"/>
      <c r="O41" s="199"/>
      <c r="P41" s="199"/>
      <c r="Q41" s="6"/>
      <c r="R41" s="6"/>
      <c r="S41" s="6"/>
      <c r="T41" s="6"/>
      <c r="U41" s="6"/>
      <c r="V41" s="6"/>
      <c r="W41" s="6"/>
      <c r="X41" s="6"/>
      <c r="Y41" s="6"/>
      <c r="Z41" s="6"/>
      <c r="AA41" s="6"/>
      <c r="AB41" s="6"/>
      <c r="AC41" s="6"/>
      <c r="AD41" s="6"/>
      <c r="AE41" s="6"/>
      <c r="AF41" s="6"/>
      <c r="AG41" s="6"/>
      <c r="AH41" s="6"/>
      <c r="AI41" s="6"/>
      <c r="AJ41" s="6"/>
      <c r="AK41" s="6"/>
      <c r="AL41" s="6"/>
      <c r="AM41" s="6"/>
      <c r="AN41" s="6"/>
      <c r="AO41" s="6"/>
      <c r="AP41" s="6"/>
      <c r="AQ41" s="6"/>
      <c r="AR41" s="6"/>
      <c r="AS41" s="6"/>
      <c r="AT41" s="6"/>
      <c r="AU41" s="6"/>
      <c r="AV41" s="6"/>
      <c r="AW41" s="6"/>
      <c r="AX41" s="6"/>
      <c r="AY41" s="6"/>
    </row>
    <row r="42" spans="1:51">
      <c r="A42" s="199"/>
      <c r="B42" s="199"/>
      <c r="C42" s="247"/>
      <c r="D42" s="248"/>
      <c r="E42" s="199"/>
      <c r="F42" s="240"/>
      <c r="G42" s="243"/>
      <c r="H42" s="199"/>
      <c r="I42" s="199"/>
      <c r="J42" s="199"/>
      <c r="K42" s="199"/>
      <c r="L42" s="199"/>
      <c r="M42" s="199"/>
      <c r="N42" s="199"/>
      <c r="O42" s="199"/>
      <c r="P42" s="199"/>
      <c r="Q42" s="6"/>
      <c r="R42" s="6"/>
      <c r="S42" s="6"/>
      <c r="T42" s="6"/>
      <c r="U42" s="6"/>
      <c r="V42" s="6"/>
      <c r="W42" s="6"/>
      <c r="X42" s="6"/>
      <c r="Y42" s="6"/>
      <c r="Z42" s="6"/>
      <c r="AA42" s="6"/>
      <c r="AB42" s="6"/>
      <c r="AC42" s="6"/>
      <c r="AD42" s="6"/>
      <c r="AE42" s="6"/>
      <c r="AF42" s="6"/>
      <c r="AG42" s="6"/>
      <c r="AH42" s="6"/>
      <c r="AI42" s="6"/>
      <c r="AJ42" s="6"/>
      <c r="AK42" s="6"/>
      <c r="AL42" s="6"/>
      <c r="AM42" s="6"/>
      <c r="AN42" s="6"/>
      <c r="AO42" s="6"/>
      <c r="AP42" s="6"/>
      <c r="AQ42" s="6"/>
      <c r="AR42" s="6"/>
      <c r="AS42" s="6"/>
      <c r="AT42" s="6"/>
      <c r="AU42" s="6"/>
      <c r="AV42" s="6"/>
      <c r="AW42" s="6"/>
      <c r="AX42" s="6"/>
      <c r="AY42" s="6"/>
    </row>
    <row r="43" spans="1:51">
      <c r="A43" s="199"/>
      <c r="B43" s="199"/>
      <c r="C43" s="247"/>
      <c r="D43" s="248"/>
      <c r="E43" s="199"/>
      <c r="F43" s="240"/>
      <c r="G43" s="243"/>
      <c r="H43" s="199"/>
      <c r="I43" s="199"/>
      <c r="J43" s="199"/>
      <c r="K43" s="199"/>
      <c r="L43" s="199"/>
      <c r="M43" s="199"/>
      <c r="N43" s="199"/>
      <c r="O43" s="199"/>
      <c r="P43" s="199"/>
      <c r="Q43" s="6"/>
      <c r="R43" s="6"/>
      <c r="S43" s="6"/>
      <c r="T43" s="6"/>
      <c r="U43" s="6"/>
      <c r="V43" s="6"/>
      <c r="W43" s="6"/>
      <c r="X43" s="6"/>
      <c r="Y43" s="6"/>
      <c r="Z43" s="6"/>
      <c r="AA43" s="6"/>
      <c r="AB43" s="6"/>
      <c r="AC43" s="6"/>
      <c r="AD43" s="6"/>
      <c r="AE43" s="6"/>
      <c r="AF43" s="6"/>
      <c r="AG43" s="6"/>
      <c r="AH43" s="6"/>
      <c r="AI43" s="6"/>
      <c r="AJ43" s="6"/>
      <c r="AK43" s="6"/>
      <c r="AL43" s="6"/>
      <c r="AM43" s="6"/>
      <c r="AN43" s="6"/>
      <c r="AO43" s="6"/>
      <c r="AP43" s="6"/>
      <c r="AQ43" s="6"/>
      <c r="AR43" s="6"/>
      <c r="AS43" s="6"/>
      <c r="AT43" s="6"/>
      <c r="AU43" s="6"/>
      <c r="AV43" s="6"/>
      <c r="AW43" s="6"/>
      <c r="AX43" s="6"/>
      <c r="AY43" s="6"/>
    </row>
    <row r="44" spans="1:51">
      <c r="A44" s="199"/>
      <c r="B44" s="199"/>
      <c r="C44" s="247"/>
      <c r="D44" s="248"/>
      <c r="E44" s="199"/>
      <c r="F44" s="240"/>
      <c r="G44" s="243"/>
      <c r="H44" s="199"/>
      <c r="I44" s="199"/>
      <c r="J44" s="199"/>
      <c r="K44" s="199"/>
      <c r="L44" s="199"/>
      <c r="M44" s="199"/>
      <c r="N44" s="199"/>
      <c r="O44" s="199"/>
      <c r="P44" s="199"/>
      <c r="Q44" s="6"/>
      <c r="R44" s="6"/>
      <c r="S44" s="6"/>
      <c r="T44" s="6"/>
      <c r="U44" s="6"/>
      <c r="V44" s="6"/>
      <c r="W44" s="6"/>
      <c r="X44" s="6"/>
      <c r="Y44" s="6"/>
      <c r="Z44" s="6"/>
      <c r="AA44" s="6"/>
      <c r="AB44" s="6"/>
      <c r="AC44" s="6"/>
      <c r="AD44" s="6"/>
      <c r="AE44" s="6"/>
      <c r="AF44" s="6"/>
      <c r="AG44" s="6"/>
      <c r="AH44" s="6"/>
      <c r="AI44" s="6"/>
      <c r="AJ44" s="6"/>
      <c r="AK44" s="6"/>
      <c r="AL44" s="6"/>
      <c r="AM44" s="6"/>
      <c r="AN44" s="6"/>
      <c r="AO44" s="6"/>
      <c r="AP44" s="6"/>
      <c r="AQ44" s="6"/>
      <c r="AR44" s="6"/>
      <c r="AS44" s="6"/>
      <c r="AT44" s="6"/>
      <c r="AU44" s="6"/>
      <c r="AV44" s="6"/>
      <c r="AW44" s="6"/>
      <c r="AX44" s="6"/>
      <c r="AY44" s="6"/>
    </row>
    <row r="45" spans="1:51">
      <c r="A45" s="199"/>
      <c r="B45" s="199"/>
      <c r="C45" s="247"/>
      <c r="D45" s="248"/>
      <c r="E45" s="199"/>
      <c r="F45" s="240"/>
      <c r="G45" s="243"/>
      <c r="H45" s="199"/>
      <c r="I45" s="199"/>
      <c r="J45" s="199"/>
      <c r="K45" s="199"/>
      <c r="L45" s="199"/>
      <c r="M45" s="199"/>
      <c r="N45" s="199"/>
      <c r="O45" s="199"/>
      <c r="P45" s="199"/>
      <c r="Q45" s="6"/>
      <c r="R45" s="6"/>
      <c r="S45" s="6"/>
      <c r="T45" s="6"/>
      <c r="U45" s="6"/>
      <c r="V45" s="6"/>
      <c r="W45" s="6"/>
      <c r="X45" s="6"/>
      <c r="Y45" s="6"/>
      <c r="Z45" s="6"/>
      <c r="AA45" s="6"/>
      <c r="AB45" s="6"/>
      <c r="AC45" s="6"/>
      <c r="AD45" s="6"/>
      <c r="AE45" s="6"/>
      <c r="AF45" s="6"/>
      <c r="AG45" s="6"/>
      <c r="AH45" s="6"/>
      <c r="AI45" s="6"/>
      <c r="AJ45" s="6"/>
      <c r="AK45" s="6"/>
      <c r="AL45" s="6"/>
      <c r="AM45" s="6"/>
      <c r="AN45" s="6"/>
      <c r="AO45" s="6"/>
      <c r="AP45" s="6"/>
      <c r="AQ45" s="6"/>
      <c r="AR45" s="6"/>
      <c r="AS45" s="6"/>
      <c r="AT45" s="6"/>
      <c r="AU45" s="6"/>
      <c r="AV45" s="6"/>
      <c r="AW45" s="6"/>
      <c r="AX45" s="6"/>
      <c r="AY45" s="6"/>
    </row>
    <row r="46" spans="1:51">
      <c r="A46" s="199"/>
      <c r="B46" s="199"/>
      <c r="C46" s="247"/>
      <c r="D46" s="248"/>
      <c r="E46" s="199"/>
      <c r="F46" s="240"/>
      <c r="G46" s="243"/>
      <c r="H46" s="199"/>
      <c r="I46" s="199"/>
      <c r="J46" s="199"/>
      <c r="K46" s="199"/>
      <c r="L46" s="199"/>
      <c r="M46" s="199"/>
      <c r="N46" s="199"/>
      <c r="O46" s="199"/>
      <c r="P46" s="199"/>
      <c r="Q46" s="6"/>
      <c r="R46" s="6"/>
      <c r="S46" s="6"/>
      <c r="T46" s="6"/>
      <c r="U46" s="6"/>
      <c r="V46" s="6"/>
      <c r="W46" s="6"/>
      <c r="X46" s="6"/>
      <c r="Y46" s="6"/>
      <c r="Z46" s="6"/>
      <c r="AA46" s="6"/>
      <c r="AB46" s="6"/>
      <c r="AC46" s="6"/>
      <c r="AD46" s="6"/>
      <c r="AE46" s="6"/>
      <c r="AF46" s="6"/>
      <c r="AG46" s="6"/>
      <c r="AH46" s="6"/>
      <c r="AI46" s="6"/>
      <c r="AJ46" s="6"/>
      <c r="AK46" s="6"/>
      <c r="AL46" s="6"/>
      <c r="AM46" s="6"/>
      <c r="AN46" s="6"/>
      <c r="AO46" s="6"/>
      <c r="AP46" s="6"/>
      <c r="AQ46" s="6"/>
      <c r="AR46" s="6"/>
      <c r="AS46" s="6"/>
      <c r="AT46" s="6"/>
      <c r="AU46" s="6"/>
      <c r="AV46" s="6"/>
      <c r="AW46" s="6"/>
      <c r="AX46" s="6"/>
      <c r="AY46" s="6"/>
    </row>
    <row r="47" spans="1:51">
      <c r="A47" s="199"/>
      <c r="B47" s="199"/>
      <c r="C47" s="247"/>
      <c r="D47" s="248"/>
      <c r="E47" s="199"/>
      <c r="F47" s="240"/>
      <c r="G47" s="243"/>
      <c r="H47" s="199"/>
      <c r="I47" s="199"/>
      <c r="J47" s="199"/>
      <c r="K47" s="199"/>
      <c r="L47" s="199"/>
      <c r="M47" s="199"/>
      <c r="N47" s="199"/>
      <c r="O47" s="199"/>
      <c r="P47" s="199"/>
      <c r="Q47" s="6"/>
      <c r="R47" s="6"/>
      <c r="S47" s="6"/>
      <c r="T47" s="6"/>
      <c r="U47" s="6"/>
      <c r="V47" s="6"/>
      <c r="W47" s="6"/>
      <c r="X47" s="6"/>
      <c r="Y47" s="6"/>
      <c r="Z47" s="6"/>
      <c r="AA47" s="6"/>
      <c r="AB47" s="6"/>
      <c r="AC47" s="6"/>
      <c r="AD47" s="6"/>
      <c r="AE47" s="6"/>
      <c r="AF47" s="6"/>
      <c r="AG47" s="6"/>
      <c r="AH47" s="6"/>
      <c r="AI47" s="6"/>
      <c r="AJ47" s="6"/>
      <c r="AK47" s="6"/>
      <c r="AL47" s="6"/>
      <c r="AM47" s="6"/>
      <c r="AN47" s="6"/>
      <c r="AO47" s="6"/>
      <c r="AP47" s="6"/>
      <c r="AQ47" s="6"/>
      <c r="AR47" s="6"/>
      <c r="AS47" s="6"/>
      <c r="AT47" s="6"/>
      <c r="AU47" s="6"/>
      <c r="AV47" s="6"/>
      <c r="AW47" s="6"/>
      <c r="AX47" s="6"/>
      <c r="AY47" s="6"/>
    </row>
    <row r="48" spans="1:51">
      <c r="A48" s="199"/>
      <c r="B48" s="199"/>
      <c r="C48" s="247"/>
      <c r="D48" s="248"/>
      <c r="E48" s="199"/>
      <c r="F48" s="240"/>
      <c r="G48" s="243"/>
      <c r="H48" s="199"/>
      <c r="I48" s="199"/>
      <c r="J48" s="199"/>
      <c r="K48" s="199"/>
      <c r="L48" s="199"/>
      <c r="M48" s="199"/>
      <c r="N48" s="199"/>
      <c r="O48" s="199"/>
      <c r="P48" s="199"/>
      <c r="Q48" s="6"/>
      <c r="R48" s="6"/>
      <c r="S48" s="6"/>
      <c r="T48" s="6"/>
      <c r="U48" s="6"/>
      <c r="V48" s="6"/>
      <c r="W48" s="6"/>
      <c r="X48" s="6"/>
      <c r="Y48" s="6"/>
      <c r="Z48" s="6"/>
      <c r="AA48" s="6"/>
      <c r="AB48" s="6"/>
      <c r="AC48" s="6"/>
      <c r="AD48" s="6"/>
      <c r="AE48" s="6"/>
      <c r="AF48" s="6"/>
      <c r="AG48" s="6"/>
      <c r="AH48" s="6"/>
      <c r="AI48" s="6"/>
      <c r="AJ48" s="6"/>
      <c r="AK48" s="6"/>
      <c r="AL48" s="6"/>
      <c r="AM48" s="6"/>
      <c r="AN48" s="6"/>
      <c r="AO48" s="6"/>
      <c r="AP48" s="6"/>
      <c r="AQ48" s="6"/>
      <c r="AR48" s="6"/>
      <c r="AS48" s="6"/>
      <c r="AT48" s="6"/>
      <c r="AU48" s="6"/>
      <c r="AV48" s="6"/>
      <c r="AW48" s="6"/>
      <c r="AX48" s="6"/>
      <c r="AY48" s="6"/>
    </row>
    <row r="49" spans="1:51">
      <c r="A49" s="199"/>
      <c r="B49" s="199"/>
      <c r="C49" s="247"/>
      <c r="D49" s="248"/>
      <c r="E49" s="199"/>
      <c r="F49" s="240"/>
      <c r="G49" s="243"/>
      <c r="H49" s="199"/>
      <c r="I49" s="199"/>
      <c r="J49" s="199"/>
      <c r="K49" s="199"/>
      <c r="L49" s="199"/>
      <c r="M49" s="199"/>
      <c r="N49" s="199"/>
      <c r="O49" s="199"/>
      <c r="P49" s="199"/>
      <c r="Q49" s="6"/>
      <c r="R49" s="6"/>
      <c r="S49" s="6"/>
      <c r="T49" s="6"/>
      <c r="U49" s="6"/>
      <c r="V49" s="6"/>
      <c r="W49" s="6"/>
      <c r="X49" s="6"/>
      <c r="Y49" s="6"/>
      <c r="Z49" s="6"/>
      <c r="AA49" s="6"/>
      <c r="AB49" s="6"/>
      <c r="AC49" s="6"/>
      <c r="AD49" s="6"/>
      <c r="AE49" s="6"/>
      <c r="AF49" s="6"/>
      <c r="AG49" s="6"/>
      <c r="AH49" s="6"/>
      <c r="AI49" s="6"/>
      <c r="AJ49" s="6"/>
      <c r="AK49" s="6"/>
      <c r="AL49" s="6"/>
      <c r="AM49" s="6"/>
      <c r="AN49" s="6"/>
      <c r="AO49" s="6"/>
      <c r="AP49" s="6"/>
      <c r="AQ49" s="6"/>
      <c r="AR49" s="6"/>
      <c r="AS49" s="6"/>
      <c r="AT49" s="6"/>
      <c r="AU49" s="6"/>
      <c r="AV49" s="6"/>
      <c r="AW49" s="6"/>
      <c r="AX49" s="6"/>
      <c r="AY49" s="6"/>
    </row>
    <row r="50" spans="1:51">
      <c r="A50" s="199"/>
      <c r="B50" s="199"/>
      <c r="C50" s="247"/>
      <c r="D50" s="248"/>
      <c r="E50" s="199"/>
      <c r="F50" s="240"/>
      <c r="G50" s="243"/>
      <c r="H50" s="199"/>
      <c r="I50" s="199"/>
      <c r="J50" s="199"/>
      <c r="K50" s="199"/>
      <c r="L50" s="199"/>
      <c r="M50" s="199"/>
      <c r="N50" s="199"/>
      <c r="O50" s="199"/>
      <c r="P50" s="199"/>
      <c r="Q50" s="6"/>
      <c r="R50" s="6"/>
      <c r="S50" s="6"/>
      <c r="T50" s="6"/>
      <c r="U50" s="6"/>
      <c r="V50" s="6"/>
      <c r="W50" s="6"/>
      <c r="X50" s="6"/>
      <c r="Y50" s="6"/>
      <c r="Z50" s="6"/>
      <c r="AA50" s="6"/>
      <c r="AB50" s="6"/>
      <c r="AC50" s="6"/>
      <c r="AD50" s="6"/>
      <c r="AE50" s="6"/>
      <c r="AF50" s="6"/>
      <c r="AG50" s="6"/>
      <c r="AH50" s="6"/>
      <c r="AI50" s="6"/>
      <c r="AJ50" s="6"/>
      <c r="AK50" s="6"/>
      <c r="AL50" s="6"/>
      <c r="AM50" s="6"/>
      <c r="AN50" s="6"/>
      <c r="AO50" s="6"/>
      <c r="AP50" s="6"/>
      <c r="AQ50" s="6"/>
      <c r="AR50" s="6"/>
      <c r="AS50" s="6"/>
      <c r="AT50" s="6"/>
      <c r="AU50" s="6"/>
      <c r="AV50" s="6"/>
      <c r="AW50" s="6"/>
      <c r="AX50" s="6"/>
      <c r="AY50" s="6"/>
    </row>
    <row r="51" spans="1:51">
      <c r="A51" s="199"/>
      <c r="B51" s="199"/>
      <c r="C51" s="247"/>
      <c r="D51" s="248"/>
      <c r="E51" s="199"/>
      <c r="F51" s="240"/>
      <c r="G51" s="243"/>
      <c r="H51" s="199"/>
      <c r="I51" s="199"/>
      <c r="J51" s="199"/>
      <c r="K51" s="199"/>
      <c r="L51" s="199"/>
      <c r="M51" s="199"/>
      <c r="N51" s="199"/>
      <c r="O51" s="199"/>
      <c r="P51" s="199"/>
      <c r="Q51" s="6"/>
      <c r="R51" s="6"/>
      <c r="S51" s="6"/>
      <c r="T51" s="6"/>
      <c r="U51" s="6"/>
      <c r="V51" s="6"/>
      <c r="W51" s="6"/>
      <c r="X51" s="6"/>
      <c r="Y51" s="6"/>
      <c r="Z51" s="6"/>
      <c r="AA51" s="6"/>
      <c r="AB51" s="6"/>
      <c r="AC51" s="6"/>
      <c r="AD51" s="6"/>
      <c r="AE51" s="6"/>
      <c r="AF51" s="6"/>
      <c r="AG51" s="6"/>
      <c r="AH51" s="6"/>
      <c r="AI51" s="6"/>
      <c r="AJ51" s="6"/>
      <c r="AK51" s="6"/>
      <c r="AL51" s="6"/>
      <c r="AM51" s="6"/>
      <c r="AN51" s="6"/>
      <c r="AO51" s="6"/>
      <c r="AP51" s="6"/>
      <c r="AQ51" s="6"/>
      <c r="AR51" s="6"/>
      <c r="AS51" s="6"/>
      <c r="AT51" s="6"/>
      <c r="AU51" s="6"/>
      <c r="AV51" s="6"/>
      <c r="AW51" s="6"/>
      <c r="AX51" s="6"/>
      <c r="AY51" s="6"/>
    </row>
    <row r="52" spans="1:51">
      <c r="A52" s="199"/>
      <c r="B52" s="199"/>
      <c r="C52" s="247"/>
      <c r="D52" s="248"/>
      <c r="E52" s="199"/>
      <c r="F52" s="240"/>
      <c r="G52" s="243"/>
      <c r="H52" s="199"/>
      <c r="I52" s="199"/>
      <c r="J52" s="199"/>
      <c r="K52" s="199"/>
      <c r="L52" s="199"/>
      <c r="M52" s="199"/>
      <c r="N52" s="199"/>
      <c r="O52" s="199"/>
      <c r="P52" s="199"/>
      <c r="Q52" s="6"/>
      <c r="R52" s="6"/>
      <c r="S52" s="6"/>
      <c r="T52" s="6"/>
      <c r="U52" s="6"/>
      <c r="V52" s="6"/>
      <c r="W52" s="6"/>
      <c r="X52" s="6"/>
      <c r="Y52" s="6"/>
      <c r="Z52" s="6"/>
      <c r="AA52" s="6"/>
      <c r="AB52" s="6"/>
      <c r="AC52" s="6"/>
      <c r="AD52" s="6"/>
      <c r="AE52" s="6"/>
      <c r="AF52" s="6"/>
      <c r="AG52" s="6"/>
      <c r="AH52" s="6"/>
      <c r="AI52" s="6"/>
      <c r="AJ52" s="6"/>
      <c r="AK52" s="6"/>
      <c r="AL52" s="6"/>
      <c r="AM52" s="6"/>
      <c r="AN52" s="6"/>
      <c r="AO52" s="6"/>
      <c r="AP52" s="6"/>
      <c r="AQ52" s="6"/>
      <c r="AR52" s="6"/>
      <c r="AS52" s="6"/>
      <c r="AT52" s="6"/>
      <c r="AU52" s="6"/>
      <c r="AV52" s="6"/>
      <c r="AW52" s="6"/>
      <c r="AX52" s="6"/>
      <c r="AY52" s="6"/>
    </row>
    <row r="53" spans="1:51">
      <c r="A53" s="199"/>
      <c r="B53" s="199"/>
      <c r="C53" s="247"/>
      <c r="D53" s="248"/>
      <c r="E53" s="199"/>
      <c r="F53" s="240"/>
      <c r="G53" s="243"/>
      <c r="H53" s="199"/>
      <c r="I53" s="199"/>
      <c r="J53" s="199"/>
      <c r="K53" s="199"/>
      <c r="L53" s="199"/>
      <c r="M53" s="199"/>
      <c r="N53" s="199"/>
      <c r="O53" s="199"/>
      <c r="P53" s="199"/>
      <c r="Q53" s="6"/>
      <c r="R53" s="6"/>
      <c r="S53" s="6"/>
      <c r="T53" s="6"/>
      <c r="U53" s="6"/>
      <c r="V53" s="6"/>
      <c r="W53" s="6"/>
      <c r="X53" s="6"/>
      <c r="Y53" s="6"/>
      <c r="Z53" s="6"/>
      <c r="AA53" s="6"/>
      <c r="AB53" s="6"/>
      <c r="AC53" s="6"/>
      <c r="AD53" s="6"/>
      <c r="AE53" s="6"/>
      <c r="AF53" s="6"/>
      <c r="AG53" s="6"/>
      <c r="AH53" s="6"/>
      <c r="AI53" s="6"/>
      <c r="AJ53" s="6"/>
      <c r="AK53" s="6"/>
      <c r="AL53" s="6"/>
      <c r="AM53" s="6"/>
      <c r="AN53" s="6"/>
      <c r="AO53" s="6"/>
      <c r="AP53" s="6"/>
      <c r="AQ53" s="6"/>
      <c r="AR53" s="6"/>
      <c r="AS53" s="6"/>
      <c r="AT53" s="6"/>
      <c r="AU53" s="6"/>
      <c r="AV53" s="6"/>
      <c r="AW53" s="6"/>
      <c r="AX53" s="6"/>
      <c r="AY53" s="6"/>
    </row>
    <row r="54" spans="1:51">
      <c r="A54" s="199"/>
      <c r="B54" s="199"/>
      <c r="C54" s="247"/>
      <c r="D54" s="248"/>
      <c r="E54" s="199"/>
      <c r="F54" s="240"/>
      <c r="G54" s="243"/>
      <c r="H54" s="199"/>
      <c r="I54" s="199"/>
      <c r="J54" s="199"/>
      <c r="K54" s="199"/>
      <c r="L54" s="199"/>
      <c r="M54" s="199"/>
      <c r="N54" s="199"/>
      <c r="O54" s="199"/>
      <c r="P54" s="199"/>
      <c r="Q54" s="6"/>
      <c r="R54" s="6"/>
      <c r="S54" s="6"/>
      <c r="T54" s="6"/>
      <c r="U54" s="6"/>
      <c r="V54" s="6"/>
      <c r="W54" s="6"/>
      <c r="X54" s="6"/>
      <c r="Y54" s="6"/>
      <c r="Z54" s="6"/>
      <c r="AA54" s="6"/>
      <c r="AB54" s="6"/>
      <c r="AC54" s="6"/>
      <c r="AD54" s="6"/>
      <c r="AE54" s="6"/>
      <c r="AF54" s="6"/>
      <c r="AG54" s="6"/>
      <c r="AH54" s="6"/>
      <c r="AI54" s="6"/>
      <c r="AJ54" s="6"/>
      <c r="AK54" s="6"/>
      <c r="AL54" s="6"/>
      <c r="AM54" s="6"/>
      <c r="AN54" s="6"/>
      <c r="AO54" s="6"/>
      <c r="AP54" s="6"/>
      <c r="AQ54" s="6"/>
      <c r="AR54" s="6"/>
      <c r="AS54" s="6"/>
      <c r="AT54" s="6"/>
      <c r="AU54" s="6"/>
      <c r="AV54" s="6"/>
      <c r="AW54" s="6"/>
      <c r="AX54" s="6"/>
      <c r="AY54" s="6"/>
    </row>
    <row r="55" spans="1:51">
      <c r="A55" s="199"/>
      <c r="B55" s="199"/>
      <c r="C55" s="247"/>
      <c r="D55" s="248"/>
      <c r="E55" s="199"/>
      <c r="F55" s="240"/>
      <c r="G55" s="243"/>
      <c r="H55" s="199"/>
      <c r="I55" s="199"/>
      <c r="J55" s="199"/>
      <c r="K55" s="199"/>
      <c r="L55" s="199"/>
      <c r="M55" s="199"/>
      <c r="N55" s="199"/>
      <c r="O55" s="199"/>
      <c r="P55" s="199"/>
      <c r="Q55" s="6"/>
      <c r="R55" s="6"/>
      <c r="S55" s="6"/>
      <c r="T55" s="6"/>
      <c r="U55" s="6"/>
      <c r="V55" s="6"/>
      <c r="W55" s="6"/>
      <c r="X55" s="6"/>
      <c r="Y55" s="6"/>
      <c r="Z55" s="6"/>
      <c r="AA55" s="6"/>
      <c r="AB55" s="6"/>
      <c r="AC55" s="6"/>
      <c r="AD55" s="6"/>
      <c r="AE55" s="6"/>
      <c r="AF55" s="6"/>
      <c r="AG55" s="6"/>
      <c r="AH55" s="6"/>
      <c r="AI55" s="6"/>
      <c r="AJ55" s="6"/>
      <c r="AK55" s="6"/>
      <c r="AL55" s="6"/>
      <c r="AM55" s="6"/>
      <c r="AN55" s="6"/>
      <c r="AO55" s="6"/>
      <c r="AP55" s="6"/>
      <c r="AQ55" s="6"/>
      <c r="AR55" s="6"/>
      <c r="AS55" s="6"/>
      <c r="AT55" s="6"/>
      <c r="AU55" s="6"/>
      <c r="AV55" s="6"/>
      <c r="AW55" s="6"/>
      <c r="AX55" s="6"/>
      <c r="AY55" s="6"/>
    </row>
    <row r="56" spans="1:51">
      <c r="A56" s="199"/>
      <c r="B56" s="199"/>
      <c r="C56" s="247"/>
      <c r="D56" s="248"/>
      <c r="E56" s="199"/>
      <c r="F56" s="240"/>
      <c r="G56" s="243"/>
      <c r="H56" s="199"/>
      <c r="I56" s="199"/>
      <c r="J56" s="199"/>
      <c r="K56" s="199"/>
      <c r="L56" s="199"/>
      <c r="M56" s="199"/>
      <c r="N56" s="199"/>
      <c r="O56" s="199"/>
      <c r="P56" s="199"/>
      <c r="Q56" s="6"/>
      <c r="R56" s="6"/>
      <c r="S56" s="6"/>
      <c r="T56" s="6"/>
      <c r="U56" s="6"/>
      <c r="V56" s="6"/>
      <c r="W56" s="6"/>
      <c r="X56" s="6"/>
      <c r="Y56" s="6"/>
      <c r="Z56" s="6"/>
      <c r="AA56" s="6"/>
      <c r="AB56" s="6"/>
      <c r="AC56" s="6"/>
      <c r="AD56" s="6"/>
      <c r="AE56" s="6"/>
      <c r="AF56" s="6"/>
      <c r="AG56" s="6"/>
      <c r="AH56" s="6"/>
      <c r="AI56" s="6"/>
      <c r="AJ56" s="6"/>
      <c r="AK56" s="6"/>
      <c r="AL56" s="6"/>
      <c r="AM56" s="6"/>
      <c r="AN56" s="6"/>
      <c r="AO56" s="6"/>
      <c r="AP56" s="6"/>
      <c r="AQ56" s="6"/>
      <c r="AR56" s="6"/>
      <c r="AS56" s="6"/>
      <c r="AT56" s="6"/>
      <c r="AU56" s="6"/>
      <c r="AV56" s="6"/>
      <c r="AW56" s="6"/>
      <c r="AX56" s="6"/>
      <c r="AY56" s="6"/>
    </row>
    <row r="57" spans="1:51">
      <c r="A57" s="199"/>
      <c r="B57" s="199"/>
      <c r="C57" s="247"/>
      <c r="D57" s="248"/>
      <c r="E57" s="199"/>
      <c r="F57" s="240"/>
      <c r="G57" s="243"/>
      <c r="H57" s="199"/>
      <c r="I57" s="199"/>
      <c r="J57" s="199"/>
      <c r="K57" s="199"/>
      <c r="L57" s="199"/>
      <c r="M57" s="199"/>
      <c r="N57" s="199"/>
      <c r="O57" s="199"/>
      <c r="P57" s="199"/>
      <c r="Q57" s="6"/>
      <c r="R57" s="6"/>
      <c r="S57" s="6"/>
      <c r="T57" s="6"/>
      <c r="U57" s="6"/>
      <c r="V57" s="6"/>
      <c r="W57" s="6"/>
      <c r="X57" s="6"/>
      <c r="Y57" s="6"/>
      <c r="Z57" s="6"/>
      <c r="AA57" s="6"/>
      <c r="AB57" s="6"/>
      <c r="AC57" s="6"/>
      <c r="AD57" s="6"/>
      <c r="AE57" s="6"/>
      <c r="AF57" s="6"/>
      <c r="AG57" s="6"/>
      <c r="AH57" s="6"/>
      <c r="AI57" s="6"/>
      <c r="AJ57" s="6"/>
      <c r="AK57" s="6"/>
      <c r="AL57" s="6"/>
      <c r="AM57" s="6"/>
      <c r="AN57" s="6"/>
      <c r="AO57" s="6"/>
      <c r="AP57" s="6"/>
      <c r="AQ57" s="6"/>
      <c r="AR57" s="6"/>
      <c r="AS57" s="6"/>
      <c r="AT57" s="6"/>
      <c r="AU57" s="6"/>
      <c r="AV57" s="6"/>
      <c r="AW57" s="6"/>
      <c r="AX57" s="6"/>
      <c r="AY57" s="6"/>
    </row>
    <row r="58" spans="1:51">
      <c r="A58" s="199"/>
      <c r="B58" s="199"/>
      <c r="C58" s="247"/>
      <c r="D58" s="248"/>
      <c r="E58" s="199"/>
      <c r="F58" s="240"/>
      <c r="G58" s="243"/>
      <c r="H58" s="199"/>
      <c r="I58" s="199"/>
      <c r="J58" s="199"/>
      <c r="K58" s="199"/>
      <c r="L58" s="199"/>
      <c r="M58" s="199"/>
      <c r="N58" s="199"/>
      <c r="O58" s="199"/>
      <c r="P58" s="199"/>
      <c r="Q58" s="6"/>
      <c r="R58" s="6"/>
      <c r="S58" s="6"/>
      <c r="T58" s="6"/>
      <c r="U58" s="6"/>
      <c r="V58" s="6"/>
      <c r="W58" s="6"/>
      <c r="X58" s="6"/>
      <c r="Y58" s="6"/>
      <c r="Z58" s="6"/>
      <c r="AA58" s="6"/>
      <c r="AB58" s="6"/>
      <c r="AC58" s="6"/>
      <c r="AD58" s="6"/>
      <c r="AE58" s="6"/>
      <c r="AF58" s="6"/>
      <c r="AG58" s="6"/>
      <c r="AH58" s="6"/>
      <c r="AI58" s="6"/>
      <c r="AJ58" s="6"/>
      <c r="AK58" s="6"/>
      <c r="AL58" s="6"/>
      <c r="AM58" s="6"/>
      <c r="AN58" s="6"/>
      <c r="AO58" s="6"/>
      <c r="AP58" s="6"/>
      <c r="AQ58" s="6"/>
      <c r="AR58" s="6"/>
      <c r="AS58" s="6"/>
      <c r="AT58" s="6"/>
      <c r="AU58" s="6"/>
      <c r="AV58" s="6"/>
      <c r="AW58" s="6"/>
      <c r="AX58" s="6"/>
      <c r="AY58" s="6"/>
    </row>
    <row r="59" spans="1:51">
      <c r="A59" s="199"/>
      <c r="B59" s="199"/>
      <c r="C59" s="247"/>
      <c r="D59" s="248"/>
      <c r="E59" s="199"/>
      <c r="F59" s="240"/>
      <c r="G59" s="243"/>
      <c r="H59" s="199"/>
      <c r="I59" s="199"/>
      <c r="J59" s="199"/>
      <c r="K59" s="199"/>
      <c r="L59" s="199"/>
      <c r="M59" s="199"/>
      <c r="N59" s="199"/>
      <c r="O59" s="199"/>
      <c r="P59" s="199"/>
      <c r="Q59" s="6"/>
      <c r="R59" s="6"/>
      <c r="S59" s="6"/>
      <c r="T59" s="6"/>
      <c r="U59" s="6"/>
      <c r="V59" s="6"/>
      <c r="W59" s="6"/>
      <c r="X59" s="6"/>
      <c r="Y59" s="6"/>
      <c r="Z59" s="6"/>
      <c r="AA59" s="6"/>
      <c r="AB59" s="6"/>
      <c r="AC59" s="6"/>
      <c r="AD59" s="6"/>
      <c r="AE59" s="6"/>
      <c r="AF59" s="6"/>
      <c r="AG59" s="6"/>
      <c r="AH59" s="6"/>
      <c r="AI59" s="6"/>
      <c r="AJ59" s="6"/>
      <c r="AK59" s="6"/>
      <c r="AL59" s="6"/>
      <c r="AM59" s="6"/>
      <c r="AN59" s="6"/>
      <c r="AO59" s="6"/>
      <c r="AP59" s="6"/>
      <c r="AQ59" s="6"/>
      <c r="AR59" s="6"/>
      <c r="AS59" s="6"/>
      <c r="AT59" s="6"/>
      <c r="AU59" s="6"/>
      <c r="AV59" s="6"/>
      <c r="AW59" s="6"/>
      <c r="AX59" s="6"/>
      <c r="AY59" s="6"/>
    </row>
    <row r="60" spans="1:51">
      <c r="A60" s="199"/>
      <c r="B60" s="199"/>
      <c r="C60" s="247"/>
      <c r="D60" s="248"/>
      <c r="E60" s="199"/>
      <c r="F60" s="240"/>
      <c r="G60" s="243"/>
      <c r="H60" s="199"/>
      <c r="I60" s="199"/>
      <c r="J60" s="199"/>
      <c r="K60" s="199"/>
      <c r="L60" s="199"/>
      <c r="M60" s="199"/>
      <c r="N60" s="199"/>
      <c r="O60" s="199"/>
      <c r="P60" s="199"/>
      <c r="Q60" s="6"/>
      <c r="R60" s="6"/>
      <c r="S60" s="6"/>
      <c r="T60" s="6"/>
      <c r="U60" s="6"/>
      <c r="V60" s="6"/>
      <c r="W60" s="6"/>
      <c r="X60" s="6"/>
      <c r="Y60" s="6"/>
      <c r="Z60" s="6"/>
      <c r="AA60" s="6"/>
      <c r="AB60" s="6"/>
      <c r="AC60" s="6"/>
      <c r="AD60" s="6"/>
      <c r="AE60" s="6"/>
      <c r="AF60" s="6"/>
      <c r="AG60" s="6"/>
      <c r="AH60" s="6"/>
      <c r="AI60" s="6"/>
      <c r="AJ60" s="6"/>
      <c r="AK60" s="6"/>
      <c r="AL60" s="6"/>
      <c r="AM60" s="6"/>
      <c r="AN60" s="6"/>
      <c r="AO60" s="6"/>
      <c r="AP60" s="6"/>
      <c r="AQ60" s="6"/>
      <c r="AR60" s="6"/>
      <c r="AS60" s="6"/>
      <c r="AT60" s="6"/>
      <c r="AU60" s="6"/>
      <c r="AV60" s="6"/>
      <c r="AW60" s="6"/>
      <c r="AX60" s="6"/>
      <c r="AY60" s="6"/>
    </row>
    <row r="61" spans="1:51">
      <c r="A61" s="199"/>
      <c r="B61" s="199"/>
      <c r="C61" s="247"/>
      <c r="D61" s="248"/>
      <c r="E61" s="199"/>
      <c r="F61" s="240"/>
      <c r="G61" s="243"/>
      <c r="H61" s="199"/>
      <c r="I61" s="199"/>
      <c r="J61" s="199"/>
      <c r="K61" s="199"/>
      <c r="L61" s="199"/>
      <c r="M61" s="199"/>
      <c r="N61" s="199"/>
      <c r="O61" s="199"/>
      <c r="P61" s="199"/>
      <c r="Q61" s="6"/>
      <c r="R61" s="6"/>
      <c r="S61" s="6"/>
      <c r="T61" s="6"/>
      <c r="U61" s="6"/>
      <c r="V61" s="6"/>
      <c r="W61" s="6"/>
      <c r="X61" s="6"/>
      <c r="Y61" s="6"/>
      <c r="Z61" s="6"/>
      <c r="AA61" s="6"/>
      <c r="AB61" s="6"/>
      <c r="AC61" s="6"/>
      <c r="AD61" s="6"/>
      <c r="AE61" s="6"/>
      <c r="AF61" s="6"/>
      <c r="AG61" s="6"/>
      <c r="AH61" s="6"/>
      <c r="AI61" s="6"/>
      <c r="AJ61" s="6"/>
      <c r="AK61" s="6"/>
      <c r="AL61" s="6"/>
      <c r="AM61" s="6"/>
      <c r="AN61" s="6"/>
      <c r="AO61" s="6"/>
      <c r="AP61" s="6"/>
      <c r="AQ61" s="6"/>
      <c r="AR61" s="6"/>
      <c r="AS61" s="6"/>
      <c r="AT61" s="6"/>
      <c r="AU61" s="6"/>
      <c r="AV61" s="6"/>
      <c r="AW61" s="6"/>
      <c r="AX61" s="6"/>
      <c r="AY61" s="6"/>
    </row>
    <row r="62" spans="1:51">
      <c r="A62" s="199"/>
      <c r="B62" s="199"/>
      <c r="C62" s="247"/>
      <c r="D62" s="248"/>
      <c r="E62" s="199"/>
      <c r="F62" s="240"/>
      <c r="G62" s="243"/>
      <c r="H62" s="199"/>
      <c r="I62" s="199"/>
      <c r="J62" s="199"/>
      <c r="K62" s="199"/>
      <c r="L62" s="199"/>
      <c r="M62" s="199"/>
      <c r="N62" s="199"/>
      <c r="O62" s="199"/>
      <c r="P62" s="199"/>
      <c r="Q62" s="6"/>
      <c r="R62" s="6"/>
      <c r="S62" s="6"/>
      <c r="T62" s="6"/>
      <c r="U62" s="6"/>
      <c r="V62" s="6"/>
      <c r="W62" s="6"/>
      <c r="X62" s="6"/>
      <c r="Y62" s="6"/>
      <c r="Z62" s="6"/>
      <c r="AA62" s="6"/>
      <c r="AB62" s="6"/>
      <c r="AC62" s="6"/>
      <c r="AD62" s="6"/>
      <c r="AE62" s="6"/>
      <c r="AF62" s="6"/>
      <c r="AG62" s="6"/>
      <c r="AH62" s="6"/>
      <c r="AI62" s="6"/>
      <c r="AJ62" s="6"/>
      <c r="AK62" s="6"/>
      <c r="AL62" s="6"/>
      <c r="AM62" s="6"/>
      <c r="AN62" s="6"/>
      <c r="AO62" s="6"/>
      <c r="AP62" s="6"/>
      <c r="AQ62" s="6"/>
      <c r="AR62" s="6"/>
      <c r="AS62" s="6"/>
      <c r="AT62" s="6"/>
      <c r="AU62" s="6"/>
      <c r="AV62" s="6"/>
      <c r="AW62" s="6"/>
      <c r="AX62" s="6"/>
      <c r="AY62" s="6"/>
    </row>
    <row r="63" spans="1:51">
      <c r="A63" s="199"/>
      <c r="B63" s="199"/>
      <c r="C63" s="247"/>
      <c r="D63" s="248"/>
      <c r="E63" s="199"/>
      <c r="F63" s="240"/>
      <c r="G63" s="243"/>
      <c r="H63" s="199"/>
      <c r="I63" s="199"/>
      <c r="J63" s="199"/>
      <c r="K63" s="199"/>
      <c r="L63" s="199"/>
      <c r="M63" s="199"/>
      <c r="N63" s="199"/>
      <c r="O63" s="199"/>
      <c r="P63" s="199"/>
      <c r="Q63" s="6"/>
      <c r="R63" s="6"/>
      <c r="S63" s="6"/>
      <c r="T63" s="6"/>
      <c r="U63" s="6"/>
      <c r="V63" s="6"/>
      <c r="W63" s="6"/>
      <c r="X63" s="6"/>
      <c r="Y63" s="6"/>
      <c r="Z63" s="6"/>
      <c r="AA63" s="6"/>
      <c r="AB63" s="6"/>
      <c r="AC63" s="6"/>
      <c r="AD63" s="6"/>
      <c r="AE63" s="6"/>
      <c r="AF63" s="6"/>
      <c r="AG63" s="6"/>
      <c r="AH63" s="6"/>
      <c r="AI63" s="6"/>
      <c r="AJ63" s="6"/>
      <c r="AK63" s="6"/>
      <c r="AL63" s="6"/>
      <c r="AM63" s="6"/>
      <c r="AN63" s="6"/>
      <c r="AO63" s="6"/>
      <c r="AP63" s="6"/>
      <c r="AQ63" s="6"/>
      <c r="AR63" s="6"/>
      <c r="AS63" s="6"/>
      <c r="AT63" s="6"/>
      <c r="AU63" s="6"/>
      <c r="AV63" s="6"/>
      <c r="AW63" s="6"/>
      <c r="AX63" s="6"/>
      <c r="AY63" s="6"/>
    </row>
    <row r="64" spans="1:51">
      <c r="A64" s="199"/>
      <c r="B64" s="199"/>
      <c r="C64" s="247"/>
      <c r="D64" s="248"/>
      <c r="E64" s="199"/>
      <c r="F64" s="240"/>
      <c r="G64" s="243"/>
      <c r="H64" s="199"/>
      <c r="I64" s="199"/>
      <c r="J64" s="199"/>
      <c r="K64" s="199"/>
      <c r="L64" s="199"/>
      <c r="M64" s="199"/>
      <c r="N64" s="199"/>
      <c r="O64" s="199"/>
      <c r="P64" s="199"/>
      <c r="Q64" s="6"/>
      <c r="R64" s="6"/>
      <c r="S64" s="6"/>
      <c r="T64" s="6"/>
      <c r="U64" s="6"/>
      <c r="V64" s="6"/>
      <c r="W64" s="6"/>
      <c r="X64" s="6"/>
      <c r="Y64" s="6"/>
      <c r="Z64" s="6"/>
      <c r="AA64" s="6"/>
      <c r="AB64" s="6"/>
      <c r="AC64" s="6"/>
      <c r="AD64" s="6"/>
      <c r="AE64" s="6"/>
      <c r="AF64" s="6"/>
      <c r="AG64" s="6"/>
      <c r="AH64" s="6"/>
      <c r="AI64" s="6"/>
      <c r="AJ64" s="6"/>
      <c r="AK64" s="6"/>
      <c r="AL64" s="6"/>
      <c r="AM64" s="6"/>
      <c r="AN64" s="6"/>
      <c r="AO64" s="6"/>
      <c r="AP64" s="6"/>
      <c r="AQ64" s="6"/>
      <c r="AR64" s="6"/>
      <c r="AS64" s="6"/>
      <c r="AT64" s="6"/>
      <c r="AU64" s="6"/>
      <c r="AV64" s="6"/>
      <c r="AW64" s="6"/>
      <c r="AX64" s="6"/>
      <c r="AY64" s="6"/>
    </row>
    <row r="65" spans="1:51">
      <c r="A65" s="199"/>
      <c r="B65" s="199"/>
      <c r="C65" s="247"/>
      <c r="D65" s="248"/>
      <c r="E65" s="199"/>
      <c r="F65" s="240"/>
      <c r="G65" s="243"/>
      <c r="H65" s="199"/>
      <c r="I65" s="199"/>
      <c r="J65" s="199"/>
      <c r="K65" s="199"/>
      <c r="L65" s="199"/>
      <c r="M65" s="199"/>
      <c r="N65" s="199"/>
      <c r="O65" s="199"/>
      <c r="P65" s="199"/>
      <c r="Q65" s="6"/>
      <c r="R65" s="6"/>
      <c r="S65" s="6"/>
      <c r="T65" s="6"/>
      <c r="U65" s="6"/>
      <c r="V65" s="6"/>
      <c r="W65" s="6"/>
      <c r="X65" s="6"/>
      <c r="Y65" s="6"/>
      <c r="Z65" s="6"/>
      <c r="AA65" s="6"/>
      <c r="AB65" s="6"/>
      <c r="AC65" s="6"/>
      <c r="AD65" s="6"/>
      <c r="AE65" s="6"/>
      <c r="AF65" s="6"/>
      <c r="AG65" s="6"/>
      <c r="AH65" s="6"/>
      <c r="AI65" s="6"/>
      <c r="AJ65" s="6"/>
      <c r="AK65" s="6"/>
      <c r="AL65" s="6"/>
      <c r="AM65" s="6"/>
      <c r="AN65" s="6"/>
      <c r="AO65" s="6"/>
      <c r="AP65" s="6"/>
      <c r="AQ65" s="6"/>
      <c r="AR65" s="6"/>
      <c r="AS65" s="6"/>
      <c r="AT65" s="6"/>
      <c r="AU65" s="6"/>
      <c r="AV65" s="6"/>
      <c r="AW65" s="6"/>
      <c r="AX65" s="6"/>
      <c r="AY65" s="6"/>
    </row>
    <row r="66" spans="1:51">
      <c r="A66" s="199"/>
      <c r="B66" s="199"/>
      <c r="C66" s="247"/>
      <c r="D66" s="248"/>
      <c r="E66" s="199"/>
      <c r="F66" s="240"/>
      <c r="G66" s="243"/>
      <c r="H66" s="199"/>
      <c r="I66" s="199"/>
      <c r="J66" s="199"/>
      <c r="K66" s="199"/>
      <c r="L66" s="199"/>
      <c r="M66" s="199"/>
      <c r="N66" s="199"/>
      <c r="O66" s="199"/>
      <c r="P66" s="199"/>
      <c r="Q66" s="6"/>
      <c r="R66" s="6"/>
      <c r="S66" s="6"/>
      <c r="T66" s="6"/>
      <c r="U66" s="6"/>
      <c r="V66" s="6"/>
      <c r="W66" s="6"/>
      <c r="X66" s="6"/>
      <c r="Y66" s="6"/>
      <c r="Z66" s="6"/>
      <c r="AA66" s="6"/>
      <c r="AB66" s="6"/>
      <c r="AC66" s="6"/>
      <c r="AD66" s="6"/>
      <c r="AE66" s="6"/>
      <c r="AF66" s="6"/>
      <c r="AG66" s="6"/>
      <c r="AH66" s="6"/>
      <c r="AI66" s="6"/>
      <c r="AJ66" s="6"/>
      <c r="AK66" s="6"/>
      <c r="AL66" s="6"/>
      <c r="AM66" s="6"/>
      <c r="AN66" s="6"/>
      <c r="AO66" s="6"/>
      <c r="AP66" s="6"/>
      <c r="AQ66" s="6"/>
      <c r="AR66" s="6"/>
      <c r="AS66" s="6"/>
      <c r="AT66" s="6"/>
      <c r="AU66" s="6"/>
      <c r="AV66" s="6"/>
      <c r="AW66" s="6"/>
      <c r="AX66" s="6"/>
      <c r="AY66" s="6"/>
    </row>
    <row r="67" spans="1:51">
      <c r="A67" s="199"/>
      <c r="B67" s="199"/>
      <c r="C67" s="247"/>
      <c r="D67" s="248"/>
      <c r="E67" s="199"/>
      <c r="F67" s="240"/>
      <c r="G67" s="243"/>
      <c r="H67" s="199"/>
      <c r="I67" s="199"/>
      <c r="J67" s="199"/>
      <c r="K67" s="199"/>
      <c r="L67" s="199"/>
      <c r="M67" s="199"/>
      <c r="N67" s="199"/>
      <c r="O67" s="199"/>
      <c r="P67" s="199"/>
      <c r="Q67" s="6"/>
      <c r="R67" s="6"/>
      <c r="S67" s="6"/>
      <c r="T67" s="6"/>
      <c r="U67" s="6"/>
      <c r="V67" s="6"/>
      <c r="W67" s="6"/>
      <c r="X67" s="6"/>
      <c r="Y67" s="6"/>
      <c r="Z67" s="6"/>
      <c r="AA67" s="6"/>
      <c r="AB67" s="6"/>
      <c r="AC67" s="6"/>
      <c r="AD67" s="6"/>
      <c r="AE67" s="6"/>
      <c r="AF67" s="6"/>
      <c r="AG67" s="6"/>
      <c r="AH67" s="6"/>
      <c r="AI67" s="6"/>
      <c r="AJ67" s="6"/>
      <c r="AK67" s="6"/>
      <c r="AL67" s="6"/>
      <c r="AM67" s="6"/>
      <c r="AN67" s="6"/>
      <c r="AO67" s="6"/>
      <c r="AP67" s="6"/>
      <c r="AQ67" s="6"/>
      <c r="AR67" s="6"/>
      <c r="AS67" s="6"/>
      <c r="AT67" s="6"/>
      <c r="AU67" s="6"/>
      <c r="AV67" s="6"/>
      <c r="AW67" s="6"/>
      <c r="AX67" s="6"/>
      <c r="AY67" s="6"/>
    </row>
    <row r="68" spans="1:51">
      <c r="A68" s="199"/>
      <c r="B68" s="199"/>
      <c r="C68" s="247"/>
      <c r="D68" s="248"/>
      <c r="E68" s="199"/>
      <c r="F68" s="240"/>
      <c r="G68" s="243"/>
      <c r="H68" s="199"/>
      <c r="I68" s="199"/>
      <c r="J68" s="199"/>
      <c r="K68" s="199"/>
      <c r="L68" s="199"/>
      <c r="M68" s="199"/>
      <c r="N68" s="199"/>
      <c r="O68" s="199"/>
      <c r="P68" s="199"/>
      <c r="Q68" s="6"/>
      <c r="R68" s="6"/>
      <c r="S68" s="6"/>
      <c r="T68" s="6"/>
      <c r="U68" s="6"/>
      <c r="V68" s="6"/>
      <c r="W68" s="6"/>
      <c r="X68" s="6"/>
      <c r="Y68" s="6"/>
      <c r="Z68" s="6"/>
      <c r="AA68" s="6"/>
      <c r="AB68" s="6"/>
      <c r="AC68" s="6"/>
      <c r="AD68" s="6"/>
      <c r="AE68" s="6"/>
      <c r="AF68" s="6"/>
      <c r="AG68" s="6"/>
      <c r="AH68" s="6"/>
      <c r="AI68" s="6"/>
      <c r="AJ68" s="6"/>
      <c r="AK68" s="6"/>
      <c r="AL68" s="6"/>
      <c r="AM68" s="6"/>
      <c r="AN68" s="6"/>
      <c r="AO68" s="6"/>
      <c r="AP68" s="6"/>
      <c r="AQ68" s="6"/>
      <c r="AR68" s="6"/>
      <c r="AS68" s="6"/>
      <c r="AT68" s="6"/>
      <c r="AU68" s="6"/>
      <c r="AV68" s="6"/>
      <c r="AW68" s="6"/>
      <c r="AX68" s="6"/>
      <c r="AY68" s="6"/>
    </row>
    <row r="69" spans="1:51">
      <c r="A69" s="199"/>
      <c r="B69" s="199"/>
      <c r="C69" s="247"/>
      <c r="D69" s="248"/>
      <c r="E69" s="199"/>
      <c r="F69" s="240"/>
      <c r="G69" s="243"/>
      <c r="H69" s="199"/>
      <c r="I69" s="199"/>
      <c r="J69" s="199"/>
      <c r="K69" s="199"/>
      <c r="L69" s="199"/>
      <c r="M69" s="199"/>
      <c r="N69" s="199"/>
      <c r="O69" s="199"/>
      <c r="P69" s="199"/>
      <c r="Q69" s="6"/>
      <c r="R69" s="6"/>
      <c r="S69" s="6"/>
      <c r="T69" s="6"/>
      <c r="U69" s="6"/>
      <c r="V69" s="6"/>
      <c r="W69" s="6"/>
      <c r="X69" s="6"/>
      <c r="Y69" s="6"/>
      <c r="Z69" s="6"/>
      <c r="AA69" s="6"/>
      <c r="AB69" s="6"/>
      <c r="AC69" s="6"/>
      <c r="AD69" s="6"/>
      <c r="AE69" s="6"/>
      <c r="AF69" s="6"/>
      <c r="AG69" s="6"/>
      <c r="AH69" s="6"/>
      <c r="AI69" s="6"/>
      <c r="AJ69" s="6"/>
      <c r="AK69" s="6"/>
      <c r="AL69" s="6"/>
      <c r="AM69" s="6"/>
      <c r="AN69" s="6"/>
      <c r="AO69" s="6"/>
      <c r="AP69" s="6"/>
      <c r="AQ69" s="6"/>
      <c r="AR69" s="6"/>
      <c r="AS69" s="6"/>
      <c r="AT69" s="6"/>
      <c r="AU69" s="6"/>
      <c r="AV69" s="6"/>
      <c r="AW69" s="6"/>
      <c r="AX69" s="6"/>
      <c r="AY69" s="6"/>
    </row>
    <row r="70" spans="1:51">
      <c r="A70" s="199"/>
      <c r="B70" s="199"/>
      <c r="C70" s="247"/>
      <c r="D70" s="248"/>
      <c r="E70" s="199"/>
      <c r="F70" s="240"/>
      <c r="G70" s="243"/>
      <c r="H70" s="199"/>
      <c r="I70" s="199"/>
      <c r="J70" s="199"/>
      <c r="K70" s="199"/>
      <c r="L70" s="199"/>
      <c r="M70" s="199"/>
      <c r="N70" s="199"/>
      <c r="O70" s="199"/>
      <c r="P70" s="199"/>
      <c r="Q70" s="6"/>
      <c r="R70" s="6"/>
      <c r="S70" s="6"/>
      <c r="T70" s="6"/>
      <c r="U70" s="6"/>
      <c r="V70" s="6"/>
      <c r="W70" s="6"/>
      <c r="X70" s="6"/>
      <c r="Y70" s="6"/>
      <c r="Z70" s="6"/>
      <c r="AA70" s="6"/>
      <c r="AB70" s="6"/>
      <c r="AC70" s="6"/>
      <c r="AD70" s="6"/>
      <c r="AE70" s="6"/>
      <c r="AF70" s="6"/>
      <c r="AG70" s="6"/>
      <c r="AH70" s="6"/>
      <c r="AI70" s="6"/>
      <c r="AJ70" s="6"/>
      <c r="AK70" s="6"/>
      <c r="AL70" s="6"/>
      <c r="AM70" s="6"/>
      <c r="AN70" s="6"/>
      <c r="AO70" s="6"/>
      <c r="AP70" s="6"/>
      <c r="AQ70" s="6"/>
      <c r="AR70" s="6"/>
      <c r="AS70" s="6"/>
      <c r="AT70" s="6"/>
      <c r="AU70" s="6"/>
      <c r="AV70" s="6"/>
      <c r="AW70" s="6"/>
      <c r="AX70" s="6"/>
      <c r="AY70" s="6"/>
    </row>
    <row r="71" spans="1:51">
      <c r="A71" s="199"/>
      <c r="B71" s="199"/>
      <c r="C71" s="247"/>
      <c r="D71" s="248"/>
      <c r="E71" s="199"/>
      <c r="F71" s="240"/>
      <c r="G71" s="243"/>
      <c r="H71" s="199"/>
      <c r="I71" s="199"/>
      <c r="J71" s="199"/>
      <c r="K71" s="199"/>
      <c r="L71" s="199"/>
      <c r="M71" s="199"/>
      <c r="N71" s="199"/>
      <c r="O71" s="199"/>
      <c r="P71" s="199"/>
      <c r="Q71" s="6"/>
      <c r="R71" s="6"/>
      <c r="S71" s="6"/>
      <c r="T71" s="6"/>
      <c r="U71" s="6"/>
      <c r="V71" s="6"/>
      <c r="W71" s="6"/>
      <c r="X71" s="6"/>
      <c r="Y71" s="6"/>
      <c r="Z71" s="6"/>
      <c r="AA71" s="6"/>
      <c r="AB71" s="6"/>
      <c r="AC71" s="6"/>
      <c r="AD71" s="6"/>
      <c r="AE71" s="6"/>
      <c r="AF71" s="6"/>
      <c r="AG71" s="6"/>
      <c r="AH71" s="6"/>
      <c r="AI71" s="6"/>
      <c r="AJ71" s="6"/>
      <c r="AK71" s="6"/>
      <c r="AL71" s="6"/>
      <c r="AM71" s="6"/>
      <c r="AN71" s="6"/>
      <c r="AO71" s="6"/>
      <c r="AP71" s="6"/>
      <c r="AQ71" s="6"/>
      <c r="AR71" s="6"/>
      <c r="AS71" s="6"/>
      <c r="AT71" s="6"/>
      <c r="AU71" s="6"/>
      <c r="AV71" s="6"/>
      <c r="AW71" s="6"/>
      <c r="AX71" s="6"/>
      <c r="AY71" s="6"/>
    </row>
    <row r="72" spans="1:51">
      <c r="A72" s="199"/>
      <c r="B72" s="199"/>
      <c r="C72" s="247"/>
      <c r="D72" s="248"/>
      <c r="E72" s="199"/>
      <c r="F72" s="240"/>
      <c r="G72" s="243"/>
      <c r="H72" s="199"/>
      <c r="I72" s="199"/>
      <c r="J72" s="199"/>
      <c r="K72" s="199"/>
      <c r="L72" s="199"/>
      <c r="M72" s="199"/>
      <c r="N72" s="199"/>
      <c r="O72" s="199"/>
      <c r="P72" s="199"/>
      <c r="Q72" s="6"/>
      <c r="R72" s="6"/>
      <c r="S72" s="6"/>
      <c r="T72" s="6"/>
      <c r="U72" s="6"/>
      <c r="V72" s="6"/>
      <c r="W72" s="6"/>
      <c r="X72" s="6"/>
      <c r="Y72" s="6"/>
      <c r="Z72" s="6"/>
      <c r="AA72" s="6"/>
      <c r="AB72" s="6"/>
      <c r="AC72" s="6"/>
      <c r="AD72" s="6"/>
      <c r="AE72" s="6"/>
      <c r="AF72" s="6"/>
      <c r="AG72" s="6"/>
      <c r="AH72" s="6"/>
      <c r="AI72" s="6"/>
      <c r="AJ72" s="6"/>
      <c r="AK72" s="6"/>
      <c r="AL72" s="6"/>
      <c r="AM72" s="6"/>
      <c r="AN72" s="6"/>
      <c r="AO72" s="6"/>
      <c r="AP72" s="6"/>
      <c r="AQ72" s="6"/>
      <c r="AR72" s="6"/>
      <c r="AS72" s="6"/>
      <c r="AT72" s="6"/>
      <c r="AU72" s="6"/>
      <c r="AV72" s="6"/>
      <c r="AW72" s="6"/>
      <c r="AX72" s="6"/>
      <c r="AY72" s="6"/>
    </row>
    <row r="73" spans="1:51">
      <c r="A73" s="199"/>
      <c r="B73" s="199"/>
      <c r="C73" s="247"/>
      <c r="D73" s="248"/>
      <c r="E73" s="199"/>
      <c r="F73" s="240"/>
      <c r="G73" s="243"/>
      <c r="H73" s="199"/>
      <c r="I73" s="199"/>
      <c r="J73" s="199"/>
      <c r="K73" s="199"/>
      <c r="L73" s="199"/>
      <c r="M73" s="199"/>
      <c r="N73" s="199"/>
      <c r="O73" s="199"/>
      <c r="P73" s="199"/>
      <c r="Q73" s="6"/>
      <c r="R73" s="6"/>
      <c r="S73" s="6"/>
      <c r="T73" s="6"/>
      <c r="U73" s="6"/>
      <c r="V73" s="6"/>
      <c r="W73" s="6"/>
      <c r="X73" s="6"/>
      <c r="Y73" s="6"/>
      <c r="Z73" s="6"/>
      <c r="AA73" s="6"/>
      <c r="AB73" s="6"/>
      <c r="AC73" s="6"/>
      <c r="AD73" s="6"/>
      <c r="AE73" s="6"/>
      <c r="AF73" s="6"/>
      <c r="AG73" s="6"/>
      <c r="AH73" s="6"/>
      <c r="AI73" s="6"/>
      <c r="AJ73" s="6"/>
      <c r="AK73" s="6"/>
      <c r="AL73" s="6"/>
      <c r="AM73" s="6"/>
      <c r="AN73" s="6"/>
      <c r="AO73" s="6"/>
      <c r="AP73" s="6"/>
      <c r="AQ73" s="6"/>
      <c r="AR73" s="6"/>
      <c r="AS73" s="6"/>
      <c r="AT73" s="6"/>
      <c r="AU73" s="6"/>
      <c r="AV73" s="6"/>
      <c r="AW73" s="6"/>
      <c r="AX73" s="6"/>
      <c r="AY73" s="6"/>
    </row>
    <row r="74" spans="1:51">
      <c r="A74" s="199"/>
      <c r="B74" s="199"/>
      <c r="C74" s="247"/>
      <c r="D74" s="248"/>
      <c r="E74" s="199"/>
      <c r="F74" s="240"/>
      <c r="G74" s="243"/>
      <c r="H74" s="199"/>
      <c r="I74" s="199"/>
      <c r="J74" s="199"/>
      <c r="K74" s="199"/>
      <c r="L74" s="199"/>
      <c r="M74" s="199"/>
      <c r="N74" s="199"/>
      <c r="O74" s="199"/>
      <c r="P74" s="199"/>
      <c r="Q74" s="6"/>
      <c r="R74" s="6"/>
      <c r="S74" s="6"/>
      <c r="T74" s="6"/>
      <c r="U74" s="6"/>
      <c r="V74" s="6"/>
      <c r="W74" s="6"/>
      <c r="X74" s="6"/>
      <c r="Y74" s="6"/>
      <c r="Z74" s="6"/>
      <c r="AA74" s="6"/>
      <c r="AB74" s="6"/>
      <c r="AC74" s="6"/>
      <c r="AD74" s="6"/>
      <c r="AE74" s="6"/>
      <c r="AF74" s="6"/>
      <c r="AG74" s="6"/>
      <c r="AH74" s="6"/>
      <c r="AI74" s="6"/>
      <c r="AJ74" s="6"/>
      <c r="AK74" s="6"/>
      <c r="AL74" s="6"/>
      <c r="AM74" s="6"/>
      <c r="AN74" s="6"/>
      <c r="AO74" s="6"/>
      <c r="AP74" s="6"/>
      <c r="AQ74" s="6"/>
      <c r="AR74" s="6"/>
      <c r="AS74" s="6"/>
      <c r="AT74" s="6"/>
      <c r="AU74" s="6"/>
      <c r="AV74" s="6"/>
      <c r="AW74" s="6"/>
      <c r="AX74" s="6"/>
      <c r="AY74" s="6"/>
    </row>
    <row r="75" spans="1:51">
      <c r="A75" s="199"/>
      <c r="B75" s="199"/>
      <c r="C75" s="247"/>
      <c r="D75" s="248"/>
      <c r="E75" s="199"/>
      <c r="F75" s="240"/>
      <c r="G75" s="243"/>
      <c r="H75" s="199"/>
      <c r="I75" s="199"/>
      <c r="J75" s="199"/>
      <c r="K75" s="199"/>
      <c r="L75" s="199"/>
      <c r="M75" s="199"/>
      <c r="N75" s="199"/>
      <c r="O75" s="199"/>
      <c r="P75" s="199"/>
      <c r="Q75" s="6"/>
      <c r="R75" s="6"/>
      <c r="S75" s="6"/>
      <c r="T75" s="6"/>
      <c r="U75" s="6"/>
      <c r="V75" s="6"/>
      <c r="W75" s="6"/>
      <c r="X75" s="6"/>
      <c r="Y75" s="6"/>
      <c r="Z75" s="6"/>
      <c r="AA75" s="6"/>
      <c r="AB75" s="6"/>
      <c r="AC75" s="6"/>
      <c r="AD75" s="6"/>
      <c r="AE75" s="6"/>
      <c r="AF75" s="6"/>
      <c r="AG75" s="6"/>
      <c r="AH75" s="6"/>
      <c r="AI75" s="6"/>
      <c r="AJ75" s="6"/>
      <c r="AK75" s="6"/>
      <c r="AL75" s="6"/>
      <c r="AM75" s="6"/>
      <c r="AN75" s="6"/>
      <c r="AO75" s="6"/>
      <c r="AP75" s="6"/>
      <c r="AQ75" s="6"/>
      <c r="AR75" s="6"/>
      <c r="AS75" s="6"/>
      <c r="AT75" s="6"/>
      <c r="AU75" s="6"/>
      <c r="AV75" s="6"/>
      <c r="AW75" s="6"/>
      <c r="AX75" s="6"/>
      <c r="AY75" s="6"/>
    </row>
    <row r="76" spans="1:51">
      <c r="A76" s="199"/>
      <c r="B76" s="199"/>
      <c r="C76" s="247"/>
      <c r="D76" s="248"/>
      <c r="E76" s="199"/>
      <c r="F76" s="240"/>
      <c r="G76" s="243"/>
      <c r="H76" s="199"/>
      <c r="I76" s="199"/>
      <c r="J76" s="199"/>
      <c r="K76" s="199"/>
      <c r="L76" s="199"/>
      <c r="M76" s="199"/>
      <c r="N76" s="199"/>
      <c r="O76" s="199"/>
      <c r="P76" s="199"/>
      <c r="Q76" s="6"/>
      <c r="R76" s="6"/>
      <c r="S76" s="6"/>
      <c r="T76" s="6"/>
      <c r="U76" s="6"/>
      <c r="V76" s="6"/>
      <c r="W76" s="6"/>
      <c r="X76" s="6"/>
      <c r="Y76" s="6"/>
      <c r="Z76" s="6"/>
      <c r="AA76" s="6"/>
      <c r="AB76" s="6"/>
      <c r="AC76" s="6"/>
      <c r="AD76" s="6"/>
      <c r="AE76" s="6"/>
      <c r="AF76" s="6"/>
      <c r="AG76" s="6"/>
      <c r="AH76" s="6"/>
      <c r="AI76" s="6"/>
      <c r="AJ76" s="6"/>
      <c r="AK76" s="6"/>
      <c r="AL76" s="6"/>
      <c r="AM76" s="6"/>
      <c r="AN76" s="6"/>
      <c r="AO76" s="6"/>
      <c r="AP76" s="6"/>
      <c r="AQ76" s="6"/>
      <c r="AR76" s="6"/>
      <c r="AS76" s="6"/>
      <c r="AT76" s="6"/>
      <c r="AU76" s="6"/>
      <c r="AV76" s="6"/>
      <c r="AW76" s="6"/>
      <c r="AX76" s="6"/>
      <c r="AY76" s="6"/>
    </row>
    <row r="77" spans="1:51">
      <c r="A77" s="199"/>
      <c r="B77" s="199"/>
      <c r="C77" s="247"/>
      <c r="D77" s="248"/>
      <c r="E77" s="199"/>
      <c r="F77" s="240"/>
      <c r="G77" s="243"/>
      <c r="H77" s="199"/>
      <c r="I77" s="199"/>
      <c r="J77" s="199"/>
      <c r="K77" s="199"/>
      <c r="L77" s="199"/>
      <c r="M77" s="199"/>
      <c r="N77" s="199"/>
      <c r="O77" s="199"/>
      <c r="P77" s="199"/>
      <c r="Q77" s="6"/>
      <c r="R77" s="6"/>
      <c r="S77" s="6"/>
      <c r="T77" s="6"/>
      <c r="U77" s="6"/>
      <c r="V77" s="6"/>
      <c r="W77" s="6"/>
      <c r="X77" s="6"/>
      <c r="Y77" s="6"/>
      <c r="Z77" s="6"/>
      <c r="AA77" s="6"/>
      <c r="AB77" s="6"/>
      <c r="AC77" s="6"/>
      <c r="AD77" s="6"/>
      <c r="AE77" s="6"/>
      <c r="AF77" s="6"/>
      <c r="AG77" s="6"/>
      <c r="AH77" s="6"/>
      <c r="AI77" s="6"/>
      <c r="AJ77" s="6"/>
      <c r="AK77" s="6"/>
      <c r="AL77" s="6"/>
      <c r="AM77" s="6"/>
      <c r="AN77" s="6"/>
      <c r="AO77" s="6"/>
      <c r="AP77" s="6"/>
      <c r="AQ77" s="6"/>
      <c r="AR77" s="6"/>
      <c r="AS77" s="6"/>
      <c r="AT77" s="6"/>
      <c r="AU77" s="6"/>
      <c r="AV77" s="6"/>
      <c r="AW77" s="6"/>
      <c r="AX77" s="6"/>
      <c r="AY77" s="6"/>
    </row>
    <row r="78" spans="1:51">
      <c r="A78" s="199"/>
      <c r="B78" s="199"/>
      <c r="C78" s="247"/>
      <c r="D78" s="248"/>
      <c r="E78" s="199"/>
      <c r="F78" s="240"/>
      <c r="G78" s="243"/>
      <c r="H78" s="199"/>
      <c r="I78" s="199"/>
      <c r="J78" s="199"/>
      <c r="K78" s="199"/>
      <c r="L78" s="199"/>
      <c r="M78" s="199"/>
      <c r="N78" s="199"/>
      <c r="O78" s="199"/>
      <c r="P78" s="199"/>
      <c r="Q78" s="6"/>
      <c r="R78" s="6"/>
      <c r="S78" s="6"/>
      <c r="T78" s="6"/>
      <c r="U78" s="6"/>
      <c r="V78" s="6"/>
      <c r="W78" s="6"/>
      <c r="X78" s="6"/>
      <c r="Y78" s="6"/>
      <c r="Z78" s="6"/>
      <c r="AA78" s="6"/>
      <c r="AB78" s="6"/>
      <c r="AC78" s="6"/>
      <c r="AD78" s="6"/>
      <c r="AE78" s="6"/>
      <c r="AF78" s="6"/>
      <c r="AG78" s="6"/>
      <c r="AH78" s="6"/>
      <c r="AI78" s="6"/>
      <c r="AJ78" s="6"/>
      <c r="AK78" s="6"/>
      <c r="AL78" s="6"/>
      <c r="AM78" s="6"/>
      <c r="AN78" s="6"/>
      <c r="AO78" s="6"/>
      <c r="AP78" s="6"/>
      <c r="AQ78" s="6"/>
      <c r="AR78" s="6"/>
      <c r="AS78" s="6"/>
      <c r="AT78" s="6"/>
      <c r="AU78" s="6"/>
      <c r="AV78" s="6"/>
      <c r="AW78" s="6"/>
      <c r="AX78" s="6"/>
      <c r="AY78" s="6"/>
    </row>
    <row r="79" spans="1:51">
      <c r="A79" s="199"/>
      <c r="B79" s="199"/>
      <c r="C79" s="247"/>
      <c r="D79" s="248"/>
      <c r="E79" s="199"/>
      <c r="F79" s="240"/>
      <c r="G79" s="243"/>
      <c r="H79" s="199"/>
      <c r="I79" s="199"/>
      <c r="J79" s="199"/>
      <c r="K79" s="199"/>
      <c r="L79" s="199"/>
      <c r="M79" s="199"/>
      <c r="N79" s="199"/>
      <c r="O79" s="199"/>
      <c r="P79" s="199"/>
      <c r="Q79" s="6"/>
      <c r="R79" s="6"/>
      <c r="S79" s="6"/>
      <c r="T79" s="6"/>
      <c r="U79" s="6"/>
      <c r="V79" s="6"/>
      <c r="W79" s="6"/>
      <c r="X79" s="6"/>
      <c r="Y79" s="6"/>
      <c r="Z79" s="6"/>
      <c r="AA79" s="6"/>
      <c r="AB79" s="6"/>
      <c r="AC79" s="6"/>
      <c r="AD79" s="6"/>
      <c r="AE79" s="6"/>
      <c r="AF79" s="6"/>
      <c r="AG79" s="6"/>
      <c r="AH79" s="6"/>
      <c r="AI79" s="6"/>
      <c r="AJ79" s="6"/>
      <c r="AK79" s="6"/>
      <c r="AL79" s="6"/>
      <c r="AM79" s="6"/>
      <c r="AN79" s="6"/>
      <c r="AO79" s="6"/>
      <c r="AP79" s="6"/>
      <c r="AQ79" s="6"/>
      <c r="AR79" s="6"/>
      <c r="AS79" s="6"/>
      <c r="AT79" s="6"/>
      <c r="AU79" s="6"/>
      <c r="AV79" s="6"/>
      <c r="AW79" s="6"/>
      <c r="AX79" s="6"/>
      <c r="AY79" s="6"/>
    </row>
    <row r="80" spans="1:51">
      <c r="A80" s="199"/>
      <c r="B80" s="199"/>
      <c r="C80" s="247"/>
      <c r="D80" s="248"/>
      <c r="E80" s="199"/>
      <c r="F80" s="240"/>
      <c r="G80" s="243"/>
      <c r="H80" s="199"/>
      <c r="I80" s="199"/>
      <c r="J80" s="199"/>
      <c r="K80" s="199"/>
      <c r="L80" s="199"/>
      <c r="M80" s="199"/>
      <c r="N80" s="199"/>
      <c r="O80" s="199"/>
      <c r="P80" s="199"/>
      <c r="Q80" s="6"/>
      <c r="R80" s="6"/>
      <c r="S80" s="6"/>
      <c r="T80" s="6"/>
      <c r="U80" s="6"/>
      <c r="V80" s="6"/>
      <c r="W80" s="6"/>
      <c r="X80" s="6"/>
      <c r="Y80" s="6"/>
      <c r="Z80" s="6"/>
      <c r="AA80" s="6"/>
      <c r="AB80" s="6"/>
      <c r="AC80" s="6"/>
      <c r="AD80" s="6"/>
      <c r="AE80" s="6"/>
      <c r="AF80" s="6"/>
      <c r="AG80" s="6"/>
      <c r="AH80" s="6"/>
      <c r="AI80" s="6"/>
      <c r="AJ80" s="6"/>
      <c r="AK80" s="6"/>
      <c r="AL80" s="6"/>
      <c r="AM80" s="6"/>
      <c r="AN80" s="6"/>
      <c r="AO80" s="6"/>
      <c r="AP80" s="6"/>
      <c r="AQ80" s="6"/>
      <c r="AR80" s="6"/>
      <c r="AS80" s="6"/>
      <c r="AT80" s="6"/>
      <c r="AU80" s="6"/>
      <c r="AV80" s="6"/>
      <c r="AW80" s="6"/>
      <c r="AX80" s="6"/>
      <c r="AY80" s="6"/>
    </row>
    <row r="81" spans="1:51">
      <c r="A81" s="199"/>
      <c r="B81" s="199"/>
      <c r="C81" s="247"/>
      <c r="D81" s="248"/>
      <c r="E81" s="199"/>
      <c r="F81" s="240"/>
      <c r="G81" s="243"/>
      <c r="H81" s="199"/>
      <c r="I81" s="199"/>
      <c r="J81" s="199"/>
      <c r="K81" s="199"/>
      <c r="L81" s="199"/>
      <c r="M81" s="199"/>
      <c r="N81" s="199"/>
      <c r="O81" s="199"/>
      <c r="P81" s="199"/>
      <c r="Q81" s="6"/>
      <c r="R81" s="6"/>
      <c r="S81" s="6"/>
      <c r="T81" s="6"/>
      <c r="U81" s="6"/>
      <c r="V81" s="6"/>
      <c r="W81" s="6"/>
      <c r="X81" s="6"/>
      <c r="Y81" s="6"/>
      <c r="Z81" s="6"/>
      <c r="AA81" s="6"/>
      <c r="AB81" s="6"/>
      <c r="AC81" s="6"/>
      <c r="AD81" s="6"/>
      <c r="AE81" s="6"/>
      <c r="AF81" s="6"/>
      <c r="AG81" s="6"/>
      <c r="AH81" s="6"/>
      <c r="AI81" s="6"/>
      <c r="AJ81" s="6"/>
      <c r="AK81" s="6"/>
      <c r="AL81" s="6"/>
      <c r="AM81" s="6"/>
      <c r="AN81" s="6"/>
      <c r="AO81" s="6"/>
      <c r="AP81" s="6"/>
      <c r="AQ81" s="6"/>
      <c r="AR81" s="6"/>
      <c r="AS81" s="6"/>
      <c r="AT81" s="6"/>
      <c r="AU81" s="6"/>
      <c r="AV81" s="6"/>
      <c r="AW81" s="6"/>
      <c r="AX81" s="6"/>
      <c r="AY81" s="6"/>
    </row>
    <row r="82" spans="1:51">
      <c r="A82" s="199"/>
      <c r="B82" s="199"/>
      <c r="C82" s="247"/>
      <c r="D82" s="248"/>
      <c r="E82" s="199"/>
      <c r="F82" s="240"/>
      <c r="G82" s="243"/>
      <c r="H82" s="199"/>
      <c r="I82" s="199"/>
      <c r="J82" s="199"/>
      <c r="K82" s="199"/>
      <c r="L82" s="199"/>
      <c r="M82" s="199"/>
      <c r="N82" s="199"/>
      <c r="O82" s="199"/>
      <c r="P82" s="199"/>
      <c r="Q82" s="6"/>
      <c r="R82" s="6"/>
      <c r="S82" s="6"/>
      <c r="T82" s="6"/>
      <c r="U82" s="6"/>
      <c r="V82" s="6"/>
      <c r="W82" s="6"/>
      <c r="X82" s="6"/>
      <c r="Y82" s="6"/>
      <c r="Z82" s="6"/>
      <c r="AA82" s="6"/>
      <c r="AB82" s="6"/>
      <c r="AC82" s="6"/>
      <c r="AD82" s="6"/>
      <c r="AE82" s="6"/>
      <c r="AF82" s="6"/>
      <c r="AG82" s="6"/>
      <c r="AH82" s="6"/>
      <c r="AI82" s="6"/>
      <c r="AJ82" s="6"/>
      <c r="AK82" s="6"/>
      <c r="AL82" s="6"/>
      <c r="AM82" s="6"/>
      <c r="AN82" s="6"/>
      <c r="AO82" s="6"/>
      <c r="AP82" s="6"/>
      <c r="AQ82" s="6"/>
      <c r="AR82" s="6"/>
      <c r="AS82" s="6"/>
      <c r="AT82" s="6"/>
      <c r="AU82" s="6"/>
      <c r="AV82" s="6"/>
      <c r="AW82" s="6"/>
      <c r="AX82" s="6"/>
      <c r="AY82" s="6"/>
    </row>
    <row r="83" spans="1:51">
      <c r="A83" s="199"/>
      <c r="B83" s="199"/>
      <c r="C83" s="247"/>
      <c r="D83" s="248"/>
      <c r="E83" s="199"/>
      <c r="F83" s="240"/>
      <c r="G83" s="243"/>
      <c r="H83" s="199"/>
      <c r="I83" s="199"/>
      <c r="J83" s="199"/>
      <c r="K83" s="199"/>
      <c r="L83" s="199"/>
      <c r="M83" s="199"/>
      <c r="N83" s="199"/>
      <c r="O83" s="199"/>
      <c r="P83" s="199"/>
      <c r="Q83" s="6"/>
      <c r="R83" s="6"/>
      <c r="S83" s="6"/>
      <c r="T83" s="6"/>
      <c r="U83" s="6"/>
      <c r="V83" s="6"/>
      <c r="W83" s="6"/>
      <c r="X83" s="6"/>
      <c r="Y83" s="6"/>
      <c r="Z83" s="6"/>
      <c r="AA83" s="6"/>
      <c r="AB83" s="6"/>
      <c r="AC83" s="6"/>
      <c r="AD83" s="6"/>
      <c r="AE83" s="6"/>
      <c r="AF83" s="6"/>
      <c r="AG83" s="6"/>
      <c r="AH83" s="6"/>
      <c r="AI83" s="6"/>
      <c r="AJ83" s="6"/>
      <c r="AK83" s="6"/>
      <c r="AL83" s="6"/>
      <c r="AM83" s="6"/>
      <c r="AN83" s="6"/>
      <c r="AO83" s="6"/>
      <c r="AP83" s="6"/>
      <c r="AQ83" s="6"/>
      <c r="AR83" s="6"/>
      <c r="AS83" s="6"/>
      <c r="AT83" s="6"/>
      <c r="AU83" s="6"/>
      <c r="AV83" s="6"/>
      <c r="AW83" s="6"/>
      <c r="AX83" s="6"/>
      <c r="AY83" s="6"/>
    </row>
    <row r="84" spans="1:51">
      <c r="A84" s="199"/>
      <c r="B84" s="199"/>
      <c r="C84" s="247"/>
      <c r="D84" s="248"/>
      <c r="E84" s="199"/>
      <c r="F84" s="240"/>
      <c r="G84" s="243"/>
      <c r="H84" s="199"/>
      <c r="I84" s="199"/>
      <c r="J84" s="199"/>
      <c r="K84" s="199"/>
      <c r="L84" s="199"/>
      <c r="M84" s="199"/>
      <c r="N84" s="199"/>
      <c r="O84" s="199"/>
      <c r="P84" s="199"/>
      <c r="Q84" s="6"/>
      <c r="R84" s="6"/>
      <c r="S84" s="6"/>
      <c r="T84" s="6"/>
      <c r="U84" s="6"/>
      <c r="V84" s="6"/>
      <c r="W84" s="6"/>
      <c r="X84" s="6"/>
      <c r="Y84" s="6"/>
      <c r="Z84" s="6"/>
      <c r="AA84" s="6"/>
      <c r="AB84" s="6"/>
      <c r="AC84" s="6"/>
      <c r="AD84" s="6"/>
      <c r="AE84" s="6"/>
      <c r="AF84" s="6"/>
      <c r="AG84" s="6"/>
      <c r="AH84" s="6"/>
      <c r="AI84" s="6"/>
      <c r="AJ84" s="6"/>
      <c r="AK84" s="6"/>
      <c r="AL84" s="6"/>
      <c r="AM84" s="6"/>
      <c r="AN84" s="6"/>
      <c r="AO84" s="6"/>
      <c r="AP84" s="6"/>
      <c r="AQ84" s="6"/>
      <c r="AR84" s="6"/>
      <c r="AS84" s="6"/>
      <c r="AT84" s="6"/>
      <c r="AU84" s="6"/>
      <c r="AV84" s="6"/>
      <c r="AW84" s="6"/>
      <c r="AX84" s="6"/>
      <c r="AY84" s="6"/>
    </row>
    <row r="85" spans="1:51">
      <c r="A85" s="199"/>
      <c r="B85" s="199"/>
      <c r="C85" s="247"/>
      <c r="D85" s="248"/>
      <c r="E85" s="199"/>
      <c r="F85" s="240"/>
      <c r="G85" s="243"/>
      <c r="H85" s="199"/>
      <c r="I85" s="199"/>
      <c r="J85" s="199"/>
      <c r="K85" s="199"/>
      <c r="L85" s="199"/>
      <c r="M85" s="199"/>
      <c r="N85" s="199"/>
      <c r="O85" s="199"/>
      <c r="P85" s="199"/>
      <c r="Q85" s="6"/>
      <c r="R85" s="6"/>
      <c r="S85" s="6"/>
      <c r="T85" s="6"/>
      <c r="U85" s="6"/>
      <c r="V85" s="6"/>
      <c r="W85" s="6"/>
      <c r="X85" s="6"/>
      <c r="Y85" s="6"/>
      <c r="Z85" s="6"/>
      <c r="AA85" s="6"/>
      <c r="AB85" s="6"/>
      <c r="AC85" s="6"/>
      <c r="AD85" s="6"/>
      <c r="AE85" s="6"/>
      <c r="AF85" s="6"/>
      <c r="AG85" s="6"/>
      <c r="AH85" s="6"/>
      <c r="AI85" s="6"/>
      <c r="AJ85" s="6"/>
      <c r="AK85" s="6"/>
      <c r="AL85" s="6"/>
      <c r="AM85" s="6"/>
      <c r="AN85" s="6"/>
      <c r="AO85" s="6"/>
      <c r="AP85" s="6"/>
      <c r="AQ85" s="6"/>
      <c r="AR85" s="6"/>
      <c r="AS85" s="6"/>
      <c r="AT85" s="6"/>
      <c r="AU85" s="6"/>
      <c r="AV85" s="6"/>
      <c r="AW85" s="6"/>
      <c r="AX85" s="6"/>
      <c r="AY85" s="6"/>
    </row>
    <row r="86" spans="1:51">
      <c r="A86" s="199"/>
      <c r="B86" s="199"/>
      <c r="C86" s="247"/>
      <c r="D86" s="248"/>
      <c r="E86" s="199"/>
      <c r="F86" s="240"/>
      <c r="G86" s="243"/>
      <c r="H86" s="199"/>
      <c r="I86" s="199"/>
      <c r="J86" s="199"/>
      <c r="K86" s="199"/>
      <c r="L86" s="199"/>
      <c r="M86" s="199"/>
      <c r="N86" s="199"/>
      <c r="O86" s="199"/>
      <c r="P86" s="199"/>
      <c r="Q86" s="6"/>
      <c r="R86" s="6"/>
      <c r="S86" s="6"/>
      <c r="T86" s="6"/>
      <c r="U86" s="6"/>
      <c r="V86" s="6"/>
      <c r="W86" s="6"/>
      <c r="X86" s="6"/>
      <c r="Y86" s="6"/>
      <c r="Z86" s="6"/>
      <c r="AA86" s="6"/>
      <c r="AB86" s="6"/>
      <c r="AC86" s="6"/>
      <c r="AD86" s="6"/>
      <c r="AE86" s="6"/>
      <c r="AF86" s="6"/>
      <c r="AG86" s="6"/>
      <c r="AH86" s="6"/>
      <c r="AI86" s="6"/>
      <c r="AJ86" s="6"/>
      <c r="AK86" s="6"/>
      <c r="AL86" s="6"/>
      <c r="AM86" s="6"/>
      <c r="AN86" s="6"/>
      <c r="AO86" s="6"/>
      <c r="AP86" s="6"/>
      <c r="AQ86" s="6"/>
      <c r="AR86" s="6"/>
      <c r="AS86" s="6"/>
      <c r="AT86" s="6"/>
      <c r="AU86" s="6"/>
      <c r="AV86" s="6"/>
      <c r="AW86" s="6"/>
      <c r="AX86" s="6"/>
      <c r="AY86" s="6"/>
    </row>
    <row r="87" spans="1:51">
      <c r="A87" s="199"/>
      <c r="B87" s="199"/>
      <c r="C87" s="247"/>
      <c r="D87" s="248"/>
      <c r="E87" s="199"/>
      <c r="F87" s="240"/>
      <c r="G87" s="243"/>
      <c r="H87" s="199"/>
      <c r="I87" s="199"/>
      <c r="J87" s="199"/>
      <c r="K87" s="199"/>
      <c r="L87" s="199"/>
      <c r="M87" s="199"/>
      <c r="N87" s="199"/>
      <c r="O87" s="199"/>
      <c r="P87" s="199"/>
      <c r="Q87" s="6"/>
      <c r="R87" s="6"/>
      <c r="S87" s="6"/>
      <c r="T87" s="6"/>
      <c r="U87" s="6"/>
      <c r="V87" s="6"/>
      <c r="W87" s="6"/>
      <c r="X87" s="6"/>
      <c r="Y87" s="6"/>
      <c r="Z87" s="6"/>
      <c r="AA87" s="6"/>
      <c r="AB87" s="6"/>
      <c r="AC87" s="6"/>
      <c r="AD87" s="6"/>
      <c r="AE87" s="6"/>
      <c r="AF87" s="6"/>
      <c r="AG87" s="6"/>
      <c r="AH87" s="6"/>
      <c r="AI87" s="6"/>
      <c r="AJ87" s="6"/>
      <c r="AK87" s="6"/>
      <c r="AL87" s="6"/>
      <c r="AM87" s="6"/>
      <c r="AN87" s="6"/>
      <c r="AO87" s="6"/>
      <c r="AP87" s="6"/>
      <c r="AQ87" s="6"/>
      <c r="AR87" s="6"/>
      <c r="AS87" s="6"/>
      <c r="AT87" s="6"/>
      <c r="AU87" s="6"/>
      <c r="AV87" s="6"/>
      <c r="AW87" s="6"/>
      <c r="AX87" s="6"/>
      <c r="AY87" s="6"/>
    </row>
    <row r="88" spans="1:51">
      <c r="A88" s="199"/>
      <c r="B88" s="199"/>
      <c r="C88" s="247"/>
      <c r="D88" s="248"/>
      <c r="E88" s="199"/>
      <c r="F88" s="240"/>
      <c r="G88" s="243"/>
      <c r="H88" s="199"/>
      <c r="I88" s="199"/>
      <c r="J88" s="199"/>
      <c r="K88" s="199"/>
      <c r="L88" s="199"/>
      <c r="M88" s="199"/>
      <c r="N88" s="199"/>
      <c r="O88" s="199"/>
      <c r="P88" s="199"/>
      <c r="Q88" s="6"/>
      <c r="R88" s="6"/>
      <c r="S88" s="6"/>
      <c r="T88" s="6"/>
      <c r="U88" s="6"/>
      <c r="V88" s="6"/>
      <c r="W88" s="6"/>
      <c r="X88" s="6"/>
      <c r="Y88" s="6"/>
      <c r="Z88" s="6"/>
      <c r="AA88" s="6"/>
      <c r="AB88" s="6"/>
      <c r="AC88" s="6"/>
      <c r="AD88" s="6"/>
      <c r="AE88" s="6"/>
      <c r="AF88" s="6"/>
      <c r="AG88" s="6"/>
      <c r="AH88" s="6"/>
      <c r="AI88" s="6"/>
      <c r="AJ88" s="6"/>
      <c r="AK88" s="6"/>
      <c r="AL88" s="6"/>
      <c r="AM88" s="6"/>
      <c r="AN88" s="6"/>
      <c r="AO88" s="6"/>
      <c r="AP88" s="6"/>
      <c r="AQ88" s="6"/>
      <c r="AR88" s="6"/>
      <c r="AS88" s="6"/>
      <c r="AT88" s="6"/>
      <c r="AU88" s="6"/>
      <c r="AV88" s="6"/>
      <c r="AW88" s="6"/>
      <c r="AX88" s="6"/>
      <c r="AY88" s="6"/>
    </row>
    <row r="89" spans="1:51">
      <c r="A89" s="199"/>
      <c r="B89" s="199"/>
      <c r="C89" s="247"/>
      <c r="D89" s="248"/>
      <c r="E89" s="199"/>
      <c r="F89" s="240"/>
      <c r="G89" s="243"/>
      <c r="H89" s="199"/>
      <c r="I89" s="199"/>
      <c r="J89" s="199"/>
      <c r="K89" s="199"/>
      <c r="L89" s="199"/>
      <c r="M89" s="199"/>
      <c r="N89" s="199"/>
      <c r="O89" s="199"/>
      <c r="P89" s="199"/>
      <c r="Q89" s="6"/>
      <c r="R89" s="6"/>
      <c r="S89" s="6"/>
      <c r="T89" s="6"/>
      <c r="U89" s="6"/>
      <c r="V89" s="6"/>
      <c r="W89" s="6"/>
      <c r="X89" s="6"/>
      <c r="Y89" s="6"/>
      <c r="Z89" s="6"/>
      <c r="AA89" s="6"/>
      <c r="AB89" s="6"/>
      <c r="AC89" s="6"/>
      <c r="AD89" s="6"/>
      <c r="AE89" s="6"/>
      <c r="AF89" s="6"/>
      <c r="AG89" s="6"/>
      <c r="AH89" s="6"/>
      <c r="AI89" s="6"/>
      <c r="AJ89" s="6"/>
      <c r="AK89" s="6"/>
      <c r="AL89" s="6"/>
      <c r="AM89" s="6"/>
      <c r="AN89" s="6"/>
      <c r="AO89" s="6"/>
      <c r="AP89" s="6"/>
      <c r="AQ89" s="6"/>
      <c r="AR89" s="6"/>
      <c r="AS89" s="6"/>
      <c r="AT89" s="6"/>
      <c r="AU89" s="6"/>
      <c r="AV89" s="6"/>
      <c r="AW89" s="6"/>
      <c r="AX89" s="6"/>
      <c r="AY89" s="6"/>
    </row>
    <row r="90" spans="1:51">
      <c r="A90" s="199"/>
      <c r="B90" s="199"/>
      <c r="C90" s="247"/>
      <c r="D90" s="248"/>
      <c r="E90" s="199"/>
      <c r="F90" s="240"/>
      <c r="G90" s="243"/>
      <c r="H90" s="199"/>
      <c r="I90" s="199"/>
      <c r="J90" s="199"/>
      <c r="K90" s="199"/>
      <c r="L90" s="199"/>
      <c r="M90" s="199"/>
      <c r="N90" s="199"/>
      <c r="O90" s="199"/>
      <c r="P90" s="199"/>
      <c r="Q90" s="6"/>
      <c r="R90" s="6"/>
      <c r="S90" s="6"/>
      <c r="T90" s="6"/>
      <c r="U90" s="6"/>
      <c r="V90" s="6"/>
      <c r="W90" s="6"/>
      <c r="X90" s="6"/>
      <c r="Y90" s="6"/>
      <c r="Z90" s="6"/>
      <c r="AA90" s="6"/>
      <c r="AB90" s="6"/>
      <c r="AC90" s="6"/>
      <c r="AD90" s="6"/>
      <c r="AE90" s="6"/>
      <c r="AF90" s="6"/>
      <c r="AG90" s="6"/>
      <c r="AH90" s="6"/>
      <c r="AI90" s="6"/>
      <c r="AJ90" s="6"/>
      <c r="AK90" s="6"/>
      <c r="AL90" s="6"/>
      <c r="AM90" s="6"/>
      <c r="AN90" s="6"/>
      <c r="AO90" s="6"/>
      <c r="AP90" s="6"/>
      <c r="AQ90" s="6"/>
      <c r="AR90" s="6"/>
      <c r="AS90" s="6"/>
      <c r="AT90" s="6"/>
      <c r="AU90" s="6"/>
      <c r="AV90" s="6"/>
      <c r="AW90" s="6"/>
      <c r="AX90" s="6"/>
      <c r="AY90" s="6"/>
    </row>
    <row r="91" spans="1:51">
      <c r="A91" s="199"/>
      <c r="B91" s="199"/>
      <c r="C91" s="247"/>
      <c r="D91" s="248"/>
      <c r="E91" s="199"/>
      <c r="F91" s="240"/>
      <c r="G91" s="243"/>
      <c r="H91" s="199"/>
      <c r="I91" s="199"/>
      <c r="J91" s="199"/>
      <c r="K91" s="199"/>
      <c r="L91" s="199"/>
      <c r="M91" s="199"/>
      <c r="N91" s="199"/>
      <c r="O91" s="199"/>
      <c r="P91" s="199"/>
      <c r="Q91" s="6"/>
      <c r="R91" s="6"/>
      <c r="S91" s="6"/>
      <c r="T91" s="6"/>
      <c r="U91" s="6"/>
      <c r="V91" s="6"/>
      <c r="W91" s="6"/>
      <c r="X91" s="6"/>
      <c r="Y91" s="6"/>
      <c r="Z91" s="6"/>
      <c r="AA91" s="6"/>
      <c r="AB91" s="6"/>
      <c r="AC91" s="6"/>
      <c r="AD91" s="6"/>
      <c r="AE91" s="6"/>
      <c r="AF91" s="6"/>
      <c r="AG91" s="6"/>
      <c r="AH91" s="6"/>
      <c r="AI91" s="6"/>
      <c r="AJ91" s="6"/>
      <c r="AK91" s="6"/>
      <c r="AL91" s="6"/>
      <c r="AM91" s="6"/>
      <c r="AN91" s="6"/>
      <c r="AO91" s="6"/>
      <c r="AP91" s="6"/>
      <c r="AQ91" s="6"/>
      <c r="AR91" s="6"/>
      <c r="AS91" s="6"/>
      <c r="AT91" s="6"/>
      <c r="AU91" s="6"/>
      <c r="AV91" s="6"/>
      <c r="AW91" s="6"/>
      <c r="AX91" s="6"/>
      <c r="AY91" s="6"/>
    </row>
    <row r="92" spans="1:51">
      <c r="A92" s="199"/>
      <c r="B92" s="199"/>
      <c r="C92" s="247"/>
      <c r="D92" s="248"/>
      <c r="E92" s="199"/>
      <c r="F92" s="240"/>
      <c r="G92" s="243"/>
      <c r="H92" s="199"/>
      <c r="I92" s="199"/>
      <c r="J92" s="199"/>
      <c r="K92" s="199"/>
      <c r="L92" s="199"/>
      <c r="M92" s="199"/>
      <c r="N92" s="199"/>
      <c r="O92" s="199"/>
      <c r="P92" s="199"/>
      <c r="Q92" s="6"/>
      <c r="R92" s="6"/>
      <c r="S92" s="6"/>
      <c r="T92" s="6"/>
      <c r="U92" s="6"/>
      <c r="V92" s="6"/>
      <c r="W92" s="6"/>
      <c r="X92" s="6"/>
      <c r="Y92" s="6"/>
      <c r="Z92" s="6"/>
      <c r="AA92" s="6"/>
      <c r="AB92" s="6"/>
      <c r="AC92" s="6"/>
      <c r="AD92" s="6"/>
      <c r="AE92" s="6"/>
      <c r="AF92" s="6"/>
      <c r="AG92" s="6"/>
      <c r="AH92" s="6"/>
      <c r="AI92" s="6"/>
      <c r="AJ92" s="6"/>
      <c r="AK92" s="6"/>
      <c r="AL92" s="6"/>
      <c r="AM92" s="6"/>
      <c r="AN92" s="6"/>
      <c r="AO92" s="6"/>
      <c r="AP92" s="6"/>
      <c r="AQ92" s="6"/>
      <c r="AR92" s="6"/>
      <c r="AS92" s="6"/>
      <c r="AT92" s="6"/>
      <c r="AU92" s="6"/>
      <c r="AV92" s="6"/>
      <c r="AW92" s="6"/>
      <c r="AX92" s="6"/>
      <c r="AY92" s="6"/>
    </row>
    <row r="93" spans="1:51">
      <c r="A93" s="199"/>
      <c r="B93" s="199"/>
      <c r="C93" s="247"/>
      <c r="D93" s="248"/>
      <c r="E93" s="199"/>
      <c r="F93" s="240"/>
      <c r="G93" s="243"/>
      <c r="H93" s="199"/>
      <c r="I93" s="199"/>
      <c r="J93" s="199"/>
      <c r="K93" s="199"/>
      <c r="L93" s="199"/>
      <c r="M93" s="199"/>
      <c r="N93" s="199"/>
      <c r="O93" s="199"/>
      <c r="P93" s="199"/>
      <c r="Q93" s="6"/>
      <c r="R93" s="6"/>
      <c r="S93" s="6"/>
      <c r="T93" s="6"/>
      <c r="U93" s="6"/>
      <c r="V93" s="6"/>
      <c r="W93" s="6"/>
      <c r="X93" s="6"/>
      <c r="Y93" s="6"/>
      <c r="Z93" s="6"/>
      <c r="AA93" s="6"/>
      <c r="AB93" s="6"/>
      <c r="AC93" s="6"/>
      <c r="AD93" s="6"/>
      <c r="AE93" s="6"/>
      <c r="AF93" s="6"/>
      <c r="AG93" s="6"/>
      <c r="AH93" s="6"/>
      <c r="AI93" s="6"/>
      <c r="AJ93" s="6"/>
      <c r="AK93" s="6"/>
      <c r="AL93" s="6"/>
      <c r="AM93" s="6"/>
      <c r="AN93" s="6"/>
      <c r="AO93" s="6"/>
      <c r="AP93" s="6"/>
      <c r="AQ93" s="6"/>
      <c r="AR93" s="6"/>
      <c r="AS93" s="6"/>
      <c r="AT93" s="6"/>
      <c r="AU93" s="6"/>
      <c r="AV93" s="6"/>
      <c r="AW93" s="6"/>
      <c r="AX93" s="6"/>
      <c r="AY93" s="6"/>
    </row>
    <row r="94" spans="1:51">
      <c r="A94" s="199"/>
      <c r="B94" s="199"/>
      <c r="C94" s="247"/>
      <c r="D94" s="248"/>
      <c r="E94" s="199"/>
      <c r="F94" s="240"/>
      <c r="G94" s="243"/>
      <c r="H94" s="199"/>
      <c r="I94" s="199"/>
      <c r="J94" s="199"/>
      <c r="K94" s="199"/>
      <c r="L94" s="199"/>
      <c r="M94" s="199"/>
      <c r="N94" s="199"/>
      <c r="O94" s="199"/>
      <c r="P94" s="199"/>
      <c r="Q94" s="6"/>
      <c r="R94" s="6"/>
      <c r="S94" s="6"/>
      <c r="T94" s="6"/>
      <c r="U94" s="6"/>
      <c r="V94" s="6"/>
      <c r="W94" s="6"/>
      <c r="X94" s="6"/>
      <c r="Y94" s="6"/>
      <c r="Z94" s="6"/>
      <c r="AA94" s="6"/>
      <c r="AB94" s="6"/>
      <c r="AC94" s="6"/>
      <c r="AD94" s="6"/>
      <c r="AE94" s="6"/>
      <c r="AF94" s="6"/>
      <c r="AG94" s="6"/>
      <c r="AH94" s="6"/>
      <c r="AI94" s="6"/>
      <c r="AJ94" s="6"/>
      <c r="AK94" s="6"/>
      <c r="AL94" s="6"/>
      <c r="AM94" s="6"/>
      <c r="AN94" s="6"/>
      <c r="AO94" s="6"/>
      <c r="AP94" s="6"/>
      <c r="AQ94" s="6"/>
      <c r="AR94" s="6"/>
      <c r="AS94" s="6"/>
      <c r="AT94" s="6"/>
      <c r="AU94" s="6"/>
      <c r="AV94" s="6"/>
      <c r="AW94" s="6"/>
      <c r="AX94" s="6"/>
      <c r="AY94" s="6"/>
    </row>
    <row r="95" spans="1:51">
      <c r="A95" s="199"/>
      <c r="B95" s="199"/>
      <c r="C95" s="247"/>
      <c r="D95" s="248"/>
      <c r="E95" s="199"/>
      <c r="F95" s="240"/>
      <c r="G95" s="243"/>
      <c r="H95" s="199"/>
      <c r="I95" s="199"/>
      <c r="J95" s="199"/>
      <c r="K95" s="199"/>
      <c r="L95" s="199"/>
      <c r="M95" s="199"/>
      <c r="N95" s="199"/>
      <c r="O95" s="199"/>
      <c r="P95" s="199"/>
      <c r="Q95" s="6"/>
      <c r="R95" s="6"/>
      <c r="S95" s="6"/>
      <c r="T95" s="6"/>
      <c r="U95" s="6"/>
      <c r="V95" s="6"/>
      <c r="W95" s="6"/>
      <c r="X95" s="6"/>
      <c r="Y95" s="6"/>
      <c r="Z95" s="6"/>
      <c r="AA95" s="6"/>
      <c r="AB95" s="6"/>
      <c r="AC95" s="6"/>
      <c r="AD95" s="6"/>
      <c r="AE95" s="6"/>
      <c r="AF95" s="6"/>
      <c r="AG95" s="6"/>
      <c r="AH95" s="6"/>
      <c r="AI95" s="6"/>
      <c r="AJ95" s="6"/>
      <c r="AK95" s="6"/>
      <c r="AL95" s="6"/>
      <c r="AM95" s="6"/>
      <c r="AN95" s="6"/>
      <c r="AO95" s="6"/>
      <c r="AP95" s="6"/>
      <c r="AQ95" s="6"/>
      <c r="AR95" s="6"/>
      <c r="AS95" s="6"/>
      <c r="AT95" s="6"/>
      <c r="AU95" s="6"/>
      <c r="AV95" s="6"/>
      <c r="AW95" s="6"/>
      <c r="AX95" s="6"/>
      <c r="AY95" s="6"/>
    </row>
    <row r="96" spans="1:51">
      <c r="A96" s="199"/>
      <c r="B96" s="199"/>
      <c r="C96" s="247"/>
      <c r="D96" s="248"/>
      <c r="E96" s="199"/>
      <c r="F96" s="240"/>
      <c r="G96" s="243"/>
      <c r="H96" s="199"/>
      <c r="I96" s="199"/>
      <c r="J96" s="199"/>
      <c r="K96" s="199"/>
      <c r="L96" s="199"/>
      <c r="M96" s="199"/>
      <c r="N96" s="199"/>
      <c r="O96" s="199"/>
      <c r="P96" s="199"/>
      <c r="Q96" s="6"/>
      <c r="R96" s="6"/>
      <c r="S96" s="6"/>
      <c r="T96" s="6"/>
      <c r="U96" s="6"/>
      <c r="V96" s="6"/>
      <c r="W96" s="6"/>
      <c r="X96" s="6"/>
      <c r="Y96" s="6"/>
      <c r="Z96" s="6"/>
      <c r="AA96" s="6"/>
      <c r="AB96" s="6"/>
      <c r="AC96" s="6"/>
      <c r="AD96" s="6"/>
      <c r="AE96" s="6"/>
      <c r="AF96" s="6"/>
      <c r="AG96" s="6"/>
      <c r="AH96" s="6"/>
      <c r="AI96" s="6"/>
      <c r="AJ96" s="6"/>
      <c r="AK96" s="6"/>
      <c r="AL96" s="6"/>
      <c r="AM96" s="6"/>
      <c r="AN96" s="6"/>
      <c r="AO96" s="6"/>
      <c r="AP96" s="6"/>
      <c r="AQ96" s="6"/>
      <c r="AR96" s="6"/>
      <c r="AS96" s="6"/>
      <c r="AT96" s="6"/>
      <c r="AU96" s="6"/>
      <c r="AV96" s="6"/>
      <c r="AW96" s="6"/>
      <c r="AX96" s="6"/>
      <c r="AY96" s="6"/>
    </row>
    <row r="97" spans="1:51">
      <c r="A97" s="199"/>
      <c r="B97" s="199"/>
      <c r="C97" s="247"/>
      <c r="D97" s="248"/>
      <c r="E97" s="199"/>
      <c r="F97" s="240"/>
      <c r="G97" s="243"/>
      <c r="H97" s="199"/>
      <c r="I97" s="199"/>
      <c r="J97" s="199"/>
      <c r="K97" s="199"/>
      <c r="L97" s="199"/>
      <c r="M97" s="199"/>
      <c r="N97" s="199"/>
      <c r="O97" s="199"/>
      <c r="P97" s="199"/>
      <c r="Q97" s="6"/>
      <c r="R97" s="6"/>
      <c r="S97" s="6"/>
      <c r="T97" s="6"/>
      <c r="U97" s="6"/>
      <c r="V97" s="6"/>
      <c r="W97" s="6"/>
      <c r="X97" s="6"/>
      <c r="Y97" s="6"/>
      <c r="Z97" s="6"/>
      <c r="AA97" s="6"/>
      <c r="AB97" s="6"/>
      <c r="AC97" s="6"/>
      <c r="AD97" s="6"/>
      <c r="AE97" s="6"/>
      <c r="AF97" s="6"/>
      <c r="AG97" s="6"/>
      <c r="AH97" s="6"/>
      <c r="AI97" s="6"/>
      <c r="AJ97" s="6"/>
      <c r="AK97" s="6"/>
      <c r="AL97" s="6"/>
      <c r="AM97" s="6"/>
      <c r="AN97" s="6"/>
      <c r="AO97" s="6"/>
      <c r="AP97" s="6"/>
      <c r="AQ97" s="6"/>
      <c r="AR97" s="6"/>
      <c r="AS97" s="6"/>
      <c r="AT97" s="6"/>
      <c r="AU97" s="6"/>
      <c r="AV97" s="6"/>
      <c r="AW97" s="6"/>
      <c r="AX97" s="6"/>
      <c r="AY97" s="6"/>
    </row>
    <row r="98" spans="1:51">
      <c r="A98" s="199"/>
      <c r="B98" s="199"/>
      <c r="C98" s="247"/>
      <c r="D98" s="248"/>
      <c r="E98" s="199"/>
      <c r="F98" s="240"/>
      <c r="G98" s="243"/>
      <c r="H98" s="199"/>
      <c r="I98" s="199"/>
      <c r="J98" s="199"/>
      <c r="K98" s="199"/>
      <c r="L98" s="199"/>
      <c r="M98" s="199"/>
      <c r="N98" s="199"/>
      <c r="O98" s="199"/>
      <c r="P98" s="199"/>
      <c r="Q98" s="6"/>
      <c r="R98" s="6"/>
      <c r="S98" s="6"/>
      <c r="T98" s="6"/>
      <c r="U98" s="6"/>
      <c r="V98" s="6"/>
      <c r="W98" s="6"/>
      <c r="X98" s="6"/>
      <c r="Y98" s="6"/>
      <c r="Z98" s="6"/>
      <c r="AA98" s="6"/>
      <c r="AB98" s="6"/>
      <c r="AC98" s="6"/>
      <c r="AD98" s="6"/>
      <c r="AE98" s="6"/>
      <c r="AF98" s="6"/>
      <c r="AG98" s="6"/>
      <c r="AH98" s="6"/>
      <c r="AI98" s="6"/>
      <c r="AJ98" s="6"/>
      <c r="AK98" s="6"/>
      <c r="AL98" s="6"/>
      <c r="AM98" s="6"/>
      <c r="AN98" s="6"/>
      <c r="AO98" s="6"/>
      <c r="AP98" s="6"/>
      <c r="AQ98" s="6"/>
      <c r="AR98" s="6"/>
      <c r="AS98" s="6"/>
      <c r="AT98" s="6"/>
      <c r="AU98" s="6"/>
      <c r="AV98" s="6"/>
      <c r="AW98" s="6"/>
      <c r="AX98" s="6"/>
      <c r="AY98" s="6"/>
    </row>
    <row r="99" spans="1:51">
      <c r="A99" s="199"/>
      <c r="B99" s="199"/>
      <c r="C99" s="247"/>
      <c r="D99" s="248"/>
      <c r="E99" s="199"/>
      <c r="F99" s="240"/>
      <c r="G99" s="243"/>
      <c r="H99" s="199"/>
      <c r="I99" s="199"/>
      <c r="J99" s="199"/>
      <c r="K99" s="199"/>
      <c r="L99" s="199"/>
      <c r="M99" s="199"/>
      <c r="N99" s="199"/>
      <c r="O99" s="199"/>
      <c r="P99" s="199"/>
      <c r="Q99" s="6"/>
      <c r="R99" s="6"/>
      <c r="S99" s="6"/>
      <c r="T99" s="6"/>
      <c r="U99" s="6"/>
      <c r="V99" s="6"/>
      <c r="W99" s="6"/>
      <c r="X99" s="6"/>
      <c r="Y99" s="6"/>
      <c r="Z99" s="6"/>
      <c r="AA99" s="6"/>
      <c r="AB99" s="6"/>
      <c r="AC99" s="6"/>
      <c r="AD99" s="6"/>
      <c r="AE99" s="6"/>
      <c r="AF99" s="6"/>
      <c r="AG99" s="6"/>
      <c r="AH99" s="6"/>
      <c r="AI99" s="6"/>
      <c r="AJ99" s="6"/>
      <c r="AK99" s="6"/>
      <c r="AL99" s="6"/>
      <c r="AM99" s="6"/>
      <c r="AN99" s="6"/>
      <c r="AO99" s="6"/>
      <c r="AP99" s="6"/>
      <c r="AQ99" s="6"/>
      <c r="AR99" s="6"/>
      <c r="AS99" s="6"/>
      <c r="AT99" s="6"/>
      <c r="AU99" s="6"/>
      <c r="AV99" s="6"/>
      <c r="AW99" s="6"/>
      <c r="AX99" s="6"/>
      <c r="AY99" s="6"/>
    </row>
    <row r="100" spans="1:51">
      <c r="A100" s="199"/>
      <c r="B100" s="199"/>
      <c r="C100" s="247"/>
      <c r="D100" s="248"/>
      <c r="E100" s="199"/>
      <c r="F100" s="240"/>
      <c r="G100" s="243"/>
      <c r="H100" s="199"/>
      <c r="I100" s="199"/>
      <c r="J100" s="199"/>
      <c r="K100" s="199"/>
      <c r="L100" s="199"/>
      <c r="M100" s="199"/>
      <c r="N100" s="199"/>
      <c r="O100" s="199"/>
      <c r="P100" s="199"/>
      <c r="Q100" s="6"/>
      <c r="R100" s="6"/>
      <c r="S100" s="6"/>
      <c r="T100" s="6"/>
      <c r="U100" s="6"/>
      <c r="V100" s="6"/>
      <c r="W100" s="6"/>
      <c r="X100" s="6"/>
      <c r="Y100" s="6"/>
      <c r="Z100" s="6"/>
      <c r="AA100" s="6"/>
      <c r="AB100" s="6"/>
      <c r="AC100" s="6"/>
      <c r="AD100" s="6"/>
      <c r="AE100" s="6"/>
      <c r="AF100" s="6"/>
      <c r="AG100" s="6"/>
      <c r="AH100" s="6"/>
      <c r="AI100" s="6"/>
      <c r="AJ100" s="6"/>
      <c r="AK100" s="6"/>
      <c r="AL100" s="6"/>
      <c r="AM100" s="6"/>
      <c r="AN100" s="6"/>
      <c r="AO100" s="6"/>
      <c r="AP100" s="6"/>
      <c r="AQ100" s="6"/>
      <c r="AR100" s="6"/>
      <c r="AS100" s="6"/>
      <c r="AT100" s="6"/>
      <c r="AU100" s="6"/>
      <c r="AV100" s="6"/>
      <c r="AW100" s="6"/>
      <c r="AX100" s="6"/>
      <c r="AY100" s="6"/>
    </row>
    <row r="101" spans="1:51">
      <c r="A101" s="199"/>
      <c r="B101" s="199"/>
      <c r="C101" s="247"/>
      <c r="D101" s="248"/>
      <c r="E101" s="199"/>
      <c r="F101" s="240"/>
      <c r="G101" s="243"/>
      <c r="H101" s="199"/>
      <c r="I101" s="199"/>
      <c r="J101" s="199"/>
      <c r="K101" s="199"/>
      <c r="L101" s="199"/>
      <c r="M101" s="199"/>
      <c r="N101" s="199"/>
      <c r="O101" s="199"/>
      <c r="P101" s="199"/>
      <c r="Q101" s="6"/>
      <c r="R101" s="6"/>
      <c r="S101" s="6"/>
      <c r="T101" s="6"/>
      <c r="U101" s="6"/>
      <c r="V101" s="6"/>
      <c r="W101" s="6"/>
      <c r="X101" s="6"/>
      <c r="Y101" s="6"/>
      <c r="Z101" s="6"/>
      <c r="AA101" s="6"/>
      <c r="AB101" s="6"/>
      <c r="AC101" s="6"/>
      <c r="AD101" s="6"/>
      <c r="AE101" s="6"/>
      <c r="AF101" s="6"/>
      <c r="AG101" s="6"/>
      <c r="AH101" s="6"/>
      <c r="AI101" s="6"/>
      <c r="AJ101" s="6"/>
      <c r="AK101" s="6"/>
      <c r="AL101" s="6"/>
      <c r="AM101" s="6"/>
      <c r="AN101" s="6"/>
      <c r="AO101" s="6"/>
      <c r="AP101" s="6"/>
      <c r="AQ101" s="6"/>
      <c r="AR101" s="6"/>
      <c r="AS101" s="6"/>
      <c r="AT101" s="6"/>
      <c r="AU101" s="6"/>
      <c r="AV101" s="6"/>
      <c r="AW101" s="6"/>
      <c r="AX101" s="6"/>
      <c r="AY101" s="6"/>
    </row>
    <row r="102" spans="1:51">
      <c r="A102" s="199"/>
      <c r="B102" s="199"/>
      <c r="C102" s="247"/>
      <c r="D102" s="248"/>
      <c r="E102" s="199"/>
      <c r="F102" s="240"/>
      <c r="G102" s="243"/>
      <c r="H102" s="199"/>
      <c r="I102" s="199"/>
      <c r="J102" s="199"/>
      <c r="K102" s="199"/>
      <c r="L102" s="199"/>
      <c r="M102" s="199"/>
      <c r="N102" s="199"/>
      <c r="O102" s="199"/>
      <c r="P102" s="199"/>
      <c r="Q102" s="6"/>
      <c r="R102" s="6"/>
      <c r="S102" s="6"/>
      <c r="T102" s="6"/>
      <c r="U102" s="6"/>
      <c r="V102" s="6"/>
      <c r="W102" s="6"/>
      <c r="X102" s="6"/>
      <c r="Y102" s="6"/>
      <c r="Z102" s="6"/>
      <c r="AA102" s="6"/>
      <c r="AB102" s="6"/>
      <c r="AC102" s="6"/>
      <c r="AD102" s="6"/>
      <c r="AE102" s="6"/>
      <c r="AF102" s="6"/>
      <c r="AG102" s="6"/>
      <c r="AH102" s="6"/>
      <c r="AI102" s="6"/>
      <c r="AJ102" s="6"/>
      <c r="AK102" s="6"/>
      <c r="AL102" s="6"/>
      <c r="AM102" s="6"/>
      <c r="AN102" s="6"/>
      <c r="AO102" s="6"/>
      <c r="AP102" s="6"/>
      <c r="AQ102" s="6"/>
      <c r="AR102" s="6"/>
      <c r="AS102" s="6"/>
      <c r="AT102" s="6"/>
      <c r="AU102" s="6"/>
      <c r="AV102" s="6"/>
      <c r="AW102" s="6"/>
      <c r="AX102" s="6"/>
      <c r="AY102" s="6"/>
    </row>
    <row r="103" spans="1:51">
      <c r="A103" s="199"/>
      <c r="B103" s="199"/>
      <c r="C103" s="247"/>
      <c r="D103" s="248"/>
      <c r="E103" s="199"/>
      <c r="F103" s="240"/>
      <c r="G103" s="243"/>
      <c r="H103" s="199"/>
      <c r="I103" s="199"/>
      <c r="J103" s="199"/>
      <c r="K103" s="199"/>
      <c r="L103" s="199"/>
      <c r="M103" s="199"/>
      <c r="N103" s="199"/>
      <c r="O103" s="199"/>
      <c r="P103" s="199"/>
      <c r="Q103" s="6"/>
      <c r="R103" s="6"/>
      <c r="S103" s="6"/>
      <c r="T103" s="6"/>
      <c r="U103" s="6"/>
      <c r="V103" s="6"/>
      <c r="W103" s="6"/>
      <c r="X103" s="6"/>
      <c r="Y103" s="6"/>
      <c r="Z103" s="6"/>
      <c r="AA103" s="6"/>
      <c r="AB103" s="6"/>
      <c r="AC103" s="6"/>
      <c r="AD103" s="6"/>
      <c r="AE103" s="6"/>
      <c r="AF103" s="6"/>
      <c r="AG103" s="6"/>
      <c r="AH103" s="6"/>
      <c r="AI103" s="6"/>
      <c r="AJ103" s="6"/>
      <c r="AK103" s="6"/>
      <c r="AL103" s="6"/>
      <c r="AM103" s="6"/>
      <c r="AN103" s="6"/>
      <c r="AO103" s="6"/>
      <c r="AP103" s="6"/>
      <c r="AQ103" s="6"/>
      <c r="AR103" s="6"/>
      <c r="AS103" s="6"/>
      <c r="AT103" s="6"/>
      <c r="AU103" s="6"/>
      <c r="AV103" s="6"/>
      <c r="AW103" s="6"/>
      <c r="AX103" s="6"/>
      <c r="AY103" s="6"/>
    </row>
    <row r="104" spans="1:51">
      <c r="A104" s="199"/>
      <c r="B104" s="199"/>
      <c r="C104" s="247"/>
      <c r="D104" s="248"/>
      <c r="E104" s="199"/>
      <c r="F104" s="240"/>
      <c r="G104" s="243"/>
      <c r="H104" s="199"/>
      <c r="I104" s="199"/>
      <c r="J104" s="199"/>
      <c r="K104" s="199"/>
      <c r="L104" s="199"/>
      <c r="M104" s="199"/>
      <c r="N104" s="199"/>
      <c r="O104" s="199"/>
      <c r="P104" s="199"/>
      <c r="Q104" s="6"/>
      <c r="R104" s="6"/>
      <c r="S104" s="6"/>
      <c r="T104" s="6"/>
      <c r="U104" s="6"/>
      <c r="V104" s="6"/>
      <c r="W104" s="6"/>
      <c r="X104" s="6"/>
      <c r="Y104" s="6"/>
      <c r="Z104" s="6"/>
      <c r="AA104" s="6"/>
      <c r="AB104" s="6"/>
      <c r="AC104" s="6"/>
      <c r="AD104" s="6"/>
      <c r="AE104" s="6"/>
      <c r="AF104" s="6"/>
      <c r="AG104" s="6"/>
      <c r="AH104" s="6"/>
      <c r="AI104" s="6"/>
      <c r="AJ104" s="6"/>
      <c r="AK104" s="6"/>
      <c r="AL104" s="6"/>
      <c r="AM104" s="6"/>
      <c r="AN104" s="6"/>
      <c r="AO104" s="6"/>
      <c r="AP104" s="6"/>
      <c r="AQ104" s="6"/>
      <c r="AR104" s="6"/>
      <c r="AS104" s="6"/>
      <c r="AT104" s="6"/>
      <c r="AU104" s="6"/>
      <c r="AV104" s="6"/>
      <c r="AW104" s="6"/>
      <c r="AX104" s="6"/>
      <c r="AY104" s="6"/>
    </row>
    <row r="105" spans="1:51">
      <c r="A105" s="199"/>
      <c r="B105" s="199"/>
      <c r="C105" s="247"/>
      <c r="D105" s="248"/>
      <c r="E105" s="199"/>
      <c r="F105" s="240"/>
      <c r="G105" s="243"/>
      <c r="H105" s="199"/>
      <c r="I105" s="199"/>
      <c r="J105" s="199"/>
      <c r="K105" s="199"/>
      <c r="L105" s="199"/>
      <c r="M105" s="199"/>
      <c r="N105" s="199"/>
      <c r="O105" s="199"/>
      <c r="P105" s="199"/>
      <c r="Q105" s="6"/>
      <c r="R105" s="6"/>
      <c r="S105" s="6"/>
      <c r="T105" s="6"/>
      <c r="U105" s="6"/>
      <c r="V105" s="6"/>
      <c r="W105" s="6"/>
      <c r="X105" s="6"/>
      <c r="Y105" s="6"/>
      <c r="Z105" s="6"/>
      <c r="AA105" s="6"/>
      <c r="AB105" s="6"/>
      <c r="AC105" s="6"/>
      <c r="AD105" s="6"/>
      <c r="AE105" s="6"/>
      <c r="AF105" s="6"/>
      <c r="AG105" s="6"/>
      <c r="AH105" s="6"/>
      <c r="AI105" s="6"/>
      <c r="AJ105" s="6"/>
      <c r="AK105" s="6"/>
      <c r="AL105" s="6"/>
      <c r="AM105" s="6"/>
      <c r="AN105" s="6"/>
      <c r="AO105" s="6"/>
      <c r="AP105" s="6"/>
      <c r="AQ105" s="6"/>
      <c r="AR105" s="6"/>
      <c r="AS105" s="6"/>
      <c r="AT105" s="6"/>
      <c r="AU105" s="6"/>
      <c r="AV105" s="6"/>
      <c r="AW105" s="6"/>
      <c r="AX105" s="6"/>
      <c r="AY105" s="6"/>
    </row>
    <row r="106" spans="1:51">
      <c r="A106" s="199"/>
      <c r="B106" s="199"/>
      <c r="C106" s="247"/>
      <c r="D106" s="248"/>
      <c r="E106" s="199"/>
      <c r="F106" s="240"/>
      <c r="G106" s="243"/>
      <c r="H106" s="199"/>
      <c r="I106" s="199"/>
      <c r="J106" s="199"/>
      <c r="K106" s="199"/>
      <c r="L106" s="199"/>
      <c r="M106" s="199"/>
      <c r="N106" s="199"/>
      <c r="O106" s="199"/>
      <c r="P106" s="199"/>
      <c r="Q106" s="6"/>
      <c r="R106" s="6"/>
      <c r="S106" s="6"/>
      <c r="T106" s="6"/>
      <c r="U106" s="6"/>
      <c r="V106" s="6"/>
      <c r="W106" s="6"/>
      <c r="X106" s="6"/>
      <c r="Y106" s="6"/>
      <c r="Z106" s="6"/>
      <c r="AA106" s="6"/>
      <c r="AB106" s="6"/>
      <c r="AC106" s="6"/>
      <c r="AD106" s="6"/>
      <c r="AE106" s="6"/>
      <c r="AF106" s="6"/>
      <c r="AG106" s="6"/>
      <c r="AH106" s="6"/>
      <c r="AI106" s="6"/>
      <c r="AJ106" s="6"/>
      <c r="AK106" s="6"/>
      <c r="AL106" s="6"/>
      <c r="AM106" s="6"/>
      <c r="AN106" s="6"/>
      <c r="AO106" s="6"/>
      <c r="AP106" s="6"/>
      <c r="AQ106" s="6"/>
      <c r="AR106" s="6"/>
      <c r="AS106" s="6"/>
      <c r="AT106" s="6"/>
      <c r="AU106" s="6"/>
      <c r="AV106" s="6"/>
      <c r="AW106" s="6"/>
      <c r="AX106" s="6"/>
      <c r="AY106" s="6"/>
    </row>
    <row r="107" spans="1:51">
      <c r="A107" s="199"/>
      <c r="B107" s="199"/>
      <c r="C107" s="247"/>
      <c r="D107" s="248"/>
      <c r="E107" s="199"/>
      <c r="F107" s="240"/>
      <c r="G107" s="243"/>
      <c r="H107" s="199"/>
      <c r="I107" s="199"/>
      <c r="J107" s="199"/>
      <c r="K107" s="199"/>
      <c r="L107" s="199"/>
      <c r="M107" s="199"/>
      <c r="N107" s="199"/>
      <c r="O107" s="199"/>
      <c r="P107" s="199"/>
      <c r="Q107" s="6"/>
      <c r="R107" s="6"/>
      <c r="S107" s="6"/>
      <c r="T107" s="6"/>
      <c r="U107" s="6"/>
      <c r="V107" s="6"/>
      <c r="W107" s="6"/>
      <c r="X107" s="6"/>
      <c r="Y107" s="6"/>
      <c r="Z107" s="6"/>
      <c r="AA107" s="6"/>
      <c r="AB107" s="6"/>
      <c r="AC107" s="6"/>
      <c r="AD107" s="6"/>
      <c r="AE107" s="6"/>
      <c r="AF107" s="6"/>
      <c r="AG107" s="6"/>
      <c r="AH107" s="6"/>
      <c r="AI107" s="6"/>
      <c r="AJ107" s="6"/>
      <c r="AK107" s="6"/>
      <c r="AL107" s="6"/>
      <c r="AM107" s="6"/>
      <c r="AN107" s="6"/>
      <c r="AO107" s="6"/>
      <c r="AP107" s="6"/>
      <c r="AQ107" s="6"/>
      <c r="AR107" s="6"/>
      <c r="AS107" s="6"/>
      <c r="AT107" s="6"/>
      <c r="AU107" s="6"/>
      <c r="AV107" s="6"/>
      <c r="AW107" s="6"/>
      <c r="AX107" s="6"/>
      <c r="AY107" s="6"/>
    </row>
    <row r="108" spans="1:51">
      <c r="A108" s="199"/>
      <c r="B108" s="199"/>
      <c r="C108" s="247"/>
      <c r="D108" s="248"/>
      <c r="E108" s="199"/>
      <c r="F108" s="240"/>
      <c r="G108" s="243"/>
      <c r="H108" s="199"/>
      <c r="I108" s="199"/>
      <c r="J108" s="199"/>
      <c r="K108" s="199"/>
      <c r="L108" s="199"/>
      <c r="M108" s="199"/>
      <c r="N108" s="199"/>
      <c r="O108" s="199"/>
      <c r="P108" s="199"/>
      <c r="Q108" s="6"/>
      <c r="R108" s="6"/>
      <c r="S108" s="6"/>
      <c r="T108" s="6"/>
      <c r="U108" s="6"/>
      <c r="V108" s="6"/>
      <c r="W108" s="6"/>
      <c r="X108" s="6"/>
      <c r="Y108" s="6"/>
      <c r="Z108" s="6"/>
      <c r="AA108" s="6"/>
      <c r="AB108" s="6"/>
      <c r="AC108" s="6"/>
      <c r="AD108" s="6"/>
      <c r="AE108" s="6"/>
      <c r="AF108" s="6"/>
      <c r="AG108" s="6"/>
      <c r="AH108" s="6"/>
      <c r="AI108" s="6"/>
      <c r="AJ108" s="6"/>
      <c r="AK108" s="6"/>
      <c r="AL108" s="6"/>
      <c r="AM108" s="6"/>
      <c r="AN108" s="6"/>
      <c r="AO108" s="6"/>
      <c r="AP108" s="6"/>
      <c r="AQ108" s="6"/>
      <c r="AR108" s="6"/>
      <c r="AS108" s="6"/>
      <c r="AT108" s="6"/>
      <c r="AU108" s="6"/>
      <c r="AV108" s="6"/>
      <c r="AW108" s="6"/>
      <c r="AX108" s="6"/>
      <c r="AY108" s="6"/>
    </row>
    <row r="109" spans="1:51">
      <c r="A109" s="199"/>
      <c r="B109" s="199"/>
      <c r="C109" s="247"/>
      <c r="D109" s="248"/>
      <c r="E109" s="199"/>
      <c r="F109" s="240"/>
      <c r="G109" s="243"/>
      <c r="H109" s="199"/>
      <c r="I109" s="199"/>
      <c r="J109" s="199"/>
      <c r="K109" s="199"/>
      <c r="L109" s="199"/>
      <c r="M109" s="199"/>
      <c r="N109" s="199"/>
      <c r="O109" s="199"/>
      <c r="P109" s="199"/>
      <c r="Q109" s="6"/>
      <c r="R109" s="6"/>
      <c r="S109" s="6"/>
      <c r="T109" s="6"/>
      <c r="U109" s="6"/>
      <c r="V109" s="6"/>
      <c r="W109" s="6"/>
      <c r="X109" s="6"/>
      <c r="Y109" s="6"/>
      <c r="Z109" s="6"/>
      <c r="AA109" s="6"/>
      <c r="AB109" s="6"/>
      <c r="AC109" s="6"/>
      <c r="AD109" s="6"/>
      <c r="AE109" s="6"/>
      <c r="AF109" s="6"/>
      <c r="AG109" s="6"/>
      <c r="AH109" s="6"/>
      <c r="AI109" s="6"/>
      <c r="AJ109" s="6"/>
      <c r="AK109" s="6"/>
      <c r="AL109" s="6"/>
      <c r="AM109" s="6"/>
      <c r="AN109" s="6"/>
      <c r="AO109" s="6"/>
      <c r="AP109" s="6"/>
      <c r="AQ109" s="6"/>
      <c r="AR109" s="6"/>
      <c r="AS109" s="6"/>
      <c r="AT109" s="6"/>
      <c r="AU109" s="6"/>
      <c r="AV109" s="6"/>
      <c r="AW109" s="6"/>
      <c r="AX109" s="6"/>
      <c r="AY109" s="6"/>
    </row>
    <row r="110" spans="1:51">
      <c r="A110" s="199"/>
      <c r="B110" s="199"/>
      <c r="C110" s="247"/>
      <c r="D110" s="248"/>
      <c r="E110" s="199"/>
      <c r="F110" s="240"/>
      <c r="G110" s="243"/>
      <c r="H110" s="199"/>
      <c r="I110" s="199"/>
      <c r="J110" s="199"/>
      <c r="K110" s="199"/>
      <c r="L110" s="199"/>
      <c r="M110" s="199"/>
      <c r="N110" s="199"/>
      <c r="O110" s="199"/>
      <c r="P110" s="199"/>
      <c r="Q110" s="6"/>
      <c r="R110" s="6"/>
      <c r="S110" s="6"/>
      <c r="T110" s="6"/>
      <c r="U110" s="6"/>
      <c r="V110" s="6"/>
      <c r="W110" s="6"/>
      <c r="X110" s="6"/>
      <c r="Y110" s="6"/>
      <c r="Z110" s="6"/>
      <c r="AA110" s="6"/>
      <c r="AB110" s="6"/>
      <c r="AC110" s="6"/>
      <c r="AD110" s="6"/>
      <c r="AE110" s="6"/>
      <c r="AF110" s="6"/>
      <c r="AG110" s="6"/>
      <c r="AH110" s="6"/>
      <c r="AI110" s="6"/>
      <c r="AJ110" s="6"/>
      <c r="AK110" s="6"/>
      <c r="AL110" s="6"/>
      <c r="AM110" s="6"/>
      <c r="AN110" s="6"/>
      <c r="AO110" s="6"/>
      <c r="AP110" s="6"/>
      <c r="AQ110" s="6"/>
      <c r="AR110" s="6"/>
      <c r="AS110" s="6"/>
      <c r="AT110" s="6"/>
      <c r="AU110" s="6"/>
      <c r="AV110" s="6"/>
      <c r="AW110" s="6"/>
      <c r="AX110" s="6"/>
      <c r="AY110" s="6"/>
    </row>
    <row r="111" spans="1:51">
      <c r="A111" s="199"/>
      <c r="B111" s="199"/>
      <c r="C111" s="247"/>
      <c r="D111" s="248"/>
      <c r="E111" s="199"/>
      <c r="F111" s="240"/>
      <c r="G111" s="243"/>
      <c r="H111" s="199"/>
      <c r="I111" s="199"/>
      <c r="J111" s="199"/>
      <c r="K111" s="199"/>
      <c r="L111" s="199"/>
      <c r="M111" s="199"/>
      <c r="N111" s="199"/>
      <c r="O111" s="199"/>
      <c r="P111" s="199"/>
      <c r="Q111" s="6"/>
      <c r="R111" s="6"/>
      <c r="S111" s="6"/>
      <c r="T111" s="6"/>
      <c r="U111" s="6"/>
      <c r="V111" s="6"/>
      <c r="W111" s="6"/>
      <c r="X111" s="6"/>
      <c r="Y111" s="6"/>
      <c r="Z111" s="6"/>
      <c r="AA111" s="6"/>
      <c r="AB111" s="6"/>
      <c r="AC111" s="6"/>
      <c r="AD111" s="6"/>
      <c r="AE111" s="6"/>
      <c r="AF111" s="6"/>
      <c r="AG111" s="6"/>
      <c r="AH111" s="6"/>
      <c r="AI111" s="6"/>
      <c r="AJ111" s="6"/>
      <c r="AK111" s="6"/>
      <c r="AL111" s="6"/>
      <c r="AM111" s="6"/>
      <c r="AN111" s="6"/>
      <c r="AO111" s="6"/>
      <c r="AP111" s="6"/>
      <c r="AQ111" s="6"/>
      <c r="AR111" s="6"/>
      <c r="AS111" s="6"/>
      <c r="AT111" s="6"/>
      <c r="AU111" s="6"/>
      <c r="AV111" s="6"/>
      <c r="AW111" s="6"/>
      <c r="AX111" s="6"/>
      <c r="AY111" s="6"/>
    </row>
    <row r="112" spans="1:51">
      <c r="A112" s="199"/>
      <c r="B112" s="199"/>
      <c r="C112" s="247"/>
      <c r="D112" s="248"/>
      <c r="E112" s="199"/>
      <c r="F112" s="240"/>
      <c r="G112" s="243"/>
      <c r="H112" s="199"/>
      <c r="I112" s="199"/>
      <c r="J112" s="199"/>
      <c r="K112" s="199"/>
      <c r="L112" s="199"/>
      <c r="M112" s="199"/>
      <c r="N112" s="199"/>
      <c r="O112" s="199"/>
      <c r="P112" s="199"/>
      <c r="Q112" s="6"/>
      <c r="R112" s="6"/>
      <c r="S112" s="6"/>
      <c r="T112" s="6"/>
      <c r="U112" s="6"/>
      <c r="V112" s="6"/>
      <c r="W112" s="6"/>
      <c r="X112" s="6"/>
      <c r="Y112" s="6"/>
      <c r="Z112" s="6"/>
      <c r="AA112" s="6"/>
      <c r="AB112" s="6"/>
      <c r="AC112" s="6"/>
      <c r="AD112" s="6"/>
      <c r="AE112" s="6"/>
      <c r="AF112" s="6"/>
      <c r="AG112" s="6"/>
      <c r="AH112" s="6"/>
      <c r="AI112" s="6"/>
      <c r="AJ112" s="6"/>
      <c r="AK112" s="6"/>
      <c r="AL112" s="6"/>
      <c r="AM112" s="6"/>
      <c r="AN112" s="6"/>
      <c r="AO112" s="6"/>
      <c r="AP112" s="6"/>
      <c r="AQ112" s="6"/>
      <c r="AR112" s="6"/>
      <c r="AS112" s="6"/>
      <c r="AT112" s="6"/>
      <c r="AU112" s="6"/>
      <c r="AV112" s="6"/>
      <c r="AW112" s="6"/>
      <c r="AX112" s="6"/>
      <c r="AY112" s="6"/>
    </row>
    <row r="113" spans="1:51">
      <c r="A113" s="199"/>
      <c r="B113" s="199"/>
      <c r="C113" s="247"/>
      <c r="D113" s="248"/>
      <c r="E113" s="199"/>
      <c r="F113" s="240"/>
      <c r="G113" s="243"/>
      <c r="H113" s="199"/>
      <c r="I113" s="199"/>
      <c r="J113" s="199"/>
      <c r="K113" s="199"/>
      <c r="L113" s="199"/>
      <c r="M113" s="199"/>
      <c r="N113" s="199"/>
      <c r="O113" s="199"/>
      <c r="P113" s="199"/>
      <c r="Q113" s="6"/>
      <c r="R113" s="6"/>
      <c r="S113" s="6"/>
      <c r="T113" s="6"/>
      <c r="U113" s="6"/>
      <c r="V113" s="6"/>
      <c r="W113" s="6"/>
      <c r="X113" s="6"/>
      <c r="Y113" s="6"/>
      <c r="Z113" s="6"/>
      <c r="AA113" s="6"/>
      <c r="AB113" s="6"/>
      <c r="AC113" s="6"/>
      <c r="AD113" s="6"/>
      <c r="AE113" s="6"/>
      <c r="AF113" s="6"/>
      <c r="AG113" s="6"/>
      <c r="AH113" s="6"/>
      <c r="AI113" s="6"/>
      <c r="AJ113" s="6"/>
      <c r="AK113" s="6"/>
      <c r="AL113" s="6"/>
      <c r="AM113" s="6"/>
      <c r="AN113" s="6"/>
      <c r="AO113" s="6"/>
      <c r="AP113" s="6"/>
      <c r="AQ113" s="6"/>
      <c r="AR113" s="6"/>
      <c r="AS113" s="6"/>
      <c r="AT113" s="6"/>
      <c r="AU113" s="6"/>
      <c r="AV113" s="6"/>
      <c r="AW113" s="6"/>
      <c r="AX113" s="6"/>
      <c r="AY113" s="6"/>
    </row>
    <row r="114" spans="1:51">
      <c r="A114" s="199"/>
      <c r="B114" s="199"/>
      <c r="C114" s="247"/>
      <c r="D114" s="248"/>
      <c r="E114" s="199"/>
      <c r="F114" s="240"/>
      <c r="G114" s="243"/>
      <c r="H114" s="199"/>
      <c r="I114" s="199"/>
      <c r="J114" s="199"/>
      <c r="K114" s="199"/>
      <c r="L114" s="199"/>
      <c r="M114" s="199"/>
      <c r="N114" s="199"/>
      <c r="O114" s="199"/>
      <c r="P114" s="199"/>
      <c r="Q114" s="6"/>
      <c r="R114" s="6"/>
      <c r="S114" s="6"/>
      <c r="T114" s="6"/>
      <c r="U114" s="6"/>
      <c r="V114" s="6"/>
      <c r="W114" s="6"/>
      <c r="X114" s="6"/>
      <c r="Y114" s="6"/>
      <c r="Z114" s="6"/>
      <c r="AA114" s="6"/>
      <c r="AB114" s="6"/>
      <c r="AC114" s="6"/>
      <c r="AD114" s="6"/>
      <c r="AE114" s="6"/>
      <c r="AF114" s="6"/>
      <c r="AG114" s="6"/>
      <c r="AH114" s="6"/>
      <c r="AI114" s="6"/>
      <c r="AJ114" s="6"/>
      <c r="AK114" s="6"/>
      <c r="AL114" s="6"/>
      <c r="AM114" s="6"/>
      <c r="AN114" s="6"/>
      <c r="AO114" s="6"/>
      <c r="AP114" s="6"/>
      <c r="AQ114" s="6"/>
      <c r="AR114" s="6"/>
      <c r="AS114" s="6"/>
      <c r="AT114" s="6"/>
      <c r="AU114" s="6"/>
      <c r="AV114" s="6"/>
      <c r="AW114" s="6"/>
      <c r="AX114" s="6"/>
      <c r="AY114" s="6"/>
    </row>
    <row r="115" spans="1:51">
      <c r="A115" s="199"/>
      <c r="B115" s="199"/>
      <c r="C115" s="247"/>
      <c r="D115" s="248"/>
      <c r="E115" s="199"/>
      <c r="F115" s="240"/>
      <c r="G115" s="243"/>
      <c r="H115" s="199"/>
      <c r="I115" s="199"/>
      <c r="J115" s="199"/>
      <c r="K115" s="199"/>
      <c r="L115" s="199"/>
      <c r="M115" s="199"/>
      <c r="N115" s="199"/>
      <c r="O115" s="199"/>
      <c r="P115" s="199"/>
      <c r="Q115" s="6"/>
      <c r="R115" s="6"/>
      <c r="S115" s="6"/>
      <c r="T115" s="6"/>
      <c r="U115" s="6"/>
      <c r="V115" s="6"/>
      <c r="W115" s="6"/>
      <c r="X115" s="6"/>
      <c r="Y115" s="6"/>
      <c r="Z115" s="6"/>
      <c r="AA115" s="6"/>
      <c r="AB115" s="6"/>
      <c r="AC115" s="6"/>
      <c r="AD115" s="6"/>
      <c r="AE115" s="6"/>
      <c r="AF115" s="6"/>
      <c r="AG115" s="6"/>
      <c r="AH115" s="6"/>
      <c r="AI115" s="6"/>
      <c r="AJ115" s="6"/>
      <c r="AK115" s="6"/>
      <c r="AL115" s="6"/>
      <c r="AM115" s="6"/>
      <c r="AN115" s="6"/>
      <c r="AO115" s="6"/>
      <c r="AP115" s="6"/>
      <c r="AQ115" s="6"/>
      <c r="AR115" s="6"/>
      <c r="AS115" s="6"/>
      <c r="AT115" s="6"/>
      <c r="AU115" s="6"/>
      <c r="AV115" s="6"/>
      <c r="AW115" s="6"/>
      <c r="AX115" s="6"/>
      <c r="AY115" s="6"/>
    </row>
    <row r="116" spans="1:51">
      <c r="A116" s="199"/>
      <c r="B116" s="199"/>
      <c r="C116" s="247"/>
      <c r="D116" s="248"/>
      <c r="E116" s="199"/>
      <c r="F116" s="240"/>
      <c r="G116" s="243"/>
      <c r="H116" s="199"/>
      <c r="I116" s="199"/>
      <c r="J116" s="199"/>
      <c r="K116" s="199"/>
      <c r="L116" s="199"/>
      <c r="M116" s="199"/>
      <c r="N116" s="199"/>
      <c r="O116" s="199"/>
      <c r="P116" s="199"/>
      <c r="Q116" s="6"/>
      <c r="R116" s="6"/>
      <c r="S116" s="6"/>
      <c r="T116" s="6"/>
      <c r="U116" s="6"/>
      <c r="V116" s="6"/>
      <c r="W116" s="6"/>
      <c r="X116" s="6"/>
      <c r="Y116" s="6"/>
      <c r="Z116" s="6"/>
      <c r="AA116" s="6"/>
      <c r="AB116" s="6"/>
      <c r="AC116" s="6"/>
      <c r="AD116" s="6"/>
      <c r="AE116" s="6"/>
      <c r="AF116" s="6"/>
      <c r="AG116" s="6"/>
      <c r="AH116" s="6"/>
      <c r="AI116" s="6"/>
      <c r="AJ116" s="6"/>
      <c r="AK116" s="6"/>
      <c r="AL116" s="6"/>
      <c r="AM116" s="6"/>
      <c r="AN116" s="6"/>
      <c r="AO116" s="6"/>
      <c r="AP116" s="6"/>
      <c r="AQ116" s="6"/>
      <c r="AR116" s="6"/>
      <c r="AS116" s="6"/>
      <c r="AT116" s="6"/>
      <c r="AU116" s="6"/>
      <c r="AV116" s="6"/>
      <c r="AW116" s="6"/>
      <c r="AX116" s="6"/>
      <c r="AY116" s="6"/>
    </row>
    <row r="117" spans="1:51">
      <c r="A117" s="199"/>
      <c r="B117" s="199"/>
      <c r="C117" s="247"/>
      <c r="D117" s="248"/>
      <c r="E117" s="199"/>
      <c r="F117" s="240"/>
      <c r="G117" s="243"/>
      <c r="H117" s="199"/>
      <c r="I117" s="199"/>
      <c r="J117" s="199"/>
      <c r="K117" s="199"/>
      <c r="L117" s="199"/>
      <c r="M117" s="199"/>
      <c r="N117" s="199"/>
      <c r="O117" s="199"/>
      <c r="P117" s="199"/>
      <c r="Q117" s="6"/>
      <c r="R117" s="6"/>
      <c r="S117" s="6"/>
      <c r="T117" s="6"/>
      <c r="U117" s="6"/>
      <c r="V117" s="6"/>
      <c r="W117" s="6"/>
      <c r="X117" s="6"/>
      <c r="Y117" s="6"/>
      <c r="Z117" s="6"/>
      <c r="AA117" s="6"/>
      <c r="AB117" s="6"/>
      <c r="AC117" s="6"/>
      <c r="AD117" s="6"/>
      <c r="AE117" s="6"/>
      <c r="AF117" s="6"/>
      <c r="AG117" s="6"/>
      <c r="AH117" s="6"/>
      <c r="AI117" s="6"/>
      <c r="AJ117" s="6"/>
      <c r="AK117" s="6"/>
      <c r="AL117" s="6"/>
      <c r="AM117" s="6"/>
      <c r="AN117" s="6"/>
      <c r="AO117" s="6"/>
      <c r="AP117" s="6"/>
      <c r="AQ117" s="6"/>
      <c r="AR117" s="6"/>
      <c r="AS117" s="6"/>
      <c r="AT117" s="6"/>
      <c r="AU117" s="6"/>
      <c r="AV117" s="6"/>
      <c r="AW117" s="6"/>
      <c r="AX117" s="6"/>
      <c r="AY117" s="6"/>
    </row>
    <row r="118" spans="1:51">
      <c r="A118" s="199"/>
      <c r="B118" s="199"/>
      <c r="C118" s="247"/>
      <c r="D118" s="248"/>
      <c r="E118" s="199"/>
      <c r="F118" s="240"/>
      <c r="G118" s="243"/>
      <c r="H118" s="199"/>
      <c r="I118" s="199"/>
      <c r="J118" s="199"/>
      <c r="K118" s="199"/>
      <c r="L118" s="199"/>
      <c r="M118" s="199"/>
      <c r="N118" s="199"/>
      <c r="O118" s="199"/>
      <c r="P118" s="199"/>
      <c r="Q118" s="6"/>
      <c r="R118" s="6"/>
      <c r="S118" s="6"/>
      <c r="T118" s="6"/>
      <c r="U118" s="6"/>
      <c r="V118" s="6"/>
      <c r="W118" s="6"/>
      <c r="X118" s="6"/>
      <c r="Y118" s="6"/>
      <c r="Z118" s="6"/>
      <c r="AA118" s="6"/>
      <c r="AB118" s="6"/>
      <c r="AC118" s="6"/>
      <c r="AD118" s="6"/>
      <c r="AE118" s="6"/>
      <c r="AF118" s="6"/>
      <c r="AG118" s="6"/>
      <c r="AH118" s="6"/>
      <c r="AI118" s="6"/>
      <c r="AJ118" s="6"/>
      <c r="AK118" s="6"/>
      <c r="AL118" s="6"/>
      <c r="AM118" s="6"/>
      <c r="AN118" s="6"/>
      <c r="AO118" s="6"/>
      <c r="AP118" s="6"/>
      <c r="AQ118" s="6"/>
      <c r="AR118" s="6"/>
      <c r="AS118" s="6"/>
      <c r="AT118" s="6"/>
      <c r="AU118" s="6"/>
      <c r="AV118" s="6"/>
      <c r="AW118" s="6"/>
      <c r="AX118" s="6"/>
      <c r="AY118" s="6"/>
    </row>
    <row r="119" spans="1:51">
      <c r="A119" s="199"/>
      <c r="B119" s="199"/>
      <c r="C119" s="247"/>
      <c r="D119" s="248"/>
      <c r="E119" s="199"/>
      <c r="F119" s="240"/>
      <c r="G119" s="243"/>
      <c r="H119" s="199"/>
      <c r="I119" s="199"/>
      <c r="J119" s="199"/>
      <c r="K119" s="199"/>
      <c r="L119" s="199"/>
      <c r="M119" s="199"/>
      <c r="N119" s="199"/>
      <c r="O119" s="199"/>
      <c r="P119" s="199"/>
      <c r="Q119" s="6"/>
      <c r="R119" s="6"/>
      <c r="S119" s="6"/>
      <c r="T119" s="6"/>
      <c r="U119" s="6"/>
      <c r="V119" s="6"/>
      <c r="W119" s="6"/>
      <c r="X119" s="6"/>
      <c r="Y119" s="6"/>
      <c r="Z119" s="6"/>
      <c r="AA119" s="6"/>
      <c r="AB119" s="6"/>
      <c r="AC119" s="6"/>
      <c r="AD119" s="6"/>
      <c r="AE119" s="6"/>
      <c r="AF119" s="6"/>
      <c r="AG119" s="6"/>
      <c r="AH119" s="6"/>
      <c r="AI119" s="6"/>
      <c r="AJ119" s="6"/>
      <c r="AK119" s="6"/>
      <c r="AL119" s="6"/>
      <c r="AM119" s="6"/>
      <c r="AN119" s="6"/>
      <c r="AO119" s="6"/>
      <c r="AP119" s="6"/>
      <c r="AQ119" s="6"/>
      <c r="AR119" s="6"/>
      <c r="AS119" s="6"/>
      <c r="AT119" s="6"/>
      <c r="AU119" s="6"/>
      <c r="AV119" s="6"/>
      <c r="AW119" s="6"/>
      <c r="AX119" s="6"/>
      <c r="AY119" s="6"/>
    </row>
    <row r="120" spans="1:51">
      <c r="A120" s="199"/>
      <c r="B120" s="199"/>
      <c r="C120" s="247"/>
      <c r="D120" s="248"/>
      <c r="E120" s="199"/>
      <c r="F120" s="240"/>
      <c r="G120" s="243"/>
      <c r="H120" s="199"/>
      <c r="I120" s="199"/>
      <c r="J120" s="199"/>
      <c r="K120" s="199"/>
      <c r="L120" s="199"/>
      <c r="M120" s="199"/>
      <c r="N120" s="199"/>
      <c r="O120" s="199"/>
      <c r="P120" s="199"/>
      <c r="Q120" s="6"/>
      <c r="R120" s="6"/>
      <c r="S120" s="6"/>
      <c r="T120" s="6"/>
      <c r="U120" s="6"/>
      <c r="V120" s="6"/>
      <c r="W120" s="6"/>
      <c r="X120" s="6"/>
      <c r="Y120" s="6"/>
      <c r="Z120" s="6"/>
      <c r="AA120" s="6"/>
      <c r="AB120" s="6"/>
      <c r="AC120" s="6"/>
      <c r="AD120" s="6"/>
      <c r="AE120" s="6"/>
      <c r="AF120" s="6"/>
      <c r="AG120" s="6"/>
      <c r="AH120" s="6"/>
      <c r="AI120" s="6"/>
      <c r="AJ120" s="6"/>
      <c r="AK120" s="6"/>
      <c r="AL120" s="6"/>
      <c r="AM120" s="6"/>
      <c r="AN120" s="6"/>
      <c r="AO120" s="6"/>
      <c r="AP120" s="6"/>
      <c r="AQ120" s="6"/>
      <c r="AR120" s="6"/>
      <c r="AS120" s="6"/>
      <c r="AT120" s="6"/>
      <c r="AU120" s="6"/>
      <c r="AV120" s="6"/>
      <c r="AW120" s="6"/>
      <c r="AX120" s="6"/>
      <c r="AY120" s="6"/>
    </row>
    <row r="121" spans="1:51">
      <c r="A121" s="199"/>
      <c r="B121" s="199"/>
      <c r="C121" s="247"/>
      <c r="D121" s="248"/>
      <c r="E121" s="199"/>
      <c r="F121" s="240"/>
      <c r="G121" s="243"/>
      <c r="H121" s="199"/>
      <c r="I121" s="199"/>
      <c r="J121" s="199"/>
      <c r="K121" s="199"/>
      <c r="L121" s="199"/>
      <c r="M121" s="199"/>
      <c r="N121" s="199"/>
      <c r="O121" s="199"/>
      <c r="P121" s="199"/>
      <c r="Q121" s="6"/>
      <c r="R121" s="6"/>
      <c r="S121" s="6"/>
      <c r="T121" s="6"/>
      <c r="U121" s="6"/>
      <c r="V121" s="6"/>
      <c r="W121" s="6"/>
      <c r="X121" s="6"/>
      <c r="Y121" s="6"/>
      <c r="Z121" s="6"/>
      <c r="AA121" s="6"/>
      <c r="AB121" s="6"/>
      <c r="AC121" s="6"/>
      <c r="AD121" s="6"/>
      <c r="AE121" s="6"/>
      <c r="AF121" s="6"/>
      <c r="AG121" s="6"/>
      <c r="AH121" s="6"/>
      <c r="AI121" s="6"/>
      <c r="AJ121" s="6"/>
      <c r="AK121" s="6"/>
      <c r="AL121" s="6"/>
      <c r="AM121" s="6"/>
      <c r="AN121" s="6"/>
      <c r="AO121" s="6"/>
      <c r="AP121" s="6"/>
      <c r="AQ121" s="6"/>
      <c r="AR121" s="6"/>
      <c r="AS121" s="6"/>
      <c r="AT121" s="6"/>
      <c r="AU121" s="6"/>
      <c r="AV121" s="6"/>
      <c r="AW121" s="6"/>
      <c r="AX121" s="6"/>
      <c r="AY121" s="6"/>
    </row>
    <row r="122" spans="1:51">
      <c r="A122" s="199"/>
      <c r="B122" s="199"/>
      <c r="C122" s="247"/>
      <c r="D122" s="248"/>
      <c r="E122" s="199"/>
      <c r="F122" s="240"/>
      <c r="G122" s="243"/>
      <c r="H122" s="199"/>
      <c r="I122" s="199"/>
      <c r="J122" s="199"/>
      <c r="K122" s="199"/>
      <c r="L122" s="199"/>
      <c r="M122" s="199"/>
      <c r="N122" s="199"/>
      <c r="O122" s="199"/>
      <c r="P122" s="199"/>
      <c r="Q122" s="6"/>
      <c r="R122" s="6"/>
      <c r="S122" s="6"/>
      <c r="T122" s="6"/>
      <c r="U122" s="6"/>
      <c r="V122" s="6"/>
      <c r="W122" s="6"/>
      <c r="X122" s="6"/>
      <c r="Y122" s="6"/>
      <c r="Z122" s="6"/>
      <c r="AA122" s="6"/>
      <c r="AB122" s="6"/>
      <c r="AC122" s="6"/>
      <c r="AD122" s="6"/>
      <c r="AE122" s="6"/>
      <c r="AF122" s="6"/>
      <c r="AG122" s="6"/>
      <c r="AH122" s="6"/>
      <c r="AI122" s="6"/>
      <c r="AJ122" s="6"/>
      <c r="AK122" s="6"/>
      <c r="AL122" s="6"/>
      <c r="AM122" s="6"/>
      <c r="AN122" s="6"/>
      <c r="AO122" s="6"/>
      <c r="AP122" s="6"/>
      <c r="AQ122" s="6"/>
      <c r="AR122" s="6"/>
      <c r="AS122" s="6"/>
      <c r="AT122" s="6"/>
      <c r="AU122" s="6"/>
      <c r="AV122" s="6"/>
      <c r="AW122" s="6"/>
      <c r="AX122" s="6"/>
      <c r="AY122" s="6"/>
    </row>
    <row r="123" spans="1:51">
      <c r="A123" s="199"/>
      <c r="B123" s="199"/>
      <c r="C123" s="247"/>
      <c r="D123" s="248"/>
      <c r="E123" s="199"/>
      <c r="F123" s="240"/>
      <c r="G123" s="243"/>
      <c r="H123" s="199"/>
      <c r="I123" s="199"/>
      <c r="J123" s="199"/>
      <c r="K123" s="199"/>
      <c r="L123" s="199"/>
      <c r="M123" s="199"/>
      <c r="N123" s="199"/>
      <c r="O123" s="199"/>
      <c r="P123" s="199"/>
      <c r="Q123" s="6"/>
      <c r="R123" s="6"/>
      <c r="S123" s="6"/>
      <c r="T123" s="6"/>
      <c r="U123" s="6"/>
      <c r="V123" s="6"/>
      <c r="W123" s="6"/>
      <c r="X123" s="6"/>
      <c r="Y123" s="6"/>
      <c r="Z123" s="6"/>
      <c r="AA123" s="6"/>
      <c r="AB123" s="6"/>
      <c r="AC123" s="6"/>
      <c r="AD123" s="6"/>
      <c r="AE123" s="6"/>
      <c r="AF123" s="6"/>
      <c r="AG123" s="6"/>
      <c r="AH123" s="6"/>
      <c r="AI123" s="6"/>
      <c r="AJ123" s="6"/>
      <c r="AK123" s="6"/>
      <c r="AL123" s="6"/>
      <c r="AM123" s="6"/>
      <c r="AN123" s="6"/>
      <c r="AO123" s="6"/>
      <c r="AP123" s="6"/>
      <c r="AQ123" s="6"/>
      <c r="AR123" s="6"/>
      <c r="AS123" s="6"/>
      <c r="AT123" s="6"/>
      <c r="AU123" s="6"/>
      <c r="AV123" s="6"/>
      <c r="AW123" s="6"/>
      <c r="AX123" s="6"/>
      <c r="AY123" s="6"/>
    </row>
    <row r="124" spans="1:51">
      <c r="A124" s="199"/>
      <c r="B124" s="199"/>
      <c r="C124" s="247"/>
      <c r="D124" s="248"/>
      <c r="E124" s="199"/>
      <c r="F124" s="240"/>
      <c r="G124" s="243"/>
      <c r="H124" s="199"/>
      <c r="I124" s="199"/>
      <c r="J124" s="199"/>
      <c r="K124" s="199"/>
      <c r="L124" s="199"/>
      <c r="M124" s="199"/>
      <c r="N124" s="199"/>
      <c r="O124" s="199"/>
      <c r="P124" s="199"/>
      <c r="Q124" s="6"/>
      <c r="R124" s="6"/>
      <c r="S124" s="6"/>
      <c r="T124" s="6"/>
      <c r="U124" s="6"/>
      <c r="V124" s="6"/>
      <c r="W124" s="6"/>
      <c r="X124" s="6"/>
      <c r="Y124" s="6"/>
      <c r="Z124" s="6"/>
      <c r="AA124" s="6"/>
      <c r="AB124" s="6"/>
      <c r="AC124" s="6"/>
      <c r="AD124" s="6"/>
      <c r="AE124" s="6"/>
      <c r="AF124" s="6"/>
      <c r="AG124" s="6"/>
      <c r="AH124" s="6"/>
      <c r="AI124" s="6"/>
      <c r="AJ124" s="6"/>
      <c r="AK124" s="6"/>
      <c r="AL124" s="6"/>
      <c r="AM124" s="6"/>
      <c r="AN124" s="6"/>
      <c r="AO124" s="6"/>
      <c r="AP124" s="6"/>
      <c r="AQ124" s="6"/>
      <c r="AR124" s="6"/>
      <c r="AS124" s="6"/>
      <c r="AT124" s="6"/>
      <c r="AU124" s="6"/>
      <c r="AV124" s="6"/>
      <c r="AW124" s="6"/>
      <c r="AX124" s="6"/>
      <c r="AY124" s="6"/>
    </row>
    <row r="125" spans="1:51">
      <c r="A125" s="199"/>
      <c r="B125" s="199"/>
      <c r="C125" s="247"/>
      <c r="D125" s="248"/>
      <c r="E125" s="199"/>
      <c r="F125" s="240"/>
      <c r="G125" s="243"/>
      <c r="H125" s="199"/>
      <c r="I125" s="199"/>
      <c r="J125" s="199"/>
      <c r="K125" s="199"/>
      <c r="L125" s="199"/>
      <c r="M125" s="199"/>
      <c r="N125" s="199"/>
      <c r="O125" s="199"/>
      <c r="P125" s="199"/>
      <c r="Q125" s="6"/>
      <c r="R125" s="6"/>
      <c r="S125" s="6"/>
      <c r="T125" s="6"/>
      <c r="U125" s="6"/>
      <c r="V125" s="6"/>
      <c r="W125" s="6"/>
      <c r="X125" s="6"/>
      <c r="Y125" s="6"/>
      <c r="Z125" s="6"/>
      <c r="AA125" s="6"/>
      <c r="AB125" s="6"/>
      <c r="AC125" s="6"/>
      <c r="AD125" s="6"/>
      <c r="AE125" s="6"/>
      <c r="AF125" s="6"/>
      <c r="AG125" s="6"/>
      <c r="AH125" s="6"/>
      <c r="AI125" s="6"/>
      <c r="AJ125" s="6"/>
      <c r="AK125" s="6"/>
      <c r="AL125" s="6"/>
      <c r="AM125" s="6"/>
      <c r="AN125" s="6"/>
      <c r="AO125" s="6"/>
      <c r="AP125" s="6"/>
      <c r="AQ125" s="6"/>
      <c r="AR125" s="6"/>
      <c r="AS125" s="6"/>
      <c r="AT125" s="6"/>
      <c r="AU125" s="6"/>
      <c r="AV125" s="6"/>
      <c r="AW125" s="6"/>
      <c r="AX125" s="6"/>
      <c r="AY125" s="6"/>
    </row>
    <row r="126" spans="1:51">
      <c r="A126" s="199"/>
      <c r="B126" s="199"/>
      <c r="C126" s="247"/>
      <c r="D126" s="248"/>
      <c r="E126" s="199"/>
      <c r="F126" s="240"/>
      <c r="G126" s="243"/>
      <c r="H126" s="199"/>
      <c r="I126" s="199"/>
      <c r="J126" s="199"/>
      <c r="K126" s="199"/>
      <c r="L126" s="199"/>
      <c r="M126" s="199"/>
      <c r="N126" s="199"/>
      <c r="O126" s="199"/>
      <c r="P126" s="199"/>
      <c r="Q126" s="6"/>
      <c r="R126" s="6"/>
      <c r="S126" s="6"/>
      <c r="T126" s="6"/>
      <c r="U126" s="6"/>
      <c r="V126" s="6"/>
      <c r="W126" s="6"/>
      <c r="X126" s="6"/>
      <c r="Y126" s="6"/>
      <c r="Z126" s="6"/>
      <c r="AA126" s="6"/>
      <c r="AB126" s="6"/>
      <c r="AC126" s="6"/>
      <c r="AD126" s="6"/>
      <c r="AE126" s="6"/>
      <c r="AF126" s="6"/>
      <c r="AG126" s="6"/>
      <c r="AH126" s="6"/>
      <c r="AI126" s="6"/>
      <c r="AJ126" s="6"/>
      <c r="AK126" s="6"/>
      <c r="AL126" s="6"/>
      <c r="AM126" s="6"/>
      <c r="AN126" s="6"/>
      <c r="AO126" s="6"/>
      <c r="AP126" s="6"/>
      <c r="AQ126" s="6"/>
      <c r="AR126" s="6"/>
      <c r="AS126" s="6"/>
      <c r="AT126" s="6"/>
      <c r="AU126" s="6"/>
      <c r="AV126" s="6"/>
      <c r="AW126" s="6"/>
      <c r="AX126" s="6"/>
      <c r="AY126" s="6"/>
    </row>
    <row r="127" spans="1:51">
      <c r="A127" s="199"/>
      <c r="B127" s="199"/>
      <c r="C127" s="247"/>
      <c r="D127" s="248"/>
      <c r="E127" s="199"/>
      <c r="F127" s="240"/>
      <c r="G127" s="243"/>
      <c r="H127" s="199"/>
      <c r="I127" s="199"/>
      <c r="J127" s="199"/>
      <c r="K127" s="199"/>
      <c r="L127" s="199"/>
      <c r="M127" s="199"/>
      <c r="N127" s="199"/>
      <c r="O127" s="199"/>
      <c r="P127" s="199"/>
      <c r="Q127" s="6"/>
      <c r="R127" s="6"/>
      <c r="S127" s="6"/>
      <c r="T127" s="6"/>
      <c r="U127" s="6"/>
      <c r="V127" s="6"/>
      <c r="W127" s="6"/>
      <c r="X127" s="6"/>
      <c r="Y127" s="6"/>
      <c r="Z127" s="6"/>
      <c r="AA127" s="6"/>
      <c r="AB127" s="6"/>
      <c r="AC127" s="6"/>
      <c r="AD127" s="6"/>
      <c r="AE127" s="6"/>
      <c r="AF127" s="6"/>
      <c r="AG127" s="6"/>
      <c r="AH127" s="6"/>
      <c r="AI127" s="6"/>
      <c r="AJ127" s="6"/>
      <c r="AK127" s="6"/>
      <c r="AL127" s="6"/>
      <c r="AM127" s="6"/>
      <c r="AN127" s="6"/>
      <c r="AO127" s="6"/>
      <c r="AP127" s="6"/>
      <c r="AQ127" s="6"/>
      <c r="AR127" s="6"/>
      <c r="AS127" s="6"/>
      <c r="AT127" s="6"/>
      <c r="AU127" s="6"/>
      <c r="AV127" s="6"/>
      <c r="AW127" s="6"/>
      <c r="AX127" s="6"/>
      <c r="AY127" s="6"/>
    </row>
    <row r="128" spans="1:51">
      <c r="A128" s="199"/>
      <c r="B128" s="199"/>
      <c r="C128" s="247"/>
      <c r="D128" s="248"/>
      <c r="E128" s="199"/>
      <c r="F128" s="240"/>
      <c r="G128" s="243"/>
      <c r="H128" s="199"/>
      <c r="I128" s="199"/>
      <c r="J128" s="199"/>
      <c r="K128" s="199"/>
      <c r="L128" s="199"/>
      <c r="M128" s="199"/>
      <c r="N128" s="199"/>
      <c r="O128" s="199"/>
      <c r="P128" s="199"/>
      <c r="Q128" s="6"/>
      <c r="R128" s="6"/>
      <c r="S128" s="6"/>
      <c r="T128" s="6"/>
      <c r="U128" s="6"/>
      <c r="V128" s="6"/>
      <c r="W128" s="6"/>
      <c r="X128" s="6"/>
      <c r="Y128" s="6"/>
      <c r="Z128" s="6"/>
      <c r="AA128" s="6"/>
      <c r="AB128" s="6"/>
      <c r="AC128" s="6"/>
      <c r="AD128" s="6"/>
      <c r="AE128" s="6"/>
      <c r="AF128" s="6"/>
      <c r="AG128" s="6"/>
      <c r="AH128" s="6"/>
      <c r="AI128" s="6"/>
      <c r="AJ128" s="6"/>
      <c r="AK128" s="6"/>
      <c r="AL128" s="6"/>
      <c r="AM128" s="6"/>
      <c r="AN128" s="6"/>
      <c r="AO128" s="6"/>
      <c r="AP128" s="6"/>
      <c r="AQ128" s="6"/>
      <c r="AR128" s="6"/>
      <c r="AS128" s="6"/>
      <c r="AT128" s="6"/>
      <c r="AU128" s="6"/>
      <c r="AV128" s="6"/>
      <c r="AW128" s="6"/>
      <c r="AX128" s="6"/>
      <c r="AY128" s="6"/>
    </row>
    <row r="129" spans="1:51">
      <c r="A129" s="199"/>
      <c r="B129" s="199"/>
      <c r="C129" s="247"/>
      <c r="D129" s="248"/>
      <c r="E129" s="199"/>
      <c r="F129" s="240"/>
      <c r="G129" s="243"/>
      <c r="H129" s="199"/>
      <c r="I129" s="199"/>
      <c r="J129" s="199"/>
      <c r="K129" s="199"/>
      <c r="L129" s="199"/>
      <c r="M129" s="199"/>
      <c r="N129" s="199"/>
      <c r="O129" s="199"/>
      <c r="P129" s="199"/>
      <c r="Q129" s="6"/>
      <c r="R129" s="6"/>
      <c r="S129" s="6"/>
      <c r="T129" s="6"/>
      <c r="U129" s="6"/>
      <c r="V129" s="6"/>
      <c r="W129" s="6"/>
      <c r="X129" s="6"/>
      <c r="Y129" s="6"/>
      <c r="Z129" s="6"/>
      <c r="AA129" s="6"/>
      <c r="AB129" s="6"/>
      <c r="AC129" s="6"/>
      <c r="AD129" s="6"/>
      <c r="AE129" s="6"/>
      <c r="AF129" s="6"/>
      <c r="AG129" s="6"/>
      <c r="AH129" s="6"/>
      <c r="AI129" s="6"/>
      <c r="AJ129" s="6"/>
      <c r="AK129" s="6"/>
      <c r="AL129" s="6"/>
      <c r="AM129" s="6"/>
      <c r="AN129" s="6"/>
      <c r="AO129" s="6"/>
      <c r="AP129" s="6"/>
      <c r="AQ129" s="6"/>
      <c r="AR129" s="6"/>
      <c r="AS129" s="6"/>
      <c r="AT129" s="6"/>
      <c r="AU129" s="6"/>
      <c r="AV129" s="6"/>
      <c r="AW129" s="6"/>
      <c r="AX129" s="6"/>
      <c r="AY129" s="6"/>
    </row>
    <row r="130" spans="1:51">
      <c r="A130" s="199"/>
      <c r="B130" s="199"/>
      <c r="C130" s="247"/>
      <c r="D130" s="248"/>
      <c r="E130" s="199"/>
      <c r="F130" s="240"/>
      <c r="G130" s="243"/>
      <c r="H130" s="199"/>
      <c r="I130" s="199"/>
      <c r="J130" s="199"/>
      <c r="K130" s="199"/>
      <c r="L130" s="199"/>
      <c r="M130" s="199"/>
      <c r="N130" s="199"/>
      <c r="O130" s="199"/>
      <c r="P130" s="199"/>
      <c r="Q130" s="6"/>
      <c r="R130" s="6"/>
      <c r="S130" s="6"/>
      <c r="T130" s="6"/>
      <c r="U130" s="6"/>
      <c r="V130" s="6"/>
      <c r="W130" s="6"/>
      <c r="X130" s="6"/>
      <c r="Y130" s="6"/>
      <c r="Z130" s="6"/>
      <c r="AA130" s="6"/>
      <c r="AB130" s="6"/>
      <c r="AC130" s="6"/>
      <c r="AD130" s="6"/>
      <c r="AE130" s="6"/>
      <c r="AF130" s="6"/>
      <c r="AG130" s="6"/>
      <c r="AH130" s="6"/>
      <c r="AI130" s="6"/>
      <c r="AJ130" s="6"/>
      <c r="AK130" s="6"/>
      <c r="AL130" s="6"/>
      <c r="AM130" s="6"/>
      <c r="AN130" s="6"/>
      <c r="AO130" s="6"/>
      <c r="AP130" s="6"/>
      <c r="AQ130" s="6"/>
      <c r="AR130" s="6"/>
      <c r="AS130" s="6"/>
      <c r="AT130" s="6"/>
      <c r="AU130" s="6"/>
      <c r="AV130" s="6"/>
      <c r="AW130" s="6"/>
      <c r="AX130" s="6"/>
      <c r="AY130" s="6"/>
    </row>
    <row r="131" spans="1:51">
      <c r="A131" s="199"/>
      <c r="B131" s="199"/>
      <c r="C131" s="247"/>
      <c r="D131" s="248"/>
      <c r="E131" s="199"/>
      <c r="F131" s="240"/>
      <c r="G131" s="243"/>
      <c r="H131" s="199"/>
      <c r="I131" s="199"/>
      <c r="J131" s="199"/>
      <c r="K131" s="199"/>
      <c r="L131" s="199"/>
      <c r="M131" s="199"/>
      <c r="N131" s="199"/>
      <c r="O131" s="199"/>
      <c r="P131" s="199"/>
      <c r="Q131" s="6"/>
      <c r="R131" s="6"/>
      <c r="S131" s="6"/>
      <c r="T131" s="6"/>
      <c r="U131" s="6"/>
      <c r="V131" s="6"/>
      <c r="W131" s="6"/>
      <c r="X131" s="6"/>
      <c r="Y131" s="6"/>
      <c r="Z131" s="6"/>
      <c r="AA131" s="6"/>
      <c r="AB131" s="6"/>
      <c r="AC131" s="6"/>
      <c r="AD131" s="6"/>
      <c r="AE131" s="6"/>
      <c r="AF131" s="6"/>
      <c r="AG131" s="6"/>
      <c r="AH131" s="6"/>
      <c r="AI131" s="6"/>
      <c r="AJ131" s="6"/>
      <c r="AK131" s="6"/>
      <c r="AL131" s="6"/>
      <c r="AM131" s="6"/>
      <c r="AN131" s="6"/>
      <c r="AO131" s="6"/>
      <c r="AP131" s="6"/>
      <c r="AQ131" s="6"/>
      <c r="AR131" s="6"/>
      <c r="AS131" s="6"/>
      <c r="AT131" s="6"/>
      <c r="AU131" s="6"/>
      <c r="AV131" s="6"/>
      <c r="AW131" s="6"/>
      <c r="AX131" s="6"/>
      <c r="AY131" s="6"/>
    </row>
    <row r="132" spans="1:51">
      <c r="A132" s="199"/>
      <c r="B132" s="199"/>
      <c r="C132" s="247"/>
      <c r="D132" s="248"/>
      <c r="E132" s="199"/>
      <c r="F132" s="240"/>
      <c r="G132" s="243"/>
      <c r="H132" s="199"/>
      <c r="I132" s="199"/>
      <c r="J132" s="199"/>
      <c r="K132" s="199"/>
      <c r="L132" s="199"/>
      <c r="M132" s="199"/>
      <c r="N132" s="199"/>
      <c r="O132" s="199"/>
      <c r="P132" s="199"/>
      <c r="Q132" s="6"/>
      <c r="R132" s="6"/>
      <c r="S132" s="6"/>
      <c r="T132" s="6"/>
      <c r="U132" s="6"/>
      <c r="V132" s="6"/>
      <c r="W132" s="6"/>
      <c r="X132" s="6"/>
      <c r="Y132" s="6"/>
      <c r="Z132" s="6"/>
      <c r="AA132" s="6"/>
      <c r="AB132" s="6"/>
      <c r="AC132" s="6"/>
      <c r="AD132" s="6"/>
      <c r="AE132" s="6"/>
      <c r="AF132" s="6"/>
      <c r="AG132" s="6"/>
      <c r="AH132" s="6"/>
      <c r="AI132" s="6"/>
      <c r="AJ132" s="6"/>
      <c r="AK132" s="6"/>
      <c r="AL132" s="6"/>
      <c r="AM132" s="6"/>
      <c r="AN132" s="6"/>
      <c r="AO132" s="6"/>
      <c r="AP132" s="6"/>
      <c r="AQ132" s="6"/>
      <c r="AR132" s="6"/>
      <c r="AS132" s="6"/>
      <c r="AT132" s="6"/>
      <c r="AU132" s="6"/>
      <c r="AV132" s="6"/>
      <c r="AW132" s="6"/>
      <c r="AX132" s="6"/>
      <c r="AY132" s="6"/>
    </row>
    <row r="133" spans="1:51">
      <c r="A133" s="199"/>
      <c r="B133" s="199"/>
      <c r="C133" s="247"/>
      <c r="D133" s="248"/>
      <c r="E133" s="199"/>
      <c r="F133" s="240"/>
      <c r="G133" s="243"/>
      <c r="H133" s="199"/>
      <c r="I133" s="199"/>
      <c r="J133" s="199"/>
      <c r="K133" s="199"/>
      <c r="L133" s="199"/>
      <c r="M133" s="199"/>
      <c r="N133" s="199"/>
      <c r="O133" s="199"/>
      <c r="P133" s="199"/>
      <c r="Q133" s="6"/>
      <c r="R133" s="6"/>
      <c r="S133" s="6"/>
      <c r="T133" s="6"/>
      <c r="U133" s="6"/>
      <c r="V133" s="6"/>
      <c r="W133" s="6"/>
      <c r="X133" s="6"/>
      <c r="Y133" s="6"/>
      <c r="Z133" s="6"/>
      <c r="AA133" s="6"/>
      <c r="AB133" s="6"/>
      <c r="AC133" s="6"/>
      <c r="AD133" s="6"/>
      <c r="AE133" s="6"/>
      <c r="AF133" s="6"/>
      <c r="AG133" s="6"/>
      <c r="AH133" s="6"/>
      <c r="AI133" s="6"/>
      <c r="AJ133" s="6"/>
      <c r="AK133" s="6"/>
      <c r="AL133" s="6"/>
      <c r="AM133" s="6"/>
      <c r="AN133" s="6"/>
      <c r="AO133" s="6"/>
      <c r="AP133" s="6"/>
      <c r="AQ133" s="6"/>
      <c r="AR133" s="6"/>
      <c r="AS133" s="6"/>
      <c r="AT133" s="6"/>
      <c r="AU133" s="6"/>
      <c r="AV133" s="6"/>
      <c r="AW133" s="6"/>
      <c r="AX133" s="6"/>
      <c r="AY133" s="6"/>
    </row>
    <row r="134" spans="1:51">
      <c r="A134" s="199"/>
      <c r="B134" s="199"/>
      <c r="C134" s="247"/>
      <c r="D134" s="248"/>
      <c r="E134" s="199"/>
      <c r="F134" s="240"/>
      <c r="G134" s="243"/>
      <c r="H134" s="199"/>
      <c r="I134" s="199"/>
      <c r="J134" s="199"/>
      <c r="K134" s="199"/>
      <c r="L134" s="199"/>
      <c r="M134" s="199"/>
      <c r="N134" s="199"/>
      <c r="O134" s="199"/>
      <c r="P134" s="199"/>
      <c r="Q134" s="6"/>
      <c r="R134" s="6"/>
      <c r="S134" s="6"/>
      <c r="T134" s="6"/>
      <c r="U134" s="6"/>
      <c r="V134" s="6"/>
      <c r="W134" s="6"/>
      <c r="X134" s="6"/>
      <c r="Y134" s="6"/>
      <c r="Z134" s="6"/>
      <c r="AA134" s="6"/>
      <c r="AB134" s="6"/>
      <c r="AC134" s="6"/>
      <c r="AD134" s="6"/>
      <c r="AE134" s="6"/>
      <c r="AF134" s="6"/>
      <c r="AG134" s="6"/>
      <c r="AH134" s="6"/>
      <c r="AI134" s="6"/>
      <c r="AJ134" s="6"/>
      <c r="AK134" s="6"/>
      <c r="AL134" s="6"/>
      <c r="AM134" s="6"/>
      <c r="AN134" s="6"/>
      <c r="AO134" s="6"/>
      <c r="AP134" s="6"/>
      <c r="AQ134" s="6"/>
      <c r="AR134" s="6"/>
      <c r="AS134" s="6"/>
      <c r="AT134" s="6"/>
      <c r="AU134" s="6"/>
      <c r="AV134" s="6"/>
      <c r="AW134" s="6"/>
      <c r="AX134" s="6"/>
      <c r="AY134" s="6"/>
    </row>
    <row r="135" spans="1:51">
      <c r="A135" s="199"/>
      <c r="B135" s="199"/>
      <c r="C135" s="247"/>
      <c r="D135" s="248"/>
      <c r="E135" s="199"/>
      <c r="F135" s="240"/>
      <c r="G135" s="243"/>
      <c r="H135" s="199"/>
      <c r="I135" s="199"/>
      <c r="J135" s="199"/>
      <c r="K135" s="199"/>
      <c r="L135" s="199"/>
      <c r="M135" s="199"/>
      <c r="N135" s="199"/>
      <c r="O135" s="199"/>
      <c r="P135" s="199"/>
      <c r="Q135" s="6"/>
      <c r="R135" s="6"/>
      <c r="S135" s="6"/>
      <c r="T135" s="6"/>
      <c r="U135" s="6"/>
      <c r="V135" s="6"/>
      <c r="W135" s="6"/>
      <c r="X135" s="6"/>
      <c r="Y135" s="6"/>
      <c r="Z135" s="6"/>
      <c r="AA135" s="6"/>
      <c r="AB135" s="6"/>
      <c r="AC135" s="6"/>
      <c r="AD135" s="6"/>
      <c r="AE135" s="6"/>
      <c r="AF135" s="6"/>
      <c r="AG135" s="6"/>
      <c r="AH135" s="6"/>
      <c r="AI135" s="6"/>
      <c r="AJ135" s="6"/>
      <c r="AK135" s="6"/>
      <c r="AL135" s="6"/>
      <c r="AM135" s="6"/>
      <c r="AN135" s="6"/>
      <c r="AO135" s="6"/>
      <c r="AP135" s="6"/>
      <c r="AQ135" s="6"/>
      <c r="AR135" s="6"/>
      <c r="AS135" s="6"/>
      <c r="AT135" s="6"/>
      <c r="AU135" s="6"/>
      <c r="AV135" s="6"/>
      <c r="AW135" s="6"/>
      <c r="AX135" s="6"/>
      <c r="AY135" s="6"/>
    </row>
    <row r="136" spans="1:51">
      <c r="A136" s="199"/>
      <c r="B136" s="199"/>
      <c r="C136" s="247"/>
      <c r="D136" s="248"/>
      <c r="E136" s="199"/>
      <c r="F136" s="240"/>
      <c r="G136" s="243"/>
      <c r="H136" s="199"/>
      <c r="I136" s="199"/>
      <c r="J136" s="199"/>
      <c r="K136" s="199"/>
      <c r="L136" s="199"/>
      <c r="M136" s="199"/>
      <c r="N136" s="199"/>
      <c r="O136" s="199"/>
      <c r="P136" s="199"/>
      <c r="Q136" s="6"/>
      <c r="R136" s="6"/>
      <c r="S136" s="6"/>
      <c r="T136" s="6"/>
      <c r="U136" s="6"/>
      <c r="V136" s="6"/>
      <c r="W136" s="6"/>
      <c r="X136" s="6"/>
      <c r="Y136" s="6"/>
      <c r="Z136" s="6"/>
      <c r="AA136" s="6"/>
      <c r="AB136" s="6"/>
      <c r="AC136" s="6"/>
      <c r="AD136" s="6"/>
      <c r="AE136" s="6"/>
      <c r="AF136" s="6"/>
      <c r="AG136" s="6"/>
      <c r="AH136" s="6"/>
      <c r="AI136" s="6"/>
      <c r="AJ136" s="6"/>
      <c r="AK136" s="6"/>
      <c r="AL136" s="6"/>
      <c r="AM136" s="6"/>
      <c r="AN136" s="6"/>
      <c r="AO136" s="6"/>
      <c r="AP136" s="6"/>
      <c r="AQ136" s="6"/>
      <c r="AR136" s="6"/>
      <c r="AS136" s="6"/>
      <c r="AT136" s="6"/>
      <c r="AU136" s="6"/>
      <c r="AV136" s="6"/>
      <c r="AW136" s="6"/>
      <c r="AX136" s="6"/>
      <c r="AY136" s="6"/>
    </row>
    <row r="137" spans="1:51">
      <c r="A137" s="199"/>
      <c r="B137" s="199"/>
      <c r="C137" s="247"/>
      <c r="D137" s="248"/>
      <c r="E137" s="199"/>
      <c r="F137" s="240"/>
      <c r="G137" s="243"/>
      <c r="H137" s="199"/>
      <c r="I137" s="199"/>
      <c r="J137" s="199"/>
      <c r="K137" s="199"/>
      <c r="L137" s="199"/>
      <c r="M137" s="199"/>
      <c r="N137" s="199"/>
      <c r="O137" s="199"/>
      <c r="P137" s="199"/>
      <c r="Q137" s="6"/>
      <c r="R137" s="6"/>
      <c r="S137" s="6"/>
      <c r="T137" s="6"/>
      <c r="U137" s="6"/>
      <c r="V137" s="6"/>
      <c r="W137" s="6"/>
      <c r="X137" s="6"/>
      <c r="Y137" s="6"/>
      <c r="Z137" s="6"/>
      <c r="AA137" s="6"/>
      <c r="AB137" s="6"/>
      <c r="AC137" s="6"/>
      <c r="AD137" s="6"/>
      <c r="AE137" s="6"/>
      <c r="AF137" s="6"/>
      <c r="AG137" s="6"/>
      <c r="AH137" s="6"/>
      <c r="AI137" s="6"/>
      <c r="AJ137" s="6"/>
      <c r="AK137" s="6"/>
      <c r="AL137" s="6"/>
      <c r="AM137" s="6"/>
      <c r="AN137" s="6"/>
      <c r="AO137" s="6"/>
      <c r="AP137" s="6"/>
      <c r="AQ137" s="6"/>
      <c r="AR137" s="6"/>
      <c r="AS137" s="6"/>
      <c r="AT137" s="6"/>
      <c r="AU137" s="6"/>
      <c r="AV137" s="6"/>
      <c r="AW137" s="6"/>
      <c r="AX137" s="6"/>
      <c r="AY137" s="6"/>
    </row>
    <row r="138" spans="1:51">
      <c r="A138" s="199"/>
      <c r="B138" s="199"/>
      <c r="C138" s="247"/>
      <c r="D138" s="248"/>
      <c r="E138" s="199"/>
      <c r="F138" s="240"/>
      <c r="G138" s="243"/>
      <c r="H138" s="199"/>
      <c r="I138" s="199"/>
      <c r="J138" s="199"/>
      <c r="K138" s="199"/>
      <c r="L138" s="199"/>
      <c r="M138" s="199"/>
      <c r="N138" s="199"/>
      <c r="O138" s="199"/>
      <c r="P138" s="199"/>
      <c r="Q138" s="6"/>
      <c r="R138" s="6"/>
      <c r="S138" s="6"/>
      <c r="T138" s="6"/>
      <c r="U138" s="6"/>
      <c r="V138" s="6"/>
      <c r="W138" s="6"/>
      <c r="X138" s="6"/>
      <c r="Y138" s="6"/>
      <c r="Z138" s="6"/>
      <c r="AA138" s="6"/>
      <c r="AB138" s="6"/>
      <c r="AC138" s="6"/>
      <c r="AD138" s="6"/>
      <c r="AE138" s="6"/>
      <c r="AF138" s="6"/>
      <c r="AG138" s="6"/>
      <c r="AH138" s="6"/>
      <c r="AI138" s="6"/>
      <c r="AJ138" s="6"/>
      <c r="AK138" s="6"/>
      <c r="AL138" s="6"/>
      <c r="AM138" s="6"/>
      <c r="AN138" s="6"/>
      <c r="AO138" s="6"/>
      <c r="AP138" s="6"/>
      <c r="AQ138" s="6"/>
      <c r="AR138" s="6"/>
      <c r="AS138" s="6"/>
      <c r="AT138" s="6"/>
      <c r="AU138" s="6"/>
      <c r="AV138" s="6"/>
      <c r="AW138" s="6"/>
      <c r="AX138" s="6"/>
      <c r="AY138" s="6"/>
    </row>
    <row r="139" spans="1:51">
      <c r="A139" s="199"/>
      <c r="B139" s="199"/>
      <c r="C139" s="247"/>
      <c r="D139" s="248"/>
      <c r="E139" s="199"/>
      <c r="F139" s="240"/>
      <c r="G139" s="243"/>
      <c r="H139" s="199"/>
      <c r="I139" s="199"/>
      <c r="J139" s="199"/>
      <c r="K139" s="199"/>
      <c r="L139" s="199"/>
      <c r="M139" s="199"/>
      <c r="N139" s="199"/>
      <c r="O139" s="199"/>
      <c r="P139" s="199"/>
      <c r="Q139" s="6"/>
      <c r="R139" s="6"/>
      <c r="S139" s="6"/>
      <c r="T139" s="6"/>
      <c r="U139" s="6"/>
      <c r="V139" s="6"/>
      <c r="W139" s="6"/>
      <c r="X139" s="6"/>
      <c r="Y139" s="6"/>
      <c r="Z139" s="6"/>
      <c r="AA139" s="6"/>
      <c r="AB139" s="6"/>
      <c r="AC139" s="6"/>
      <c r="AD139" s="6"/>
      <c r="AE139" s="6"/>
      <c r="AF139" s="6"/>
      <c r="AG139" s="6"/>
      <c r="AH139" s="6"/>
      <c r="AI139" s="6"/>
      <c r="AJ139" s="6"/>
      <c r="AK139" s="6"/>
      <c r="AL139" s="6"/>
      <c r="AM139" s="6"/>
      <c r="AN139" s="6"/>
      <c r="AO139" s="6"/>
      <c r="AP139" s="6"/>
      <c r="AQ139" s="6"/>
      <c r="AR139" s="6"/>
      <c r="AS139" s="6"/>
      <c r="AT139" s="6"/>
      <c r="AU139" s="6"/>
      <c r="AV139" s="6"/>
      <c r="AW139" s="6"/>
      <c r="AX139" s="6"/>
      <c r="AY139" s="6"/>
    </row>
    <row r="140" spans="1:51">
      <c r="A140" s="199"/>
      <c r="B140" s="199"/>
      <c r="C140" s="247"/>
      <c r="D140" s="248"/>
      <c r="E140" s="199"/>
      <c r="F140" s="240"/>
      <c r="G140" s="243"/>
      <c r="H140" s="199"/>
      <c r="I140" s="199"/>
      <c r="J140" s="199"/>
      <c r="K140" s="199"/>
      <c r="L140" s="199"/>
      <c r="M140" s="199"/>
      <c r="N140" s="199"/>
      <c r="O140" s="199"/>
      <c r="P140" s="199"/>
      <c r="Q140" s="6"/>
      <c r="R140" s="6"/>
      <c r="S140" s="6"/>
      <c r="T140" s="6"/>
      <c r="U140" s="6"/>
      <c r="V140" s="6"/>
      <c r="W140" s="6"/>
      <c r="X140" s="6"/>
      <c r="Y140" s="6"/>
      <c r="Z140" s="6"/>
      <c r="AA140" s="6"/>
      <c r="AB140" s="6"/>
      <c r="AC140" s="6"/>
      <c r="AD140" s="6"/>
      <c r="AE140" s="6"/>
      <c r="AF140" s="6"/>
      <c r="AG140" s="6"/>
      <c r="AH140" s="6"/>
      <c r="AI140" s="6"/>
      <c r="AJ140" s="6"/>
      <c r="AK140" s="6"/>
      <c r="AL140" s="6"/>
      <c r="AM140" s="6"/>
      <c r="AN140" s="6"/>
      <c r="AO140" s="6"/>
      <c r="AP140" s="6"/>
      <c r="AQ140" s="6"/>
      <c r="AR140" s="6"/>
      <c r="AS140" s="6"/>
      <c r="AT140" s="6"/>
      <c r="AU140" s="6"/>
      <c r="AV140" s="6"/>
      <c r="AW140" s="6"/>
      <c r="AX140" s="6"/>
      <c r="AY140" s="6"/>
    </row>
    <row r="141" spans="1:51">
      <c r="A141" s="199"/>
      <c r="B141" s="199"/>
      <c r="C141" s="247"/>
      <c r="D141" s="248"/>
      <c r="E141" s="199"/>
      <c r="F141" s="240"/>
      <c r="G141" s="243"/>
      <c r="H141" s="199"/>
      <c r="I141" s="199"/>
      <c r="J141" s="199"/>
      <c r="K141" s="199"/>
      <c r="L141" s="199"/>
      <c r="M141" s="199"/>
      <c r="N141" s="199"/>
      <c r="O141" s="199"/>
      <c r="P141" s="199"/>
      <c r="Q141" s="6"/>
      <c r="R141" s="6"/>
      <c r="S141" s="6"/>
      <c r="T141" s="6"/>
      <c r="U141" s="6"/>
      <c r="V141" s="6"/>
      <c r="W141" s="6"/>
      <c r="X141" s="6"/>
      <c r="Y141" s="6"/>
      <c r="Z141" s="6"/>
      <c r="AA141" s="6"/>
      <c r="AB141" s="6"/>
      <c r="AC141" s="6"/>
      <c r="AD141" s="6"/>
      <c r="AE141" s="6"/>
      <c r="AF141" s="6"/>
      <c r="AG141" s="6"/>
      <c r="AH141" s="6"/>
      <c r="AI141" s="6"/>
      <c r="AJ141" s="6"/>
      <c r="AK141" s="6"/>
      <c r="AL141" s="6"/>
      <c r="AM141" s="6"/>
      <c r="AN141" s="6"/>
      <c r="AO141" s="6"/>
      <c r="AP141" s="6"/>
      <c r="AQ141" s="6"/>
      <c r="AR141" s="6"/>
      <c r="AS141" s="6"/>
      <c r="AT141" s="6"/>
      <c r="AU141" s="6"/>
      <c r="AV141" s="6"/>
      <c r="AW141" s="6"/>
      <c r="AX141" s="6"/>
      <c r="AY141" s="6"/>
    </row>
    <row r="142" spans="1:51">
      <c r="A142" s="199"/>
      <c r="B142" s="199"/>
      <c r="C142" s="247"/>
      <c r="D142" s="248"/>
      <c r="E142" s="199"/>
      <c r="F142" s="240"/>
      <c r="G142" s="243"/>
      <c r="H142" s="199"/>
      <c r="I142" s="199"/>
      <c r="J142" s="199"/>
      <c r="K142" s="199"/>
      <c r="L142" s="199"/>
      <c r="M142" s="199"/>
      <c r="N142" s="199"/>
      <c r="O142" s="199"/>
      <c r="P142" s="199"/>
      <c r="Q142" s="6"/>
      <c r="R142" s="6"/>
      <c r="S142" s="6"/>
      <c r="T142" s="6"/>
      <c r="U142" s="6"/>
      <c r="V142" s="6"/>
      <c r="W142" s="6"/>
      <c r="X142" s="6"/>
      <c r="Y142" s="6"/>
      <c r="Z142" s="6"/>
      <c r="AA142" s="6"/>
      <c r="AB142" s="6"/>
      <c r="AC142" s="6"/>
      <c r="AD142" s="6"/>
      <c r="AE142" s="6"/>
      <c r="AF142" s="6"/>
      <c r="AG142" s="6"/>
      <c r="AH142" s="6"/>
      <c r="AI142" s="6"/>
      <c r="AJ142" s="6"/>
      <c r="AK142" s="6"/>
      <c r="AL142" s="6"/>
      <c r="AM142" s="6"/>
      <c r="AN142" s="6"/>
      <c r="AO142" s="6"/>
      <c r="AP142" s="6"/>
      <c r="AQ142" s="6"/>
      <c r="AR142" s="6"/>
      <c r="AS142" s="6"/>
      <c r="AT142" s="6"/>
      <c r="AU142" s="6"/>
      <c r="AV142" s="6"/>
      <c r="AW142" s="6"/>
      <c r="AX142" s="6"/>
      <c r="AY142" s="6"/>
    </row>
    <row r="143" spans="1:51">
      <c r="A143" s="199"/>
      <c r="B143" s="199"/>
      <c r="C143" s="247"/>
      <c r="D143" s="248"/>
      <c r="E143" s="199"/>
      <c r="F143" s="240"/>
      <c r="G143" s="243"/>
      <c r="H143" s="199"/>
      <c r="I143" s="199"/>
      <c r="J143" s="199"/>
      <c r="K143" s="199"/>
      <c r="L143" s="199"/>
      <c r="M143" s="199"/>
      <c r="N143" s="199"/>
      <c r="O143" s="199"/>
      <c r="P143" s="199"/>
      <c r="Q143" s="6"/>
      <c r="R143" s="6"/>
      <c r="S143" s="6"/>
      <c r="T143" s="6"/>
      <c r="U143" s="6"/>
      <c r="V143" s="6"/>
      <c r="W143" s="6"/>
      <c r="X143" s="6"/>
      <c r="Y143" s="6"/>
      <c r="Z143" s="6"/>
      <c r="AA143" s="6"/>
      <c r="AB143" s="6"/>
      <c r="AC143" s="6"/>
      <c r="AD143" s="6"/>
      <c r="AE143" s="6"/>
      <c r="AF143" s="6"/>
      <c r="AG143" s="6"/>
      <c r="AH143" s="6"/>
      <c r="AI143" s="6"/>
      <c r="AJ143" s="6"/>
      <c r="AK143" s="6"/>
      <c r="AL143" s="6"/>
      <c r="AM143" s="6"/>
      <c r="AN143" s="6"/>
      <c r="AO143" s="6"/>
      <c r="AP143" s="6"/>
      <c r="AQ143" s="6"/>
      <c r="AR143" s="6"/>
      <c r="AS143" s="6"/>
      <c r="AT143" s="6"/>
      <c r="AU143" s="6"/>
      <c r="AV143" s="6"/>
      <c r="AW143" s="6"/>
      <c r="AX143" s="6"/>
      <c r="AY143" s="6"/>
    </row>
    <row r="144" spans="1:51">
      <c r="A144" s="199"/>
      <c r="B144" s="199"/>
      <c r="C144" s="247"/>
      <c r="D144" s="248"/>
      <c r="E144" s="199"/>
      <c r="F144" s="240"/>
      <c r="G144" s="243"/>
      <c r="H144" s="199"/>
      <c r="I144" s="199"/>
      <c r="J144" s="199"/>
      <c r="K144" s="199"/>
      <c r="L144" s="199"/>
      <c r="M144" s="199"/>
      <c r="N144" s="199"/>
      <c r="O144" s="199"/>
      <c r="P144" s="199"/>
      <c r="Q144" s="6"/>
      <c r="R144" s="6"/>
      <c r="S144" s="6"/>
      <c r="T144" s="6"/>
      <c r="U144" s="6"/>
      <c r="V144" s="6"/>
      <c r="W144" s="6"/>
      <c r="X144" s="6"/>
      <c r="Y144" s="6"/>
      <c r="Z144" s="6"/>
      <c r="AA144" s="6"/>
      <c r="AB144" s="6"/>
      <c r="AC144" s="6"/>
      <c r="AD144" s="6"/>
      <c r="AE144" s="6"/>
      <c r="AF144" s="6"/>
      <c r="AG144" s="6"/>
      <c r="AH144" s="6"/>
      <c r="AI144" s="6"/>
      <c r="AJ144" s="6"/>
      <c r="AK144" s="6"/>
      <c r="AL144" s="6"/>
      <c r="AM144" s="6"/>
      <c r="AN144" s="6"/>
      <c r="AO144" s="6"/>
      <c r="AP144" s="6"/>
      <c r="AQ144" s="6"/>
      <c r="AR144" s="6"/>
      <c r="AS144" s="6"/>
      <c r="AT144" s="6"/>
      <c r="AU144" s="6"/>
      <c r="AV144" s="6"/>
      <c r="AW144" s="6"/>
      <c r="AX144" s="6"/>
      <c r="AY144" s="6"/>
    </row>
    <row r="145" spans="1:51">
      <c r="A145" s="199"/>
      <c r="B145" s="199"/>
      <c r="C145" s="247"/>
      <c r="D145" s="248"/>
      <c r="E145" s="199"/>
      <c r="F145" s="240"/>
      <c r="G145" s="243"/>
      <c r="H145" s="199"/>
      <c r="I145" s="199"/>
      <c r="J145" s="199"/>
      <c r="K145" s="199"/>
      <c r="L145" s="199"/>
      <c r="M145" s="199"/>
      <c r="N145" s="199"/>
      <c r="O145" s="199"/>
      <c r="P145" s="199"/>
      <c r="Q145" s="6"/>
      <c r="R145" s="6"/>
      <c r="S145" s="6"/>
      <c r="T145" s="6"/>
      <c r="U145" s="6"/>
      <c r="V145" s="6"/>
      <c r="W145" s="6"/>
      <c r="X145" s="6"/>
      <c r="Y145" s="6"/>
      <c r="Z145" s="6"/>
      <c r="AA145" s="6"/>
      <c r="AB145" s="6"/>
      <c r="AC145" s="6"/>
      <c r="AD145" s="6"/>
      <c r="AE145" s="6"/>
      <c r="AF145" s="6"/>
      <c r="AG145" s="6"/>
      <c r="AH145" s="6"/>
      <c r="AI145" s="6"/>
      <c r="AJ145" s="6"/>
      <c r="AK145" s="6"/>
      <c r="AL145" s="6"/>
      <c r="AM145" s="6"/>
      <c r="AN145" s="6"/>
      <c r="AO145" s="6"/>
      <c r="AP145" s="6"/>
      <c r="AQ145" s="6"/>
      <c r="AR145" s="6"/>
      <c r="AS145" s="6"/>
      <c r="AT145" s="6"/>
      <c r="AU145" s="6"/>
      <c r="AV145" s="6"/>
      <c r="AW145" s="6"/>
      <c r="AX145" s="6"/>
      <c r="AY145" s="6"/>
    </row>
    <row r="146" spans="1:51">
      <c r="A146" s="199"/>
      <c r="B146" s="199"/>
      <c r="C146" s="247"/>
      <c r="D146" s="248"/>
      <c r="E146" s="199"/>
      <c r="F146" s="240"/>
      <c r="G146" s="243"/>
      <c r="H146" s="199"/>
      <c r="I146" s="199"/>
      <c r="J146" s="199"/>
      <c r="K146" s="199"/>
      <c r="L146" s="199"/>
      <c r="M146" s="199"/>
      <c r="N146" s="199"/>
      <c r="O146" s="199"/>
      <c r="P146" s="199"/>
      <c r="Q146" s="6"/>
      <c r="R146" s="6"/>
      <c r="S146" s="6"/>
      <c r="T146" s="6"/>
      <c r="U146" s="6"/>
      <c r="V146" s="6"/>
      <c r="W146" s="6"/>
      <c r="X146" s="6"/>
      <c r="Y146" s="6"/>
      <c r="Z146" s="6"/>
      <c r="AA146" s="6"/>
      <c r="AB146" s="6"/>
      <c r="AC146" s="6"/>
      <c r="AD146" s="6"/>
      <c r="AE146" s="6"/>
      <c r="AF146" s="6"/>
      <c r="AG146" s="6"/>
      <c r="AH146" s="6"/>
      <c r="AI146" s="6"/>
      <c r="AJ146" s="6"/>
      <c r="AK146" s="6"/>
      <c r="AL146" s="6"/>
      <c r="AM146" s="6"/>
      <c r="AN146" s="6"/>
      <c r="AO146" s="6"/>
      <c r="AP146" s="6"/>
      <c r="AQ146" s="6"/>
      <c r="AR146" s="6"/>
      <c r="AS146" s="6"/>
      <c r="AT146" s="6"/>
      <c r="AU146" s="6"/>
      <c r="AV146" s="6"/>
      <c r="AW146" s="6"/>
      <c r="AX146" s="6"/>
      <c r="AY146" s="6"/>
    </row>
    <row r="147" spans="1:51">
      <c r="A147" s="199"/>
      <c r="B147" s="199"/>
      <c r="C147" s="247"/>
      <c r="D147" s="248"/>
      <c r="E147" s="199"/>
      <c r="F147" s="240"/>
      <c r="G147" s="243"/>
      <c r="H147" s="199"/>
      <c r="I147" s="199"/>
      <c r="J147" s="199"/>
      <c r="K147" s="199"/>
      <c r="L147" s="199"/>
      <c r="M147" s="199"/>
      <c r="N147" s="199"/>
      <c r="O147" s="199"/>
      <c r="P147" s="199"/>
      <c r="Q147" s="6"/>
      <c r="R147" s="6"/>
      <c r="S147" s="6"/>
      <c r="T147" s="6"/>
      <c r="U147" s="6"/>
      <c r="V147" s="6"/>
      <c r="W147" s="6"/>
      <c r="X147" s="6"/>
      <c r="Y147" s="6"/>
      <c r="Z147" s="6"/>
      <c r="AA147" s="6"/>
      <c r="AB147" s="6"/>
      <c r="AC147" s="6"/>
      <c r="AD147" s="6"/>
      <c r="AE147" s="6"/>
      <c r="AF147" s="6"/>
      <c r="AG147" s="6"/>
      <c r="AH147" s="6"/>
      <c r="AI147" s="6"/>
      <c r="AJ147" s="6"/>
      <c r="AK147" s="6"/>
      <c r="AL147" s="6"/>
      <c r="AM147" s="6"/>
      <c r="AN147" s="6"/>
      <c r="AO147" s="6"/>
      <c r="AP147" s="6"/>
      <c r="AQ147" s="6"/>
      <c r="AR147" s="6"/>
      <c r="AS147" s="6"/>
      <c r="AT147" s="6"/>
      <c r="AU147" s="6"/>
      <c r="AV147" s="6"/>
      <c r="AW147" s="6"/>
      <c r="AX147" s="6"/>
      <c r="AY147" s="6"/>
    </row>
    <row r="148" spans="1:51">
      <c r="A148" s="199"/>
      <c r="B148" s="199"/>
      <c r="C148" s="247"/>
      <c r="D148" s="248"/>
      <c r="E148" s="199"/>
      <c r="F148" s="240"/>
      <c r="G148" s="243"/>
      <c r="H148" s="199"/>
      <c r="I148" s="199"/>
      <c r="J148" s="199"/>
      <c r="K148" s="199"/>
      <c r="L148" s="199"/>
      <c r="M148" s="199"/>
      <c r="N148" s="199"/>
      <c r="O148" s="199"/>
      <c r="P148" s="199"/>
      <c r="Q148" s="6"/>
      <c r="R148" s="6"/>
      <c r="S148" s="6"/>
      <c r="T148" s="6"/>
      <c r="U148" s="6"/>
      <c r="V148" s="6"/>
      <c r="W148" s="6"/>
      <c r="X148" s="6"/>
      <c r="Y148" s="6"/>
      <c r="Z148" s="6"/>
      <c r="AA148" s="6"/>
      <c r="AB148" s="6"/>
      <c r="AC148" s="6"/>
      <c r="AD148" s="6"/>
      <c r="AE148" s="6"/>
      <c r="AF148" s="6"/>
      <c r="AG148" s="6"/>
      <c r="AH148" s="6"/>
      <c r="AI148" s="6"/>
      <c r="AJ148" s="6"/>
      <c r="AK148" s="6"/>
      <c r="AL148" s="6"/>
      <c r="AM148" s="6"/>
      <c r="AN148" s="6"/>
      <c r="AO148" s="6"/>
      <c r="AP148" s="6"/>
      <c r="AQ148" s="6"/>
      <c r="AR148" s="6"/>
      <c r="AS148" s="6"/>
      <c r="AT148" s="6"/>
      <c r="AU148" s="6"/>
      <c r="AV148" s="6"/>
      <c r="AW148" s="6"/>
      <c r="AX148" s="6"/>
      <c r="AY148" s="6"/>
    </row>
    <row r="149" spans="1:51">
      <c r="A149" s="199"/>
      <c r="B149" s="199"/>
      <c r="C149" s="247"/>
      <c r="D149" s="248"/>
      <c r="E149" s="199"/>
      <c r="F149" s="240"/>
      <c r="G149" s="243"/>
      <c r="H149" s="199"/>
      <c r="I149" s="199"/>
      <c r="J149" s="199"/>
      <c r="K149" s="199"/>
      <c r="L149" s="199"/>
      <c r="M149" s="199"/>
      <c r="N149" s="199"/>
      <c r="O149" s="199"/>
      <c r="P149" s="199"/>
      <c r="Q149" s="6"/>
      <c r="R149" s="6"/>
      <c r="S149" s="6"/>
      <c r="T149" s="6"/>
      <c r="U149" s="6"/>
      <c r="V149" s="6"/>
      <c r="W149" s="6"/>
      <c r="X149" s="6"/>
      <c r="Y149" s="6"/>
      <c r="Z149" s="6"/>
      <c r="AA149" s="6"/>
      <c r="AB149" s="6"/>
      <c r="AC149" s="6"/>
      <c r="AD149" s="6"/>
      <c r="AE149" s="6"/>
      <c r="AF149" s="6"/>
      <c r="AG149" s="6"/>
      <c r="AH149" s="6"/>
      <c r="AI149" s="6"/>
      <c r="AJ149" s="6"/>
      <c r="AK149" s="6"/>
      <c r="AL149" s="6"/>
      <c r="AM149" s="6"/>
      <c r="AN149" s="6"/>
      <c r="AO149" s="6"/>
      <c r="AP149" s="6"/>
      <c r="AQ149" s="6"/>
      <c r="AR149" s="6"/>
      <c r="AS149" s="6"/>
      <c r="AT149" s="6"/>
      <c r="AU149" s="6"/>
      <c r="AV149" s="6"/>
      <c r="AW149" s="6"/>
      <c r="AX149" s="6"/>
      <c r="AY149" s="6"/>
    </row>
    <row r="150" spans="1:51">
      <c r="A150" s="199"/>
      <c r="B150" s="199"/>
      <c r="C150" s="247"/>
      <c r="D150" s="248"/>
      <c r="E150" s="199"/>
      <c r="F150" s="240"/>
      <c r="G150" s="243"/>
      <c r="H150" s="199"/>
      <c r="I150" s="199"/>
      <c r="J150" s="199"/>
      <c r="K150" s="199"/>
      <c r="L150" s="199"/>
      <c r="M150" s="199"/>
      <c r="N150" s="199"/>
      <c r="O150" s="199"/>
      <c r="P150" s="199"/>
      <c r="Q150" s="6"/>
      <c r="R150" s="6"/>
      <c r="S150" s="6"/>
      <c r="T150" s="6"/>
      <c r="U150" s="6"/>
      <c r="V150" s="6"/>
      <c r="W150" s="6"/>
      <c r="X150" s="6"/>
      <c r="Y150" s="6"/>
      <c r="Z150" s="6"/>
      <c r="AA150" s="6"/>
      <c r="AB150" s="6"/>
      <c r="AC150" s="6"/>
      <c r="AD150" s="6"/>
      <c r="AE150" s="6"/>
      <c r="AF150" s="6"/>
      <c r="AG150" s="6"/>
      <c r="AH150" s="6"/>
      <c r="AI150" s="6"/>
      <c r="AJ150" s="6"/>
      <c r="AK150" s="6"/>
      <c r="AL150" s="6"/>
      <c r="AM150" s="6"/>
      <c r="AN150" s="6"/>
      <c r="AO150" s="6"/>
      <c r="AP150" s="6"/>
      <c r="AQ150" s="6"/>
      <c r="AR150" s="6"/>
      <c r="AS150" s="6"/>
      <c r="AT150" s="6"/>
      <c r="AU150" s="6"/>
      <c r="AV150" s="6"/>
      <c r="AW150" s="6"/>
      <c r="AX150" s="6"/>
      <c r="AY150" s="6"/>
    </row>
    <row r="151" spans="1:51">
      <c r="A151" s="199"/>
      <c r="B151" s="199"/>
      <c r="C151" s="247"/>
      <c r="D151" s="248"/>
      <c r="E151" s="199"/>
      <c r="F151" s="240"/>
      <c r="G151" s="243"/>
      <c r="H151" s="199"/>
      <c r="I151" s="199"/>
      <c r="J151" s="199"/>
      <c r="K151" s="199"/>
      <c r="L151" s="199"/>
      <c r="M151" s="199"/>
      <c r="N151" s="199"/>
      <c r="O151" s="199"/>
      <c r="P151" s="199"/>
      <c r="Q151" s="6"/>
      <c r="R151" s="6"/>
      <c r="S151" s="6"/>
      <c r="T151" s="6"/>
      <c r="U151" s="6"/>
      <c r="V151" s="6"/>
      <c r="W151" s="6"/>
      <c r="X151" s="6"/>
      <c r="Y151" s="6"/>
      <c r="Z151" s="6"/>
      <c r="AA151" s="6"/>
      <c r="AB151" s="6"/>
      <c r="AC151" s="6"/>
      <c r="AD151" s="6"/>
      <c r="AE151" s="6"/>
      <c r="AF151" s="6"/>
      <c r="AG151" s="6"/>
      <c r="AH151" s="6"/>
      <c r="AI151" s="6"/>
      <c r="AJ151" s="6"/>
      <c r="AK151" s="6"/>
      <c r="AL151" s="6"/>
      <c r="AM151" s="6"/>
      <c r="AN151" s="6"/>
      <c r="AO151" s="6"/>
      <c r="AP151" s="6"/>
      <c r="AQ151" s="6"/>
      <c r="AR151" s="6"/>
      <c r="AS151" s="6"/>
      <c r="AT151" s="6"/>
      <c r="AU151" s="6"/>
      <c r="AV151" s="6"/>
      <c r="AW151" s="6"/>
      <c r="AX151" s="6"/>
      <c r="AY151" s="6"/>
    </row>
    <row r="152" spans="1:51">
      <c r="A152" s="199"/>
      <c r="B152" s="199"/>
      <c r="C152" s="247"/>
      <c r="D152" s="248"/>
      <c r="E152" s="199"/>
      <c r="F152" s="240"/>
      <c r="G152" s="243"/>
      <c r="H152" s="199"/>
      <c r="I152" s="199"/>
      <c r="J152" s="199"/>
      <c r="K152" s="199"/>
      <c r="L152" s="199"/>
      <c r="M152" s="199"/>
      <c r="N152" s="199"/>
      <c r="O152" s="199"/>
      <c r="P152" s="199"/>
      <c r="Q152" s="6"/>
      <c r="R152" s="6"/>
      <c r="S152" s="6"/>
      <c r="T152" s="6"/>
      <c r="U152" s="6"/>
      <c r="V152" s="6"/>
      <c r="W152" s="6"/>
      <c r="X152" s="6"/>
      <c r="Y152" s="6"/>
      <c r="Z152" s="6"/>
      <c r="AA152" s="6"/>
      <c r="AB152" s="6"/>
      <c r="AC152" s="6"/>
      <c r="AD152" s="6"/>
      <c r="AE152" s="6"/>
      <c r="AF152" s="6"/>
      <c r="AG152" s="6"/>
      <c r="AH152" s="6"/>
      <c r="AI152" s="6"/>
      <c r="AJ152" s="6"/>
      <c r="AK152" s="6"/>
      <c r="AL152" s="6"/>
      <c r="AM152" s="6"/>
      <c r="AN152" s="6"/>
      <c r="AO152" s="6"/>
      <c r="AP152" s="6"/>
      <c r="AQ152" s="6"/>
      <c r="AR152" s="6"/>
      <c r="AS152" s="6"/>
      <c r="AT152" s="6"/>
      <c r="AU152" s="6"/>
      <c r="AV152" s="6"/>
      <c r="AW152" s="6"/>
      <c r="AX152" s="6"/>
      <c r="AY152" s="6"/>
    </row>
    <row r="153" spans="1:51">
      <c r="A153" s="199"/>
      <c r="B153" s="199"/>
      <c r="C153" s="247"/>
      <c r="D153" s="248"/>
      <c r="E153" s="199"/>
      <c r="F153" s="240"/>
      <c r="G153" s="243"/>
      <c r="H153" s="199"/>
      <c r="I153" s="199"/>
      <c r="J153" s="199"/>
      <c r="K153" s="199"/>
      <c r="L153" s="199"/>
      <c r="M153" s="199"/>
      <c r="N153" s="199"/>
      <c r="O153" s="199"/>
      <c r="P153" s="199"/>
      <c r="Q153" s="6"/>
      <c r="R153" s="6"/>
      <c r="S153" s="6"/>
      <c r="T153" s="6"/>
      <c r="U153" s="6"/>
      <c r="V153" s="6"/>
      <c r="W153" s="6"/>
      <c r="X153" s="6"/>
      <c r="Y153" s="6"/>
      <c r="Z153" s="6"/>
      <c r="AA153" s="6"/>
      <c r="AB153" s="6"/>
      <c r="AC153" s="6"/>
      <c r="AD153" s="6"/>
      <c r="AE153" s="6"/>
      <c r="AF153" s="6"/>
      <c r="AG153" s="6"/>
      <c r="AH153" s="6"/>
      <c r="AI153" s="6"/>
      <c r="AJ153" s="6"/>
      <c r="AK153" s="6"/>
      <c r="AL153" s="6"/>
      <c r="AM153" s="6"/>
      <c r="AN153" s="6"/>
      <c r="AO153" s="6"/>
      <c r="AP153" s="6"/>
      <c r="AQ153" s="6"/>
      <c r="AR153" s="6"/>
      <c r="AS153" s="6"/>
      <c r="AT153" s="6"/>
      <c r="AU153" s="6"/>
      <c r="AV153" s="6"/>
      <c r="AW153" s="6"/>
      <c r="AX153" s="6"/>
      <c r="AY153" s="6"/>
    </row>
    <row r="154" spans="1:51">
      <c r="A154" s="199"/>
      <c r="B154" s="199"/>
      <c r="C154" s="247"/>
      <c r="D154" s="248"/>
      <c r="E154" s="199"/>
      <c r="F154" s="240"/>
      <c r="G154" s="243"/>
      <c r="H154" s="199"/>
      <c r="I154" s="199"/>
      <c r="J154" s="199"/>
      <c r="K154" s="199"/>
      <c r="L154" s="199"/>
      <c r="M154" s="199"/>
      <c r="N154" s="199"/>
      <c r="O154" s="199"/>
      <c r="P154" s="199"/>
      <c r="Q154" s="6"/>
      <c r="R154" s="6"/>
      <c r="S154" s="6"/>
      <c r="T154" s="6"/>
      <c r="U154" s="6"/>
      <c r="V154" s="6"/>
      <c r="W154" s="6"/>
      <c r="X154" s="6"/>
      <c r="Y154" s="6"/>
      <c r="Z154" s="6"/>
      <c r="AA154" s="6"/>
      <c r="AB154" s="6"/>
      <c r="AC154" s="6"/>
      <c r="AD154" s="6"/>
      <c r="AE154" s="6"/>
      <c r="AF154" s="6"/>
      <c r="AG154" s="6"/>
      <c r="AH154" s="6"/>
      <c r="AI154" s="6"/>
      <c r="AJ154" s="6"/>
      <c r="AK154" s="6"/>
      <c r="AL154" s="6"/>
      <c r="AM154" s="6"/>
      <c r="AN154" s="6"/>
      <c r="AO154" s="6"/>
      <c r="AP154" s="6"/>
      <c r="AQ154" s="6"/>
      <c r="AR154" s="6"/>
      <c r="AS154" s="6"/>
      <c r="AT154" s="6"/>
      <c r="AU154" s="6"/>
      <c r="AV154" s="6"/>
      <c r="AW154" s="6"/>
      <c r="AX154" s="6"/>
      <c r="AY154" s="6"/>
    </row>
    <row r="155" spans="1:51">
      <c r="A155" s="199"/>
      <c r="B155" s="199"/>
      <c r="C155" s="247"/>
      <c r="D155" s="248"/>
      <c r="E155" s="199"/>
      <c r="F155" s="240"/>
      <c r="G155" s="243"/>
      <c r="H155" s="199"/>
      <c r="I155" s="199"/>
      <c r="J155" s="199"/>
      <c r="K155" s="199"/>
      <c r="L155" s="199"/>
      <c r="M155" s="199"/>
      <c r="N155" s="199"/>
      <c r="O155" s="199"/>
      <c r="P155" s="199"/>
      <c r="Q155" s="6"/>
      <c r="R155" s="6"/>
      <c r="S155" s="6"/>
      <c r="T155" s="6"/>
      <c r="U155" s="6"/>
      <c r="V155" s="6"/>
      <c r="W155" s="6"/>
      <c r="X155" s="6"/>
      <c r="Y155" s="6"/>
      <c r="Z155" s="6"/>
      <c r="AA155" s="6"/>
      <c r="AB155" s="6"/>
      <c r="AC155" s="6"/>
      <c r="AD155" s="6"/>
      <c r="AE155" s="6"/>
      <c r="AF155" s="6"/>
      <c r="AG155" s="6"/>
      <c r="AH155" s="6"/>
      <c r="AI155" s="6"/>
      <c r="AJ155" s="6"/>
      <c r="AK155" s="6"/>
      <c r="AL155" s="6"/>
      <c r="AM155" s="6"/>
      <c r="AN155" s="6"/>
      <c r="AO155" s="6"/>
      <c r="AP155" s="6"/>
      <c r="AQ155" s="6"/>
      <c r="AR155" s="6"/>
      <c r="AS155" s="6"/>
      <c r="AT155" s="6"/>
      <c r="AU155" s="6"/>
      <c r="AV155" s="6"/>
      <c r="AW155" s="6"/>
      <c r="AX155" s="6"/>
      <c r="AY155" s="6"/>
    </row>
    <row r="156" spans="1:51">
      <c r="A156" s="199"/>
      <c r="B156" s="199"/>
      <c r="C156" s="247"/>
      <c r="D156" s="248"/>
      <c r="E156" s="199"/>
      <c r="F156" s="240"/>
      <c r="G156" s="243"/>
      <c r="H156" s="199"/>
      <c r="I156" s="199"/>
      <c r="J156" s="199"/>
      <c r="K156" s="199"/>
      <c r="L156" s="199"/>
      <c r="M156" s="199"/>
      <c r="N156" s="199"/>
      <c r="O156" s="199"/>
      <c r="P156" s="199"/>
      <c r="Q156" s="6"/>
      <c r="R156" s="6"/>
      <c r="S156" s="6"/>
      <c r="T156" s="6"/>
      <c r="U156" s="6"/>
      <c r="V156" s="6"/>
      <c r="W156" s="6"/>
      <c r="X156" s="6"/>
      <c r="Y156" s="6"/>
      <c r="Z156" s="6"/>
      <c r="AA156" s="6"/>
      <c r="AB156" s="6"/>
      <c r="AC156" s="6"/>
      <c r="AD156" s="6"/>
      <c r="AE156" s="6"/>
      <c r="AF156" s="6"/>
      <c r="AG156" s="6"/>
      <c r="AH156" s="6"/>
      <c r="AI156" s="6"/>
      <c r="AJ156" s="6"/>
      <c r="AK156" s="6"/>
      <c r="AL156" s="6"/>
      <c r="AM156" s="6"/>
      <c r="AN156" s="6"/>
      <c r="AO156" s="6"/>
      <c r="AP156" s="6"/>
      <c r="AQ156" s="6"/>
      <c r="AR156" s="6"/>
      <c r="AS156" s="6"/>
      <c r="AT156" s="6"/>
      <c r="AU156" s="6"/>
      <c r="AV156" s="6"/>
      <c r="AW156" s="6"/>
      <c r="AX156" s="6"/>
      <c r="AY156" s="6"/>
    </row>
    <row r="157" spans="1:51">
      <c r="A157" s="199"/>
      <c r="B157" s="199"/>
      <c r="C157" s="247"/>
      <c r="D157" s="248"/>
      <c r="E157" s="199"/>
      <c r="F157" s="240"/>
      <c r="G157" s="243"/>
      <c r="H157" s="199"/>
      <c r="I157" s="199"/>
      <c r="J157" s="199"/>
      <c r="K157" s="199"/>
      <c r="L157" s="199"/>
      <c r="M157" s="199"/>
      <c r="N157" s="199"/>
      <c r="O157" s="199"/>
      <c r="P157" s="199"/>
      <c r="Q157" s="6"/>
      <c r="R157" s="6"/>
      <c r="S157" s="6"/>
      <c r="T157" s="6"/>
      <c r="U157" s="6"/>
      <c r="V157" s="6"/>
      <c r="W157" s="6"/>
      <c r="X157" s="6"/>
      <c r="Y157" s="6"/>
      <c r="Z157" s="6"/>
      <c r="AA157" s="6"/>
      <c r="AB157" s="6"/>
      <c r="AC157" s="6"/>
      <c r="AD157" s="6"/>
      <c r="AE157" s="6"/>
      <c r="AF157" s="6"/>
      <c r="AG157" s="6"/>
      <c r="AH157" s="6"/>
      <c r="AI157" s="6"/>
      <c r="AJ157" s="6"/>
      <c r="AK157" s="6"/>
      <c r="AL157" s="6"/>
      <c r="AM157" s="6"/>
      <c r="AN157" s="6"/>
      <c r="AO157" s="6"/>
      <c r="AP157" s="6"/>
      <c r="AQ157" s="6"/>
      <c r="AR157" s="6"/>
      <c r="AS157" s="6"/>
      <c r="AT157" s="6"/>
      <c r="AU157" s="6"/>
      <c r="AV157" s="6"/>
      <c r="AW157" s="6"/>
      <c r="AX157" s="6"/>
      <c r="AY157" s="6"/>
    </row>
    <row r="158" spans="1:51">
      <c r="A158" s="199"/>
      <c r="B158" s="199"/>
      <c r="C158" s="247"/>
      <c r="D158" s="248"/>
      <c r="E158" s="199"/>
      <c r="F158" s="240"/>
      <c r="G158" s="243"/>
      <c r="H158" s="199"/>
      <c r="I158" s="199"/>
      <c r="J158" s="199"/>
      <c r="K158" s="199"/>
      <c r="L158" s="199"/>
      <c r="M158" s="199"/>
      <c r="N158" s="199"/>
      <c r="O158" s="199"/>
      <c r="P158" s="199"/>
      <c r="Q158" s="6"/>
      <c r="R158" s="6"/>
      <c r="S158" s="6"/>
      <c r="T158" s="6"/>
      <c r="U158" s="6"/>
      <c r="V158" s="6"/>
      <c r="W158" s="6"/>
      <c r="X158" s="6"/>
      <c r="Y158" s="6"/>
      <c r="Z158" s="6"/>
      <c r="AA158" s="6"/>
      <c r="AB158" s="6"/>
      <c r="AC158" s="6"/>
      <c r="AD158" s="6"/>
      <c r="AE158" s="6"/>
      <c r="AF158" s="6"/>
      <c r="AG158" s="6"/>
      <c r="AH158" s="6"/>
      <c r="AI158" s="6"/>
      <c r="AJ158" s="6"/>
      <c r="AK158" s="6"/>
      <c r="AL158" s="6"/>
      <c r="AM158" s="6"/>
      <c r="AN158" s="6"/>
      <c r="AO158" s="6"/>
      <c r="AP158" s="6"/>
      <c r="AQ158" s="6"/>
      <c r="AR158" s="6"/>
      <c r="AS158" s="6"/>
      <c r="AT158" s="6"/>
      <c r="AU158" s="6"/>
      <c r="AV158" s="6"/>
      <c r="AW158" s="6"/>
      <c r="AX158" s="6"/>
      <c r="AY158" s="6"/>
    </row>
    <row r="159" spans="1:51">
      <c r="A159" s="199"/>
      <c r="B159" s="199"/>
      <c r="C159" s="247"/>
      <c r="D159" s="248"/>
      <c r="E159" s="199"/>
      <c r="F159" s="240"/>
      <c r="G159" s="243"/>
      <c r="H159" s="199"/>
      <c r="I159" s="199"/>
      <c r="J159" s="199"/>
      <c r="K159" s="199"/>
      <c r="L159" s="199"/>
      <c r="M159" s="199"/>
      <c r="N159" s="199"/>
      <c r="O159" s="199"/>
      <c r="P159" s="199"/>
      <c r="Q159" s="6"/>
      <c r="R159" s="6"/>
      <c r="S159" s="6"/>
      <c r="T159" s="6"/>
      <c r="U159" s="6"/>
      <c r="V159" s="6"/>
      <c r="W159" s="6"/>
      <c r="X159" s="6"/>
      <c r="Y159" s="6"/>
      <c r="Z159" s="6"/>
      <c r="AA159" s="6"/>
      <c r="AB159" s="6"/>
      <c r="AC159" s="6"/>
      <c r="AD159" s="6"/>
      <c r="AE159" s="6"/>
      <c r="AF159" s="6"/>
      <c r="AG159" s="6"/>
      <c r="AH159" s="6"/>
      <c r="AI159" s="6"/>
      <c r="AJ159" s="6"/>
      <c r="AK159" s="6"/>
      <c r="AL159" s="6"/>
      <c r="AM159" s="6"/>
      <c r="AN159" s="6"/>
      <c r="AO159" s="6"/>
      <c r="AP159" s="6"/>
      <c r="AQ159" s="6"/>
      <c r="AR159" s="6"/>
      <c r="AS159" s="6"/>
      <c r="AT159" s="6"/>
      <c r="AU159" s="6"/>
      <c r="AV159" s="6"/>
      <c r="AW159" s="6"/>
      <c r="AX159" s="6"/>
      <c r="AY159" s="6"/>
    </row>
    <row r="160" spans="1:51">
      <c r="A160" s="199"/>
      <c r="B160" s="199"/>
      <c r="C160" s="247"/>
      <c r="D160" s="248"/>
      <c r="E160" s="199"/>
      <c r="F160" s="240"/>
      <c r="G160" s="243"/>
      <c r="H160" s="199"/>
      <c r="I160" s="199"/>
      <c r="J160" s="199"/>
      <c r="K160" s="199"/>
      <c r="L160" s="199"/>
      <c r="M160" s="199"/>
      <c r="N160" s="199"/>
      <c r="O160" s="199"/>
      <c r="P160" s="199"/>
      <c r="Q160" s="6"/>
      <c r="R160" s="6"/>
      <c r="S160" s="6"/>
      <c r="T160" s="6"/>
      <c r="U160" s="6"/>
      <c r="V160" s="6"/>
      <c r="W160" s="6"/>
      <c r="X160" s="6"/>
      <c r="Y160" s="6"/>
      <c r="Z160" s="6"/>
      <c r="AA160" s="6"/>
      <c r="AB160" s="6"/>
      <c r="AC160" s="6"/>
      <c r="AD160" s="6"/>
      <c r="AE160" s="6"/>
      <c r="AF160" s="6"/>
      <c r="AG160" s="6"/>
      <c r="AH160" s="6"/>
      <c r="AI160" s="6"/>
      <c r="AJ160" s="6"/>
      <c r="AK160" s="6"/>
      <c r="AL160" s="6"/>
      <c r="AM160" s="6"/>
      <c r="AN160" s="6"/>
      <c r="AO160" s="6"/>
      <c r="AP160" s="6"/>
      <c r="AQ160" s="6"/>
      <c r="AR160" s="6"/>
      <c r="AS160" s="6"/>
      <c r="AT160" s="6"/>
      <c r="AU160" s="6"/>
      <c r="AV160" s="6"/>
      <c r="AW160" s="6"/>
      <c r="AX160" s="6"/>
      <c r="AY160" s="6"/>
    </row>
    <row r="161" spans="1:51">
      <c r="A161" s="199"/>
      <c r="B161" s="199"/>
      <c r="C161" s="247"/>
      <c r="D161" s="248"/>
      <c r="E161" s="199"/>
      <c r="F161" s="240"/>
      <c r="G161" s="243"/>
      <c r="H161" s="199"/>
      <c r="I161" s="199"/>
      <c r="J161" s="199"/>
      <c r="K161" s="199"/>
      <c r="L161" s="199"/>
      <c r="M161" s="199"/>
      <c r="N161" s="199"/>
      <c r="O161" s="199"/>
      <c r="P161" s="199"/>
      <c r="Q161" s="6"/>
      <c r="R161" s="6"/>
      <c r="S161" s="6"/>
      <c r="T161" s="6"/>
      <c r="U161" s="6"/>
      <c r="V161" s="6"/>
      <c r="W161" s="6"/>
      <c r="X161" s="6"/>
      <c r="Y161" s="6"/>
      <c r="Z161" s="6"/>
      <c r="AA161" s="6"/>
      <c r="AB161" s="6"/>
      <c r="AC161" s="6"/>
      <c r="AD161" s="6"/>
      <c r="AE161" s="6"/>
      <c r="AF161" s="6"/>
      <c r="AG161" s="6"/>
      <c r="AH161" s="6"/>
      <c r="AI161" s="6"/>
      <c r="AJ161" s="6"/>
      <c r="AK161" s="6"/>
      <c r="AL161" s="6"/>
      <c r="AM161" s="6"/>
      <c r="AN161" s="6"/>
      <c r="AO161" s="6"/>
      <c r="AP161" s="6"/>
      <c r="AQ161" s="6"/>
      <c r="AR161" s="6"/>
      <c r="AS161" s="6"/>
      <c r="AT161" s="6"/>
      <c r="AU161" s="6"/>
      <c r="AV161" s="6"/>
      <c r="AW161" s="6"/>
      <c r="AX161" s="6"/>
      <c r="AY161" s="6"/>
    </row>
    <row r="162" spans="1:51">
      <c r="A162" s="199"/>
      <c r="B162" s="199"/>
      <c r="C162" s="247"/>
      <c r="D162" s="248"/>
      <c r="E162" s="199"/>
      <c r="F162" s="240"/>
      <c r="G162" s="243"/>
      <c r="H162" s="199"/>
      <c r="I162" s="199"/>
      <c r="J162" s="199"/>
      <c r="K162" s="199"/>
      <c r="L162" s="199"/>
      <c r="M162" s="199"/>
      <c r="N162" s="199"/>
      <c r="O162" s="199"/>
      <c r="P162" s="199"/>
      <c r="Q162" s="6"/>
      <c r="R162" s="6"/>
      <c r="S162" s="6"/>
      <c r="T162" s="6"/>
      <c r="U162" s="6"/>
      <c r="V162" s="6"/>
      <c r="W162" s="6"/>
      <c r="X162" s="6"/>
      <c r="Y162" s="6"/>
      <c r="Z162" s="6"/>
      <c r="AA162" s="6"/>
      <c r="AB162" s="6"/>
      <c r="AC162" s="6"/>
      <c r="AD162" s="6"/>
      <c r="AE162" s="6"/>
      <c r="AF162" s="6"/>
      <c r="AG162" s="6"/>
      <c r="AH162" s="6"/>
      <c r="AI162" s="6"/>
      <c r="AJ162" s="6"/>
      <c r="AK162" s="6"/>
      <c r="AL162" s="6"/>
      <c r="AM162" s="6"/>
      <c r="AN162" s="6"/>
      <c r="AO162" s="6"/>
      <c r="AP162" s="6"/>
      <c r="AQ162" s="6"/>
      <c r="AR162" s="6"/>
      <c r="AS162" s="6"/>
      <c r="AT162" s="6"/>
      <c r="AU162" s="6"/>
      <c r="AV162" s="6"/>
      <c r="AW162" s="6"/>
      <c r="AX162" s="6"/>
      <c r="AY162" s="6"/>
    </row>
    <row r="163" spans="1:51">
      <c r="A163" s="199"/>
      <c r="B163" s="199"/>
      <c r="C163" s="247"/>
      <c r="D163" s="248"/>
      <c r="E163" s="199"/>
      <c r="F163" s="240"/>
      <c r="G163" s="243"/>
      <c r="H163" s="199"/>
      <c r="I163" s="199"/>
      <c r="J163" s="199"/>
      <c r="K163" s="199"/>
      <c r="L163" s="199"/>
      <c r="M163" s="199"/>
      <c r="N163" s="199"/>
      <c r="O163" s="199"/>
      <c r="P163" s="199"/>
      <c r="Q163" s="6"/>
      <c r="R163" s="6"/>
      <c r="S163" s="6"/>
      <c r="T163" s="6"/>
      <c r="U163" s="6"/>
      <c r="V163" s="6"/>
      <c r="W163" s="6"/>
      <c r="X163" s="6"/>
      <c r="Y163" s="6"/>
      <c r="Z163" s="6"/>
      <c r="AA163" s="6"/>
      <c r="AB163" s="6"/>
      <c r="AC163" s="6"/>
      <c r="AD163" s="6"/>
      <c r="AE163" s="6"/>
      <c r="AF163" s="6"/>
      <c r="AG163" s="6"/>
      <c r="AH163" s="6"/>
      <c r="AI163" s="6"/>
      <c r="AJ163" s="6"/>
      <c r="AK163" s="6"/>
      <c r="AL163" s="6"/>
      <c r="AM163" s="6"/>
      <c r="AN163" s="6"/>
      <c r="AO163" s="6"/>
      <c r="AP163" s="6"/>
      <c r="AQ163" s="6"/>
      <c r="AR163" s="6"/>
      <c r="AS163" s="6"/>
      <c r="AT163" s="6"/>
      <c r="AU163" s="6"/>
      <c r="AV163" s="6"/>
      <c r="AW163" s="6"/>
      <c r="AX163" s="6"/>
      <c r="AY163" s="6"/>
    </row>
    <row r="164" spans="1:51">
      <c r="A164" s="199"/>
      <c r="B164" s="199"/>
      <c r="C164" s="247"/>
      <c r="D164" s="248"/>
      <c r="E164" s="199"/>
      <c r="F164" s="240"/>
      <c r="G164" s="243"/>
      <c r="H164" s="199"/>
      <c r="I164" s="199"/>
      <c r="J164" s="199"/>
      <c r="K164" s="199"/>
      <c r="L164" s="199"/>
      <c r="M164" s="199"/>
      <c r="N164" s="199"/>
      <c r="O164" s="199"/>
      <c r="P164" s="199"/>
      <c r="Q164" s="6"/>
      <c r="R164" s="6"/>
      <c r="S164" s="6"/>
      <c r="T164" s="6"/>
      <c r="U164" s="6"/>
      <c r="V164" s="6"/>
      <c r="W164" s="6"/>
      <c r="X164" s="6"/>
      <c r="Y164" s="6"/>
      <c r="Z164" s="6"/>
      <c r="AA164" s="6"/>
      <c r="AB164" s="6"/>
      <c r="AC164" s="6"/>
      <c r="AD164" s="6"/>
      <c r="AE164" s="6"/>
      <c r="AF164" s="6"/>
      <c r="AG164" s="6"/>
      <c r="AH164" s="6"/>
      <c r="AI164" s="6"/>
      <c r="AJ164" s="6"/>
      <c r="AK164" s="6"/>
      <c r="AL164" s="6"/>
      <c r="AM164" s="6"/>
      <c r="AN164" s="6"/>
      <c r="AO164" s="6"/>
      <c r="AP164" s="6"/>
      <c r="AQ164" s="6"/>
      <c r="AR164" s="6"/>
      <c r="AS164" s="6"/>
      <c r="AT164" s="6"/>
      <c r="AU164" s="6"/>
      <c r="AV164" s="6"/>
      <c r="AW164" s="6"/>
      <c r="AX164" s="6"/>
      <c r="AY164" s="6"/>
    </row>
    <row r="165" spans="1:51">
      <c r="A165" s="199"/>
      <c r="B165" s="199"/>
      <c r="C165" s="247"/>
      <c r="D165" s="248"/>
      <c r="E165" s="199"/>
      <c r="F165" s="240"/>
      <c r="G165" s="243"/>
      <c r="H165" s="199"/>
      <c r="I165" s="199"/>
      <c r="J165" s="199"/>
      <c r="K165" s="199"/>
      <c r="L165" s="199"/>
      <c r="M165" s="199"/>
      <c r="N165" s="199"/>
      <c r="O165" s="199"/>
      <c r="P165" s="199"/>
      <c r="Q165" s="6"/>
      <c r="R165" s="6"/>
      <c r="S165" s="6"/>
      <c r="T165" s="6"/>
      <c r="U165" s="6"/>
      <c r="V165" s="6"/>
      <c r="W165" s="6"/>
      <c r="X165" s="6"/>
      <c r="Y165" s="6"/>
      <c r="Z165" s="6"/>
      <c r="AA165" s="6"/>
      <c r="AB165" s="6"/>
      <c r="AC165" s="6"/>
      <c r="AD165" s="6"/>
      <c r="AE165" s="6"/>
      <c r="AF165" s="6"/>
      <c r="AG165" s="6"/>
      <c r="AH165" s="6"/>
      <c r="AI165" s="6"/>
      <c r="AJ165" s="6"/>
      <c r="AK165" s="6"/>
      <c r="AL165" s="6"/>
      <c r="AM165" s="6"/>
      <c r="AN165" s="6"/>
      <c r="AO165" s="6"/>
      <c r="AP165" s="6"/>
      <c r="AQ165" s="6"/>
      <c r="AR165" s="6"/>
      <c r="AS165" s="6"/>
      <c r="AT165" s="6"/>
      <c r="AU165" s="6"/>
      <c r="AV165" s="6"/>
      <c r="AW165" s="6"/>
      <c r="AX165" s="6"/>
      <c r="AY165" s="6"/>
    </row>
    <row r="166" spans="1:51">
      <c r="A166" s="199"/>
      <c r="B166" s="199"/>
      <c r="C166" s="247"/>
      <c r="D166" s="248"/>
      <c r="E166" s="199"/>
      <c r="F166" s="240"/>
      <c r="G166" s="243"/>
      <c r="H166" s="199"/>
      <c r="I166" s="199"/>
      <c r="J166" s="199"/>
      <c r="K166" s="199"/>
      <c r="L166" s="199"/>
      <c r="M166" s="199"/>
      <c r="N166" s="199"/>
      <c r="O166" s="199"/>
      <c r="P166" s="199"/>
      <c r="Q166" s="6"/>
      <c r="R166" s="6"/>
      <c r="S166" s="6"/>
      <c r="T166" s="6"/>
      <c r="U166" s="6"/>
      <c r="V166" s="6"/>
      <c r="W166" s="6"/>
      <c r="X166" s="6"/>
      <c r="Y166" s="6"/>
      <c r="Z166" s="6"/>
      <c r="AA166" s="6"/>
      <c r="AB166" s="6"/>
      <c r="AC166" s="6"/>
      <c r="AD166" s="6"/>
      <c r="AE166" s="6"/>
      <c r="AF166" s="6"/>
      <c r="AG166" s="6"/>
      <c r="AH166" s="6"/>
      <c r="AI166" s="6"/>
      <c r="AJ166" s="6"/>
      <c r="AK166" s="6"/>
      <c r="AL166" s="6"/>
      <c r="AM166" s="6"/>
      <c r="AN166" s="6"/>
      <c r="AO166" s="6"/>
      <c r="AP166" s="6"/>
      <c r="AQ166" s="6"/>
      <c r="AR166" s="6"/>
      <c r="AS166" s="6"/>
      <c r="AT166" s="6"/>
      <c r="AU166" s="6"/>
      <c r="AV166" s="6"/>
      <c r="AW166" s="6"/>
      <c r="AX166" s="6"/>
      <c r="AY166" s="6"/>
    </row>
    <row r="167" spans="1:51">
      <c r="A167" s="199"/>
      <c r="B167" s="199"/>
      <c r="C167" s="247"/>
      <c r="D167" s="248"/>
      <c r="E167" s="199"/>
      <c r="F167" s="240"/>
      <c r="G167" s="243"/>
      <c r="H167" s="199"/>
      <c r="I167" s="199"/>
      <c r="J167" s="199"/>
      <c r="K167" s="199"/>
      <c r="L167" s="199"/>
      <c r="M167" s="199"/>
      <c r="N167" s="199"/>
      <c r="O167" s="199"/>
      <c r="P167" s="199"/>
      <c r="Q167" s="6"/>
      <c r="R167" s="6"/>
      <c r="S167" s="6"/>
      <c r="T167" s="6"/>
      <c r="U167" s="6"/>
      <c r="V167" s="6"/>
      <c r="W167" s="6"/>
      <c r="X167" s="6"/>
      <c r="Y167" s="6"/>
      <c r="Z167" s="6"/>
      <c r="AA167" s="6"/>
      <c r="AB167" s="6"/>
      <c r="AC167" s="6"/>
      <c r="AD167" s="6"/>
      <c r="AE167" s="6"/>
      <c r="AF167" s="6"/>
      <c r="AG167" s="6"/>
      <c r="AH167" s="6"/>
      <c r="AI167" s="6"/>
      <c r="AJ167" s="6"/>
      <c r="AK167" s="6"/>
      <c r="AL167" s="6"/>
      <c r="AM167" s="6"/>
      <c r="AN167" s="6"/>
      <c r="AO167" s="6"/>
      <c r="AP167" s="6"/>
      <c r="AQ167" s="6"/>
      <c r="AR167" s="6"/>
      <c r="AS167" s="6"/>
      <c r="AT167" s="6"/>
      <c r="AU167" s="6"/>
      <c r="AV167" s="6"/>
      <c r="AW167" s="6"/>
      <c r="AX167" s="6"/>
      <c r="AY167" s="6"/>
    </row>
    <row r="168" spans="1:51">
      <c r="A168" s="199"/>
      <c r="B168" s="199"/>
      <c r="C168" s="247"/>
      <c r="D168" s="248"/>
      <c r="E168" s="199"/>
      <c r="F168" s="240"/>
      <c r="G168" s="243"/>
      <c r="H168" s="199"/>
      <c r="I168" s="199"/>
      <c r="J168" s="199"/>
      <c r="K168" s="199"/>
      <c r="L168" s="199"/>
      <c r="M168" s="199"/>
      <c r="N168" s="199"/>
      <c r="O168" s="199"/>
      <c r="P168" s="199"/>
      <c r="Q168" s="6"/>
      <c r="R168" s="6"/>
      <c r="S168" s="6"/>
      <c r="T168" s="6"/>
      <c r="U168" s="6"/>
      <c r="V168" s="6"/>
      <c r="W168" s="6"/>
      <c r="X168" s="6"/>
      <c r="Y168" s="6"/>
      <c r="Z168" s="6"/>
      <c r="AA168" s="6"/>
      <c r="AB168" s="6"/>
      <c r="AC168" s="6"/>
      <c r="AD168" s="6"/>
      <c r="AE168" s="6"/>
      <c r="AF168" s="6"/>
      <c r="AG168" s="6"/>
      <c r="AH168" s="6"/>
      <c r="AI168" s="6"/>
      <c r="AJ168" s="6"/>
      <c r="AK168" s="6"/>
      <c r="AL168" s="6"/>
      <c r="AM168" s="6"/>
      <c r="AN168" s="6"/>
      <c r="AO168" s="6"/>
      <c r="AP168" s="6"/>
      <c r="AQ168" s="6"/>
      <c r="AR168" s="6"/>
      <c r="AS168" s="6"/>
      <c r="AT168" s="6"/>
      <c r="AU168" s="6"/>
      <c r="AV168" s="6"/>
      <c r="AW168" s="6"/>
      <c r="AX168" s="6"/>
      <c r="AY168" s="6"/>
    </row>
    <row r="169" spans="1:51">
      <c r="A169" s="199"/>
      <c r="B169" s="199"/>
      <c r="C169" s="247"/>
      <c r="D169" s="248"/>
      <c r="E169" s="199"/>
      <c r="F169" s="240"/>
      <c r="G169" s="243"/>
      <c r="H169" s="199"/>
      <c r="I169" s="199"/>
      <c r="J169" s="199"/>
      <c r="K169" s="199"/>
      <c r="L169" s="199"/>
      <c r="M169" s="199"/>
      <c r="N169" s="199"/>
      <c r="O169" s="199"/>
      <c r="P169" s="199"/>
      <c r="Q169" s="6"/>
      <c r="R169" s="6"/>
      <c r="S169" s="6"/>
      <c r="T169" s="6"/>
      <c r="U169" s="6"/>
      <c r="V169" s="6"/>
      <c r="W169" s="6"/>
      <c r="X169" s="6"/>
      <c r="Y169" s="6"/>
      <c r="Z169" s="6"/>
      <c r="AA169" s="6"/>
      <c r="AB169" s="6"/>
      <c r="AC169" s="6"/>
      <c r="AD169" s="6"/>
      <c r="AE169" s="6"/>
      <c r="AF169" s="6"/>
      <c r="AG169" s="6"/>
      <c r="AH169" s="6"/>
      <c r="AI169" s="6"/>
      <c r="AJ169" s="6"/>
      <c r="AK169" s="6"/>
      <c r="AL169" s="6"/>
      <c r="AM169" s="6"/>
      <c r="AN169" s="6"/>
      <c r="AO169" s="6"/>
      <c r="AP169" s="6"/>
      <c r="AQ169" s="6"/>
      <c r="AR169" s="6"/>
      <c r="AS169" s="6"/>
      <c r="AT169" s="6"/>
      <c r="AU169" s="6"/>
      <c r="AV169" s="6"/>
      <c r="AW169" s="6"/>
      <c r="AX169" s="6"/>
      <c r="AY169" s="6"/>
    </row>
    <row r="170" spans="1:51">
      <c r="A170" s="199"/>
      <c r="B170" s="199"/>
      <c r="C170" s="247"/>
      <c r="D170" s="248"/>
      <c r="E170" s="199"/>
      <c r="F170" s="240"/>
      <c r="G170" s="243"/>
      <c r="H170" s="199"/>
      <c r="I170" s="199"/>
      <c r="J170" s="199"/>
      <c r="K170" s="199"/>
      <c r="L170" s="199"/>
      <c r="M170" s="199"/>
      <c r="N170" s="199"/>
      <c r="O170" s="199"/>
      <c r="P170" s="199"/>
      <c r="Q170" s="6"/>
      <c r="R170" s="6"/>
      <c r="S170" s="6"/>
      <c r="T170" s="6"/>
      <c r="U170" s="6"/>
      <c r="V170" s="6"/>
      <c r="W170" s="6"/>
      <c r="X170" s="6"/>
      <c r="Y170" s="6"/>
      <c r="Z170" s="6"/>
      <c r="AA170" s="6"/>
      <c r="AB170" s="6"/>
      <c r="AC170" s="6"/>
      <c r="AD170" s="6"/>
      <c r="AE170" s="6"/>
      <c r="AF170" s="6"/>
      <c r="AG170" s="6"/>
      <c r="AH170" s="6"/>
      <c r="AI170" s="6"/>
      <c r="AJ170" s="6"/>
      <c r="AK170" s="6"/>
      <c r="AL170" s="6"/>
      <c r="AM170" s="6"/>
      <c r="AN170" s="6"/>
      <c r="AO170" s="6"/>
      <c r="AP170" s="6"/>
      <c r="AQ170" s="6"/>
      <c r="AR170" s="6"/>
      <c r="AS170" s="6"/>
      <c r="AT170" s="6"/>
      <c r="AU170" s="6"/>
      <c r="AV170" s="6"/>
      <c r="AW170" s="6"/>
      <c r="AX170" s="6"/>
      <c r="AY170" s="6"/>
    </row>
    <row r="171" spans="1:51">
      <c r="A171" s="199"/>
      <c r="B171" s="199"/>
      <c r="C171" s="247"/>
      <c r="D171" s="248"/>
      <c r="E171" s="199"/>
      <c r="F171" s="240"/>
      <c r="G171" s="243"/>
      <c r="H171" s="199"/>
      <c r="I171" s="199"/>
      <c r="J171" s="199"/>
      <c r="K171" s="199"/>
      <c r="L171" s="199"/>
      <c r="M171" s="199"/>
      <c r="N171" s="199"/>
      <c r="O171" s="199"/>
      <c r="P171" s="199"/>
      <c r="Q171" s="6"/>
      <c r="R171" s="6"/>
      <c r="S171" s="6"/>
      <c r="T171" s="6"/>
      <c r="U171" s="6"/>
      <c r="V171" s="6"/>
      <c r="W171" s="6"/>
      <c r="X171" s="6"/>
      <c r="Y171" s="6"/>
      <c r="Z171" s="6"/>
      <c r="AA171" s="6"/>
      <c r="AB171" s="6"/>
      <c r="AC171" s="6"/>
      <c r="AD171" s="6"/>
      <c r="AE171" s="6"/>
      <c r="AF171" s="6"/>
      <c r="AG171" s="6"/>
      <c r="AH171" s="6"/>
      <c r="AI171" s="6"/>
      <c r="AJ171" s="6"/>
      <c r="AK171" s="6"/>
      <c r="AL171" s="6"/>
      <c r="AM171" s="6"/>
      <c r="AN171" s="6"/>
      <c r="AO171" s="6"/>
      <c r="AP171" s="6"/>
      <c r="AQ171" s="6"/>
      <c r="AR171" s="6"/>
      <c r="AS171" s="6"/>
      <c r="AT171" s="6"/>
      <c r="AU171" s="6"/>
      <c r="AV171" s="6"/>
      <c r="AW171" s="6"/>
      <c r="AX171" s="6"/>
      <c r="AY171" s="6"/>
    </row>
    <row r="172" spans="1:51">
      <c r="A172" s="199"/>
      <c r="B172" s="199"/>
      <c r="C172" s="247"/>
      <c r="D172" s="248"/>
      <c r="E172" s="199"/>
      <c r="F172" s="240"/>
      <c r="G172" s="243"/>
      <c r="H172" s="199"/>
      <c r="I172" s="199"/>
      <c r="J172" s="199"/>
      <c r="K172" s="199"/>
      <c r="L172" s="199"/>
      <c r="M172" s="199"/>
      <c r="N172" s="199"/>
      <c r="O172" s="199"/>
      <c r="P172" s="199"/>
      <c r="Q172" s="6"/>
      <c r="R172" s="6"/>
      <c r="S172" s="6"/>
      <c r="T172" s="6"/>
      <c r="U172" s="6"/>
      <c r="V172" s="6"/>
      <c r="W172" s="6"/>
      <c r="X172" s="6"/>
      <c r="Y172" s="6"/>
      <c r="Z172" s="6"/>
      <c r="AA172" s="6"/>
      <c r="AB172" s="6"/>
      <c r="AC172" s="6"/>
      <c r="AD172" s="6"/>
      <c r="AE172" s="6"/>
      <c r="AF172" s="6"/>
      <c r="AG172" s="6"/>
      <c r="AH172" s="6"/>
      <c r="AI172" s="6"/>
      <c r="AJ172" s="6"/>
      <c r="AK172" s="6"/>
      <c r="AL172" s="6"/>
      <c r="AM172" s="6"/>
      <c r="AN172" s="6"/>
      <c r="AO172" s="6"/>
      <c r="AP172" s="6"/>
      <c r="AQ172" s="6"/>
      <c r="AR172" s="6"/>
      <c r="AS172" s="6"/>
      <c r="AT172" s="6"/>
      <c r="AU172" s="6"/>
      <c r="AV172" s="6"/>
      <c r="AW172" s="6"/>
      <c r="AX172" s="6"/>
      <c r="AY172" s="6"/>
    </row>
    <row r="173" spans="1:51">
      <c r="A173" s="199"/>
      <c r="B173" s="199"/>
      <c r="C173" s="247"/>
      <c r="D173" s="248"/>
      <c r="E173" s="199"/>
      <c r="F173" s="240"/>
      <c r="G173" s="243"/>
      <c r="H173" s="199"/>
      <c r="I173" s="199"/>
      <c r="J173" s="199"/>
      <c r="K173" s="199"/>
      <c r="L173" s="199"/>
      <c r="M173" s="199"/>
      <c r="N173" s="199"/>
      <c r="O173" s="199"/>
      <c r="P173" s="199"/>
      <c r="Q173" s="6"/>
      <c r="R173" s="6"/>
      <c r="S173" s="6"/>
      <c r="T173" s="6"/>
      <c r="U173" s="6"/>
      <c r="V173" s="6"/>
      <c r="W173" s="6"/>
      <c r="X173" s="6"/>
      <c r="Y173" s="6"/>
      <c r="Z173" s="6"/>
      <c r="AA173" s="6"/>
      <c r="AB173" s="6"/>
      <c r="AC173" s="6"/>
      <c r="AD173" s="6"/>
      <c r="AE173" s="6"/>
      <c r="AF173" s="6"/>
      <c r="AG173" s="6"/>
      <c r="AH173" s="6"/>
      <c r="AI173" s="6"/>
      <c r="AJ173" s="6"/>
      <c r="AK173" s="6"/>
      <c r="AL173" s="6"/>
      <c r="AM173" s="6"/>
      <c r="AN173" s="6"/>
      <c r="AO173" s="6"/>
      <c r="AP173" s="6"/>
      <c r="AQ173" s="6"/>
      <c r="AR173" s="6"/>
      <c r="AS173" s="6"/>
      <c r="AT173" s="6"/>
      <c r="AU173" s="6"/>
      <c r="AV173" s="6"/>
      <c r="AW173" s="6"/>
      <c r="AX173" s="6"/>
      <c r="AY173" s="6"/>
    </row>
    <row r="174" spans="1:51">
      <c r="A174" s="199"/>
      <c r="B174" s="199"/>
      <c r="C174" s="247"/>
      <c r="D174" s="248"/>
      <c r="E174" s="199"/>
      <c r="F174" s="240"/>
      <c r="G174" s="243"/>
      <c r="H174" s="199"/>
      <c r="I174" s="199"/>
      <c r="J174" s="199"/>
      <c r="K174" s="199"/>
      <c r="L174" s="199"/>
      <c r="M174" s="199"/>
      <c r="N174" s="199"/>
      <c r="O174" s="199"/>
      <c r="P174" s="199"/>
      <c r="Q174" s="6"/>
      <c r="R174" s="6"/>
      <c r="S174" s="6"/>
      <c r="T174" s="6"/>
      <c r="U174" s="6"/>
      <c r="V174" s="6"/>
      <c r="W174" s="6"/>
      <c r="X174" s="6"/>
      <c r="Y174" s="6"/>
      <c r="Z174" s="6"/>
      <c r="AA174" s="6"/>
      <c r="AB174" s="6"/>
      <c r="AC174" s="6"/>
      <c r="AD174" s="6"/>
      <c r="AE174" s="6"/>
      <c r="AF174" s="6"/>
      <c r="AG174" s="6"/>
      <c r="AH174" s="6"/>
      <c r="AI174" s="6"/>
      <c r="AJ174" s="6"/>
      <c r="AK174" s="6"/>
      <c r="AL174" s="6"/>
      <c r="AM174" s="6"/>
      <c r="AN174" s="6"/>
      <c r="AO174" s="6"/>
      <c r="AP174" s="6"/>
      <c r="AQ174" s="6"/>
      <c r="AR174" s="6"/>
      <c r="AS174" s="6"/>
      <c r="AT174" s="6"/>
      <c r="AU174" s="6"/>
      <c r="AV174" s="6"/>
      <c r="AW174" s="6"/>
      <c r="AX174" s="6"/>
      <c r="AY174" s="6"/>
    </row>
    <row r="175" spans="1:51">
      <c r="A175" s="199"/>
      <c r="B175" s="199"/>
      <c r="C175" s="247"/>
      <c r="D175" s="248"/>
      <c r="E175" s="199"/>
      <c r="F175" s="240"/>
      <c r="G175" s="243"/>
      <c r="H175" s="199"/>
      <c r="I175" s="199"/>
      <c r="J175" s="199"/>
      <c r="K175" s="199"/>
      <c r="L175" s="199"/>
      <c r="M175" s="199"/>
      <c r="N175" s="199"/>
      <c r="O175" s="199"/>
      <c r="P175" s="199"/>
      <c r="Q175" s="6"/>
      <c r="R175" s="6"/>
      <c r="S175" s="6"/>
      <c r="T175" s="6"/>
      <c r="U175" s="6"/>
      <c r="V175" s="6"/>
      <c r="W175" s="6"/>
      <c r="X175" s="6"/>
      <c r="Y175" s="6"/>
      <c r="Z175" s="6"/>
      <c r="AA175" s="6"/>
      <c r="AB175" s="6"/>
      <c r="AC175" s="6"/>
      <c r="AD175" s="6"/>
      <c r="AE175" s="6"/>
      <c r="AF175" s="6"/>
      <c r="AG175" s="6"/>
      <c r="AH175" s="6"/>
      <c r="AI175" s="6"/>
      <c r="AJ175" s="6"/>
      <c r="AK175" s="6"/>
      <c r="AL175" s="6"/>
      <c r="AM175" s="6"/>
      <c r="AN175" s="6"/>
      <c r="AO175" s="6"/>
      <c r="AP175" s="6"/>
      <c r="AQ175" s="6"/>
      <c r="AR175" s="6"/>
      <c r="AS175" s="6"/>
      <c r="AT175" s="6"/>
      <c r="AU175" s="6"/>
      <c r="AV175" s="6"/>
      <c r="AW175" s="6"/>
      <c r="AX175" s="6"/>
      <c r="AY175" s="6"/>
    </row>
    <row r="176" spans="1:51">
      <c r="A176" s="199"/>
      <c r="B176" s="199"/>
      <c r="C176" s="247"/>
      <c r="D176" s="248"/>
      <c r="E176" s="199"/>
      <c r="F176" s="240"/>
      <c r="G176" s="243"/>
      <c r="H176" s="199"/>
      <c r="I176" s="199"/>
      <c r="J176" s="199"/>
      <c r="K176" s="199"/>
      <c r="L176" s="199"/>
      <c r="M176" s="199"/>
      <c r="N176" s="199"/>
      <c r="O176" s="199"/>
      <c r="P176" s="199"/>
      <c r="Q176" s="6"/>
      <c r="R176" s="6"/>
      <c r="S176" s="6"/>
      <c r="T176" s="6"/>
      <c r="U176" s="6"/>
      <c r="V176" s="6"/>
      <c r="W176" s="6"/>
      <c r="X176" s="6"/>
      <c r="Y176" s="6"/>
      <c r="Z176" s="6"/>
      <c r="AA176" s="6"/>
      <c r="AB176" s="6"/>
      <c r="AC176" s="6"/>
      <c r="AD176" s="6"/>
      <c r="AE176" s="6"/>
      <c r="AF176" s="6"/>
      <c r="AG176" s="6"/>
      <c r="AH176" s="6"/>
      <c r="AI176" s="6"/>
      <c r="AJ176" s="6"/>
      <c r="AK176" s="6"/>
      <c r="AL176" s="6"/>
      <c r="AM176" s="6"/>
      <c r="AN176" s="6"/>
      <c r="AO176" s="6"/>
      <c r="AP176" s="6"/>
      <c r="AQ176" s="6"/>
      <c r="AR176" s="6"/>
      <c r="AS176" s="6"/>
      <c r="AT176" s="6"/>
      <c r="AU176" s="6"/>
      <c r="AV176" s="6"/>
      <c r="AW176" s="6"/>
      <c r="AX176" s="6"/>
      <c r="AY176" s="6"/>
    </row>
    <row r="177" spans="1:51">
      <c r="A177" s="199"/>
      <c r="B177" s="199"/>
      <c r="C177" s="247"/>
      <c r="D177" s="248"/>
      <c r="E177" s="199"/>
      <c r="F177" s="240"/>
      <c r="G177" s="243"/>
      <c r="H177" s="199"/>
      <c r="I177" s="199"/>
      <c r="J177" s="199"/>
      <c r="K177" s="199"/>
      <c r="L177" s="199"/>
      <c r="M177" s="199"/>
      <c r="N177" s="199"/>
      <c r="O177" s="199"/>
      <c r="P177" s="199"/>
      <c r="Q177" s="6"/>
      <c r="R177" s="6"/>
      <c r="S177" s="6"/>
      <c r="T177" s="6"/>
      <c r="U177" s="6"/>
      <c r="V177" s="6"/>
      <c r="W177" s="6"/>
      <c r="X177" s="6"/>
      <c r="Y177" s="6"/>
      <c r="Z177" s="6"/>
      <c r="AA177" s="6"/>
      <c r="AB177" s="6"/>
      <c r="AC177" s="6"/>
      <c r="AD177" s="6"/>
      <c r="AE177" s="6"/>
      <c r="AF177" s="6"/>
      <c r="AG177" s="6"/>
      <c r="AH177" s="6"/>
      <c r="AI177" s="6"/>
      <c r="AJ177" s="6"/>
      <c r="AK177" s="6"/>
      <c r="AL177" s="6"/>
      <c r="AM177" s="6"/>
      <c r="AN177" s="6"/>
      <c r="AO177" s="6"/>
      <c r="AP177" s="6"/>
      <c r="AQ177" s="6"/>
      <c r="AR177" s="6"/>
      <c r="AS177" s="6"/>
      <c r="AT177" s="6"/>
      <c r="AU177" s="6"/>
      <c r="AV177" s="6"/>
      <c r="AW177" s="6"/>
      <c r="AX177" s="6"/>
      <c r="AY177" s="6"/>
    </row>
    <row r="178" spans="1:51">
      <c r="A178" s="199"/>
      <c r="B178" s="199"/>
      <c r="C178" s="247"/>
      <c r="D178" s="248"/>
      <c r="E178" s="199"/>
      <c r="F178" s="240"/>
      <c r="G178" s="243"/>
      <c r="H178" s="199"/>
      <c r="I178" s="199"/>
      <c r="J178" s="199"/>
      <c r="K178" s="199"/>
      <c r="L178" s="199"/>
      <c r="M178" s="199"/>
      <c r="N178" s="199"/>
      <c r="O178" s="199"/>
      <c r="P178" s="199"/>
      <c r="Q178" s="6"/>
      <c r="R178" s="6"/>
      <c r="S178" s="6"/>
      <c r="T178" s="6"/>
      <c r="U178" s="6"/>
      <c r="V178" s="6"/>
      <c r="W178" s="6"/>
      <c r="X178" s="6"/>
      <c r="Y178" s="6"/>
      <c r="Z178" s="6"/>
      <c r="AA178" s="6"/>
      <c r="AB178" s="6"/>
      <c r="AC178" s="6"/>
      <c r="AD178" s="6"/>
      <c r="AE178" s="6"/>
      <c r="AF178" s="6"/>
      <c r="AG178" s="6"/>
      <c r="AH178" s="6"/>
      <c r="AI178" s="6"/>
      <c r="AJ178" s="6"/>
      <c r="AK178" s="6"/>
      <c r="AL178" s="6"/>
      <c r="AM178" s="6"/>
      <c r="AN178" s="6"/>
      <c r="AO178" s="6"/>
      <c r="AP178" s="6"/>
      <c r="AQ178" s="6"/>
      <c r="AR178" s="6"/>
      <c r="AS178" s="6"/>
      <c r="AT178" s="6"/>
      <c r="AU178" s="6"/>
      <c r="AV178" s="6"/>
      <c r="AW178" s="6"/>
      <c r="AX178" s="6"/>
      <c r="AY178" s="6"/>
    </row>
    <row r="179" spans="1:51">
      <c r="A179" s="199"/>
      <c r="B179" s="199"/>
      <c r="C179" s="247"/>
      <c r="D179" s="248"/>
      <c r="E179" s="199"/>
      <c r="F179" s="240"/>
      <c r="G179" s="243"/>
      <c r="H179" s="199"/>
      <c r="I179" s="199"/>
      <c r="J179" s="199"/>
      <c r="K179" s="199"/>
      <c r="L179" s="199"/>
      <c r="M179" s="199"/>
      <c r="N179" s="199"/>
      <c r="O179" s="199"/>
      <c r="P179" s="199"/>
      <c r="Q179" s="6"/>
      <c r="R179" s="6"/>
      <c r="S179" s="6"/>
      <c r="T179" s="6"/>
      <c r="U179" s="6"/>
      <c r="V179" s="6"/>
      <c r="W179" s="6"/>
      <c r="X179" s="6"/>
      <c r="Y179" s="6"/>
      <c r="Z179" s="6"/>
      <c r="AA179" s="6"/>
      <c r="AB179" s="6"/>
      <c r="AC179" s="6"/>
      <c r="AD179" s="6"/>
      <c r="AE179" s="6"/>
      <c r="AF179" s="6"/>
      <c r="AG179" s="6"/>
      <c r="AH179" s="6"/>
      <c r="AI179" s="6"/>
      <c r="AJ179" s="6"/>
      <c r="AK179" s="6"/>
      <c r="AL179" s="6"/>
      <c r="AM179" s="6"/>
      <c r="AN179" s="6"/>
      <c r="AO179" s="6"/>
      <c r="AP179" s="6"/>
      <c r="AQ179" s="6"/>
      <c r="AR179" s="6"/>
      <c r="AS179" s="6"/>
      <c r="AT179" s="6"/>
      <c r="AU179" s="6"/>
      <c r="AV179" s="6"/>
      <c r="AW179" s="6"/>
      <c r="AX179" s="6"/>
      <c r="AY179" s="6"/>
    </row>
    <row r="180" spans="1:51">
      <c r="A180" s="199"/>
      <c r="B180" s="199"/>
      <c r="C180" s="247"/>
      <c r="D180" s="248"/>
      <c r="E180" s="199"/>
      <c r="F180" s="240"/>
      <c r="G180" s="243"/>
      <c r="H180" s="199"/>
      <c r="I180" s="199"/>
      <c r="J180" s="199"/>
      <c r="K180" s="199"/>
      <c r="L180" s="199"/>
      <c r="M180" s="199"/>
      <c r="N180" s="199"/>
      <c r="O180" s="199"/>
      <c r="P180" s="199"/>
      <c r="Q180" s="6"/>
      <c r="R180" s="6"/>
      <c r="S180" s="6"/>
      <c r="T180" s="6"/>
      <c r="U180" s="6"/>
      <c r="V180" s="6"/>
      <c r="W180" s="6"/>
      <c r="X180" s="6"/>
      <c r="Y180" s="6"/>
      <c r="Z180" s="6"/>
      <c r="AA180" s="6"/>
      <c r="AB180" s="6"/>
      <c r="AC180" s="6"/>
      <c r="AD180" s="6"/>
      <c r="AE180" s="6"/>
      <c r="AF180" s="6"/>
      <c r="AG180" s="6"/>
      <c r="AH180" s="6"/>
      <c r="AI180" s="6"/>
      <c r="AJ180" s="6"/>
      <c r="AK180" s="6"/>
      <c r="AL180" s="6"/>
      <c r="AM180" s="6"/>
      <c r="AN180" s="6"/>
      <c r="AO180" s="6"/>
      <c r="AP180" s="6"/>
      <c r="AQ180" s="6"/>
      <c r="AR180" s="6"/>
      <c r="AS180" s="6"/>
      <c r="AT180" s="6"/>
      <c r="AU180" s="6"/>
      <c r="AV180" s="6"/>
      <c r="AW180" s="6"/>
      <c r="AX180" s="6"/>
      <c r="AY180" s="6"/>
    </row>
    <row r="181" spans="1:51">
      <c r="A181" s="199"/>
      <c r="B181" s="199"/>
      <c r="C181" s="247"/>
      <c r="D181" s="248"/>
      <c r="E181" s="199"/>
      <c r="F181" s="240"/>
      <c r="G181" s="243"/>
      <c r="H181" s="199"/>
      <c r="I181" s="199"/>
      <c r="J181" s="199"/>
      <c r="K181" s="199"/>
      <c r="L181" s="199"/>
      <c r="M181" s="199"/>
      <c r="N181" s="199"/>
      <c r="O181" s="199"/>
      <c r="P181" s="199"/>
      <c r="Q181" s="6"/>
      <c r="R181" s="6"/>
      <c r="S181" s="6"/>
      <c r="T181" s="6"/>
      <c r="U181" s="6"/>
      <c r="V181" s="6"/>
      <c r="W181" s="6"/>
      <c r="X181" s="6"/>
      <c r="Y181" s="6"/>
      <c r="Z181" s="6"/>
      <c r="AA181" s="6"/>
      <c r="AB181" s="6"/>
      <c r="AC181" s="6"/>
      <c r="AD181" s="6"/>
      <c r="AE181" s="6"/>
      <c r="AF181" s="6"/>
      <c r="AG181" s="6"/>
      <c r="AH181" s="6"/>
      <c r="AI181" s="6"/>
      <c r="AJ181" s="6"/>
      <c r="AK181" s="6"/>
      <c r="AL181" s="6"/>
      <c r="AM181" s="6"/>
      <c r="AN181" s="6"/>
      <c r="AO181" s="6"/>
      <c r="AP181" s="6"/>
      <c r="AQ181" s="6"/>
      <c r="AR181" s="6"/>
      <c r="AS181" s="6"/>
      <c r="AT181" s="6"/>
      <c r="AU181" s="6"/>
      <c r="AV181" s="6"/>
      <c r="AW181" s="6"/>
      <c r="AX181" s="6"/>
      <c r="AY181" s="6"/>
    </row>
    <row r="182" spans="1:51">
      <c r="A182" s="199"/>
      <c r="B182" s="199"/>
      <c r="C182" s="247"/>
      <c r="D182" s="248"/>
      <c r="E182" s="199"/>
      <c r="F182" s="240"/>
      <c r="G182" s="243"/>
      <c r="H182" s="199"/>
      <c r="I182" s="199"/>
      <c r="J182" s="199"/>
      <c r="K182" s="199"/>
      <c r="L182" s="199"/>
      <c r="M182" s="199"/>
      <c r="N182" s="199"/>
      <c r="O182" s="199"/>
      <c r="P182" s="199"/>
      <c r="Q182" s="6"/>
      <c r="R182" s="6"/>
      <c r="S182" s="6"/>
      <c r="T182" s="6"/>
      <c r="U182" s="6"/>
      <c r="V182" s="6"/>
      <c r="W182" s="6"/>
      <c r="X182" s="6"/>
      <c r="Y182" s="6"/>
      <c r="Z182" s="6"/>
      <c r="AA182" s="6"/>
      <c r="AB182" s="6"/>
      <c r="AC182" s="6"/>
      <c r="AD182" s="6"/>
      <c r="AE182" s="6"/>
      <c r="AF182" s="6"/>
      <c r="AG182" s="6"/>
      <c r="AH182" s="6"/>
      <c r="AI182" s="6"/>
      <c r="AJ182" s="6"/>
      <c r="AK182" s="6"/>
      <c r="AL182" s="6"/>
      <c r="AM182" s="6"/>
      <c r="AN182" s="6"/>
      <c r="AO182" s="6"/>
      <c r="AP182" s="6"/>
      <c r="AQ182" s="6"/>
      <c r="AR182" s="6"/>
      <c r="AS182" s="6"/>
      <c r="AT182" s="6"/>
      <c r="AU182" s="6"/>
      <c r="AV182" s="6"/>
      <c r="AW182" s="6"/>
      <c r="AX182" s="6"/>
      <c r="AY182" s="6"/>
    </row>
    <row r="183" spans="1:51">
      <c r="A183" s="199"/>
      <c r="B183" s="199"/>
      <c r="C183" s="247"/>
      <c r="D183" s="248"/>
      <c r="E183" s="199"/>
      <c r="F183" s="240"/>
      <c r="G183" s="243"/>
      <c r="H183" s="199"/>
      <c r="I183" s="199"/>
      <c r="J183" s="199"/>
      <c r="K183" s="199"/>
      <c r="L183" s="199"/>
      <c r="M183" s="199"/>
      <c r="N183" s="199"/>
      <c r="O183" s="199"/>
      <c r="P183" s="199"/>
      <c r="Q183" s="6"/>
      <c r="R183" s="6"/>
      <c r="S183" s="6"/>
      <c r="T183" s="6"/>
      <c r="U183" s="6"/>
      <c r="V183" s="6"/>
      <c r="W183" s="6"/>
      <c r="X183" s="6"/>
      <c r="Y183" s="6"/>
      <c r="Z183" s="6"/>
      <c r="AA183" s="6"/>
      <c r="AB183" s="6"/>
      <c r="AC183" s="6"/>
      <c r="AD183" s="6"/>
      <c r="AE183" s="6"/>
      <c r="AF183" s="6"/>
      <c r="AG183" s="6"/>
      <c r="AH183" s="6"/>
      <c r="AI183" s="6"/>
      <c r="AJ183" s="6"/>
      <c r="AK183" s="6"/>
      <c r="AL183" s="6"/>
      <c r="AM183" s="6"/>
      <c r="AN183" s="6"/>
      <c r="AO183" s="6"/>
      <c r="AP183" s="6"/>
      <c r="AQ183" s="6"/>
      <c r="AR183" s="6"/>
      <c r="AS183" s="6"/>
      <c r="AT183" s="6"/>
      <c r="AU183" s="6"/>
      <c r="AV183" s="6"/>
      <c r="AW183" s="6"/>
      <c r="AX183" s="6"/>
      <c r="AY183" s="6"/>
    </row>
    <row r="184" spans="1:51">
      <c r="A184" s="199"/>
      <c r="B184" s="199"/>
      <c r="C184" s="247"/>
      <c r="D184" s="248"/>
      <c r="E184" s="199"/>
      <c r="F184" s="240"/>
      <c r="G184" s="243"/>
      <c r="H184" s="199"/>
      <c r="I184" s="199"/>
      <c r="J184" s="199"/>
      <c r="K184" s="199"/>
      <c r="L184" s="199"/>
      <c r="M184" s="199"/>
      <c r="N184" s="199"/>
      <c r="O184" s="199"/>
      <c r="P184" s="199"/>
      <c r="Q184" s="6"/>
      <c r="R184" s="6"/>
      <c r="S184" s="6"/>
      <c r="T184" s="6"/>
      <c r="U184" s="6"/>
      <c r="V184" s="6"/>
      <c r="W184" s="6"/>
      <c r="X184" s="6"/>
      <c r="Y184" s="6"/>
      <c r="Z184" s="6"/>
      <c r="AA184" s="6"/>
      <c r="AB184" s="6"/>
      <c r="AC184" s="6"/>
      <c r="AD184" s="6"/>
      <c r="AE184" s="6"/>
      <c r="AF184" s="6"/>
      <c r="AG184" s="6"/>
      <c r="AH184" s="6"/>
      <c r="AI184" s="6"/>
      <c r="AJ184" s="6"/>
      <c r="AK184" s="6"/>
      <c r="AL184" s="6"/>
      <c r="AM184" s="6"/>
      <c r="AN184" s="6"/>
      <c r="AO184" s="6"/>
      <c r="AP184" s="6"/>
      <c r="AQ184" s="6"/>
      <c r="AR184" s="6"/>
      <c r="AS184" s="6"/>
      <c r="AT184" s="6"/>
      <c r="AU184" s="6"/>
      <c r="AV184" s="6"/>
      <c r="AW184" s="6"/>
      <c r="AX184" s="6"/>
      <c r="AY184" s="6"/>
    </row>
    <row r="185" spans="1:51">
      <c r="A185" s="199"/>
      <c r="B185" s="199"/>
      <c r="C185" s="247"/>
      <c r="D185" s="248"/>
      <c r="E185" s="199"/>
      <c r="F185" s="240"/>
      <c r="G185" s="243"/>
      <c r="H185" s="199"/>
      <c r="I185" s="199"/>
      <c r="J185" s="199"/>
      <c r="K185" s="199"/>
      <c r="L185" s="199"/>
      <c r="M185" s="199"/>
      <c r="N185" s="199"/>
      <c r="O185" s="199"/>
      <c r="P185" s="199"/>
      <c r="Q185" s="6"/>
      <c r="R185" s="6"/>
      <c r="S185" s="6"/>
      <c r="T185" s="6"/>
      <c r="U185" s="6"/>
      <c r="V185" s="6"/>
      <c r="W185" s="6"/>
      <c r="X185" s="6"/>
      <c r="Y185" s="6"/>
      <c r="Z185" s="6"/>
      <c r="AA185" s="6"/>
      <c r="AB185" s="6"/>
      <c r="AC185" s="6"/>
      <c r="AD185" s="6"/>
      <c r="AE185" s="6"/>
      <c r="AF185" s="6"/>
      <c r="AG185" s="6"/>
      <c r="AH185" s="6"/>
      <c r="AI185" s="6"/>
      <c r="AJ185" s="6"/>
      <c r="AK185" s="6"/>
      <c r="AL185" s="6"/>
      <c r="AM185" s="6"/>
      <c r="AN185" s="6"/>
      <c r="AO185" s="6"/>
      <c r="AP185" s="6"/>
      <c r="AQ185" s="6"/>
      <c r="AR185" s="6"/>
      <c r="AS185" s="6"/>
      <c r="AT185" s="6"/>
      <c r="AU185" s="6"/>
      <c r="AV185" s="6"/>
      <c r="AW185" s="6"/>
      <c r="AX185" s="6"/>
      <c r="AY185" s="6"/>
    </row>
    <row r="186" spans="1:51">
      <c r="A186" s="199"/>
      <c r="B186" s="199"/>
      <c r="C186" s="247"/>
      <c r="D186" s="248"/>
      <c r="E186" s="199"/>
      <c r="F186" s="240"/>
      <c r="G186" s="243"/>
      <c r="H186" s="199"/>
      <c r="I186" s="199"/>
      <c r="J186" s="199"/>
      <c r="K186" s="199"/>
      <c r="L186" s="199"/>
      <c r="M186" s="199"/>
      <c r="N186" s="199"/>
      <c r="O186" s="199"/>
      <c r="P186" s="199"/>
      <c r="Q186" s="6"/>
      <c r="R186" s="6"/>
      <c r="S186" s="6"/>
      <c r="T186" s="6"/>
      <c r="U186" s="6"/>
      <c r="V186" s="6"/>
      <c r="W186" s="6"/>
      <c r="X186" s="6"/>
      <c r="Y186" s="6"/>
      <c r="Z186" s="6"/>
      <c r="AA186" s="6"/>
      <c r="AB186" s="6"/>
      <c r="AC186" s="6"/>
      <c r="AD186" s="6"/>
      <c r="AE186" s="6"/>
      <c r="AF186" s="6"/>
      <c r="AG186" s="6"/>
      <c r="AH186" s="6"/>
      <c r="AI186" s="6"/>
      <c r="AJ186" s="6"/>
      <c r="AK186" s="6"/>
      <c r="AL186" s="6"/>
      <c r="AM186" s="6"/>
      <c r="AN186" s="6"/>
      <c r="AO186" s="6"/>
      <c r="AP186" s="6"/>
      <c r="AQ186" s="6"/>
      <c r="AR186" s="6"/>
      <c r="AS186" s="6"/>
      <c r="AT186" s="6"/>
      <c r="AU186" s="6"/>
      <c r="AV186" s="6"/>
      <c r="AW186" s="6"/>
      <c r="AX186" s="6"/>
      <c r="AY186" s="6"/>
    </row>
    <row r="187" spans="1:51">
      <c r="A187" s="199"/>
      <c r="B187" s="199"/>
      <c r="C187" s="247"/>
      <c r="D187" s="248"/>
      <c r="E187" s="199"/>
      <c r="F187" s="240"/>
      <c r="G187" s="243"/>
      <c r="H187" s="199"/>
      <c r="I187" s="199"/>
      <c r="J187" s="199"/>
      <c r="K187" s="199"/>
      <c r="L187" s="199"/>
      <c r="M187" s="199"/>
      <c r="N187" s="199"/>
      <c r="O187" s="199"/>
      <c r="P187" s="199"/>
      <c r="Q187" s="6"/>
      <c r="R187" s="6"/>
      <c r="S187" s="6"/>
      <c r="T187" s="6"/>
      <c r="U187" s="6"/>
      <c r="V187" s="6"/>
      <c r="W187" s="6"/>
      <c r="X187" s="6"/>
      <c r="Y187" s="6"/>
      <c r="Z187" s="6"/>
      <c r="AA187" s="6"/>
      <c r="AB187" s="6"/>
      <c r="AC187" s="6"/>
      <c r="AD187" s="6"/>
      <c r="AE187" s="6"/>
      <c r="AF187" s="6"/>
      <c r="AG187" s="6"/>
      <c r="AH187" s="6"/>
      <c r="AI187" s="6"/>
      <c r="AJ187" s="6"/>
      <c r="AK187" s="6"/>
      <c r="AL187" s="6"/>
      <c r="AM187" s="6"/>
      <c r="AN187" s="6"/>
      <c r="AO187" s="6"/>
      <c r="AP187" s="6"/>
      <c r="AQ187" s="6"/>
      <c r="AR187" s="6"/>
      <c r="AS187" s="6"/>
      <c r="AT187" s="6"/>
      <c r="AU187" s="6"/>
      <c r="AV187" s="6"/>
      <c r="AW187" s="6"/>
      <c r="AX187" s="6"/>
      <c r="AY187" s="6"/>
    </row>
    <row r="188" spans="1:51">
      <c r="A188" s="199"/>
      <c r="B188" s="199"/>
      <c r="C188" s="247"/>
      <c r="D188" s="248"/>
      <c r="E188" s="199"/>
      <c r="F188" s="240"/>
      <c r="G188" s="243"/>
      <c r="H188" s="199"/>
      <c r="I188" s="199"/>
      <c r="J188" s="199"/>
      <c r="K188" s="199"/>
      <c r="L188" s="199"/>
      <c r="M188" s="199"/>
      <c r="N188" s="199"/>
      <c r="O188" s="199"/>
      <c r="P188" s="199"/>
      <c r="Q188" s="6"/>
      <c r="R188" s="6"/>
      <c r="S188" s="6"/>
      <c r="T188" s="6"/>
      <c r="U188" s="6"/>
      <c r="V188" s="6"/>
      <c r="W188" s="6"/>
      <c r="X188" s="6"/>
      <c r="Y188" s="6"/>
      <c r="Z188" s="6"/>
      <c r="AA188" s="6"/>
      <c r="AB188" s="6"/>
      <c r="AC188" s="6"/>
      <c r="AD188" s="6"/>
      <c r="AE188" s="6"/>
      <c r="AF188" s="6"/>
      <c r="AG188" s="6"/>
      <c r="AH188" s="6"/>
      <c r="AI188" s="6"/>
      <c r="AJ188" s="6"/>
      <c r="AK188" s="6"/>
      <c r="AL188" s="6"/>
      <c r="AM188" s="6"/>
      <c r="AN188" s="6"/>
      <c r="AO188" s="6"/>
      <c r="AP188" s="6"/>
      <c r="AQ188" s="6"/>
      <c r="AR188" s="6"/>
      <c r="AS188" s="6"/>
      <c r="AT188" s="6"/>
      <c r="AU188" s="6"/>
      <c r="AV188" s="6"/>
      <c r="AW188" s="6"/>
      <c r="AX188" s="6"/>
      <c r="AY188" s="6"/>
    </row>
    <row r="189" spans="1:51">
      <c r="A189" s="199"/>
      <c r="B189" s="199"/>
      <c r="C189" s="247"/>
      <c r="D189" s="248"/>
      <c r="E189" s="199"/>
      <c r="F189" s="240"/>
      <c r="G189" s="243"/>
      <c r="H189" s="199"/>
      <c r="I189" s="199"/>
      <c r="J189" s="199"/>
      <c r="K189" s="199"/>
      <c r="L189" s="199"/>
      <c r="M189" s="199"/>
      <c r="N189" s="199"/>
      <c r="O189" s="199"/>
      <c r="P189" s="199"/>
      <c r="Q189" s="6"/>
      <c r="R189" s="6"/>
      <c r="S189" s="6"/>
      <c r="T189" s="6"/>
      <c r="U189" s="6"/>
      <c r="V189" s="6"/>
      <c r="W189" s="6"/>
      <c r="X189" s="6"/>
      <c r="Y189" s="6"/>
      <c r="Z189" s="6"/>
      <c r="AA189" s="6"/>
      <c r="AB189" s="6"/>
      <c r="AC189" s="6"/>
      <c r="AD189" s="6"/>
      <c r="AE189" s="6"/>
      <c r="AF189" s="6"/>
      <c r="AG189" s="6"/>
      <c r="AH189" s="6"/>
      <c r="AI189" s="6"/>
      <c r="AJ189" s="6"/>
      <c r="AK189" s="6"/>
      <c r="AL189" s="6"/>
      <c r="AM189" s="6"/>
      <c r="AN189" s="6"/>
      <c r="AO189" s="6"/>
      <c r="AP189" s="6"/>
      <c r="AQ189" s="6"/>
      <c r="AR189" s="6"/>
      <c r="AS189" s="6"/>
      <c r="AT189" s="6"/>
      <c r="AU189" s="6"/>
      <c r="AV189" s="6"/>
      <c r="AW189" s="6"/>
      <c r="AX189" s="6"/>
      <c r="AY189" s="6"/>
    </row>
    <row r="190" spans="1:51">
      <c r="A190" s="199"/>
      <c r="B190" s="199"/>
      <c r="C190" s="247"/>
      <c r="D190" s="248"/>
      <c r="E190" s="199"/>
      <c r="F190" s="240"/>
      <c r="G190" s="243"/>
      <c r="H190" s="199"/>
      <c r="I190" s="199"/>
      <c r="J190" s="199"/>
      <c r="K190" s="199"/>
      <c r="L190" s="199"/>
      <c r="M190" s="199"/>
      <c r="N190" s="199"/>
      <c r="O190" s="199"/>
      <c r="P190" s="199"/>
      <c r="Q190" s="6"/>
      <c r="R190" s="6"/>
      <c r="S190" s="6"/>
      <c r="T190" s="6"/>
      <c r="U190" s="6"/>
      <c r="V190" s="6"/>
      <c r="W190" s="6"/>
      <c r="X190" s="6"/>
      <c r="Y190" s="6"/>
      <c r="Z190" s="6"/>
      <c r="AA190" s="6"/>
      <c r="AB190" s="6"/>
      <c r="AC190" s="6"/>
      <c r="AD190" s="6"/>
      <c r="AE190" s="6"/>
      <c r="AF190" s="6"/>
      <c r="AG190" s="6"/>
      <c r="AH190" s="6"/>
      <c r="AI190" s="6"/>
      <c r="AJ190" s="6"/>
      <c r="AK190" s="6"/>
      <c r="AL190" s="6"/>
      <c r="AM190" s="6"/>
      <c r="AN190" s="6"/>
      <c r="AO190" s="6"/>
      <c r="AP190" s="6"/>
      <c r="AQ190" s="6"/>
      <c r="AR190" s="6"/>
      <c r="AS190" s="6"/>
      <c r="AT190" s="6"/>
      <c r="AU190" s="6"/>
      <c r="AV190" s="6"/>
      <c r="AW190" s="6"/>
      <c r="AX190" s="6"/>
      <c r="AY190" s="6"/>
    </row>
    <row r="191" spans="1:51">
      <c r="A191" s="199"/>
      <c r="B191" s="199"/>
      <c r="C191" s="247"/>
      <c r="D191" s="248"/>
      <c r="E191" s="199"/>
      <c r="F191" s="240"/>
      <c r="G191" s="243"/>
      <c r="H191" s="199"/>
      <c r="I191" s="199"/>
      <c r="J191" s="199"/>
      <c r="K191" s="199"/>
      <c r="L191" s="199"/>
      <c r="M191" s="199"/>
      <c r="N191" s="199"/>
      <c r="O191" s="199"/>
      <c r="P191" s="199"/>
      <c r="Q191" s="6"/>
      <c r="R191" s="6"/>
      <c r="S191" s="6"/>
      <c r="T191" s="6"/>
      <c r="U191" s="6"/>
      <c r="V191" s="6"/>
      <c r="W191" s="6"/>
      <c r="X191" s="6"/>
      <c r="Y191" s="6"/>
      <c r="Z191" s="6"/>
      <c r="AA191" s="6"/>
      <c r="AB191" s="6"/>
      <c r="AC191" s="6"/>
      <c r="AD191" s="6"/>
      <c r="AE191" s="6"/>
      <c r="AF191" s="6"/>
      <c r="AG191" s="6"/>
      <c r="AH191" s="6"/>
      <c r="AI191" s="6"/>
      <c r="AJ191" s="6"/>
      <c r="AK191" s="6"/>
      <c r="AL191" s="6"/>
      <c r="AM191" s="6"/>
      <c r="AN191" s="6"/>
      <c r="AO191" s="6"/>
      <c r="AP191" s="6"/>
      <c r="AQ191" s="6"/>
      <c r="AR191" s="6"/>
      <c r="AS191" s="6"/>
      <c r="AT191" s="6"/>
      <c r="AU191" s="6"/>
      <c r="AV191" s="6"/>
      <c r="AW191" s="6"/>
      <c r="AX191" s="6"/>
      <c r="AY191" s="6"/>
    </row>
    <row r="192" spans="1:51">
      <c r="A192" s="199"/>
      <c r="B192" s="199"/>
      <c r="C192" s="247"/>
      <c r="D192" s="248"/>
      <c r="E192" s="199"/>
      <c r="F192" s="240"/>
      <c r="G192" s="243"/>
      <c r="H192" s="199"/>
      <c r="I192" s="199"/>
      <c r="J192" s="199"/>
      <c r="K192" s="199"/>
      <c r="L192" s="199"/>
      <c r="M192" s="199"/>
      <c r="N192" s="199"/>
      <c r="O192" s="199"/>
      <c r="P192" s="199"/>
      <c r="Q192" s="6"/>
      <c r="R192" s="6"/>
      <c r="S192" s="6"/>
      <c r="T192" s="6"/>
      <c r="U192" s="6"/>
      <c r="V192" s="6"/>
      <c r="W192" s="6"/>
      <c r="X192" s="6"/>
      <c r="Y192" s="6"/>
      <c r="Z192" s="6"/>
      <c r="AA192" s="6"/>
      <c r="AB192" s="6"/>
      <c r="AC192" s="6"/>
      <c r="AD192" s="6"/>
      <c r="AE192" s="6"/>
      <c r="AF192" s="6"/>
      <c r="AG192" s="6"/>
      <c r="AH192" s="6"/>
      <c r="AI192" s="6"/>
      <c r="AJ192" s="6"/>
      <c r="AK192" s="6"/>
      <c r="AL192" s="6"/>
      <c r="AM192" s="6"/>
      <c r="AN192" s="6"/>
      <c r="AO192" s="6"/>
      <c r="AP192" s="6"/>
      <c r="AQ192" s="6"/>
      <c r="AR192" s="6"/>
      <c r="AS192" s="6"/>
      <c r="AT192" s="6"/>
      <c r="AU192" s="6"/>
      <c r="AV192" s="6"/>
      <c r="AW192" s="6"/>
      <c r="AX192" s="6"/>
      <c r="AY192" s="6"/>
    </row>
    <row r="193" spans="1:51">
      <c r="A193" s="199"/>
      <c r="B193" s="199"/>
      <c r="C193" s="247"/>
      <c r="D193" s="248"/>
      <c r="E193" s="199"/>
      <c r="F193" s="240"/>
      <c r="G193" s="243"/>
      <c r="H193" s="199"/>
      <c r="I193" s="199"/>
      <c r="J193" s="199"/>
      <c r="K193" s="199"/>
      <c r="L193" s="199"/>
      <c r="M193" s="199"/>
      <c r="N193" s="199"/>
      <c r="O193" s="199"/>
      <c r="P193" s="199"/>
      <c r="Q193" s="6"/>
      <c r="R193" s="6"/>
      <c r="S193" s="6"/>
      <c r="T193" s="6"/>
      <c r="U193" s="6"/>
      <c r="V193" s="6"/>
      <c r="W193" s="6"/>
      <c r="X193" s="6"/>
      <c r="Y193" s="6"/>
      <c r="Z193" s="6"/>
      <c r="AA193" s="6"/>
      <c r="AB193" s="6"/>
      <c r="AC193" s="6"/>
      <c r="AD193" s="6"/>
      <c r="AE193" s="6"/>
      <c r="AF193" s="6"/>
      <c r="AG193" s="6"/>
      <c r="AH193" s="6"/>
      <c r="AI193" s="6"/>
      <c r="AJ193" s="6"/>
      <c r="AK193" s="6"/>
      <c r="AL193" s="6"/>
      <c r="AM193" s="6"/>
      <c r="AN193" s="6"/>
      <c r="AO193" s="6"/>
      <c r="AP193" s="6"/>
      <c r="AQ193" s="6"/>
      <c r="AR193" s="6"/>
      <c r="AS193" s="6"/>
      <c r="AT193" s="6"/>
      <c r="AU193" s="6"/>
      <c r="AV193" s="6"/>
      <c r="AW193" s="6"/>
      <c r="AX193" s="6"/>
      <c r="AY193" s="6"/>
    </row>
    <row r="194" spans="1:51">
      <c r="A194" s="199"/>
      <c r="B194" s="199"/>
      <c r="C194" s="247"/>
      <c r="D194" s="248"/>
      <c r="E194" s="199"/>
      <c r="F194" s="240"/>
      <c r="G194" s="243"/>
      <c r="H194" s="199"/>
      <c r="I194" s="199"/>
      <c r="J194" s="199"/>
      <c r="K194" s="199"/>
      <c r="L194" s="199"/>
      <c r="M194" s="199"/>
      <c r="N194" s="199"/>
      <c r="O194" s="199"/>
      <c r="P194" s="199"/>
      <c r="Q194" s="6"/>
      <c r="R194" s="6"/>
      <c r="S194" s="6"/>
      <c r="T194" s="6"/>
      <c r="U194" s="6"/>
      <c r="V194" s="6"/>
      <c r="W194" s="6"/>
      <c r="X194" s="6"/>
      <c r="Y194" s="6"/>
      <c r="Z194" s="6"/>
      <c r="AA194" s="6"/>
      <c r="AB194" s="6"/>
      <c r="AC194" s="6"/>
      <c r="AD194" s="6"/>
      <c r="AE194" s="6"/>
      <c r="AF194" s="6"/>
      <c r="AG194" s="6"/>
      <c r="AH194" s="6"/>
      <c r="AI194" s="6"/>
      <c r="AJ194" s="6"/>
      <c r="AK194" s="6"/>
      <c r="AL194" s="6"/>
      <c r="AM194" s="6"/>
      <c r="AN194" s="6"/>
      <c r="AO194" s="6"/>
      <c r="AP194" s="6"/>
      <c r="AQ194" s="6"/>
      <c r="AR194" s="6"/>
      <c r="AS194" s="6"/>
      <c r="AT194" s="6"/>
      <c r="AU194" s="6"/>
      <c r="AV194" s="6"/>
      <c r="AW194" s="6"/>
      <c r="AX194" s="6"/>
      <c r="AY194" s="6"/>
    </row>
    <row r="195" spans="1:51">
      <c r="A195" s="199"/>
      <c r="B195" s="199"/>
      <c r="C195" s="247"/>
      <c r="D195" s="248"/>
      <c r="E195" s="199"/>
      <c r="F195" s="240"/>
      <c r="G195" s="243"/>
      <c r="H195" s="199"/>
      <c r="I195" s="199"/>
      <c r="J195" s="199"/>
      <c r="K195" s="199"/>
      <c r="L195" s="199"/>
      <c r="M195" s="199"/>
      <c r="N195" s="199"/>
      <c r="O195" s="199"/>
      <c r="P195" s="199"/>
      <c r="Q195" s="6"/>
      <c r="R195" s="6"/>
      <c r="S195" s="6"/>
      <c r="T195" s="6"/>
      <c r="U195" s="6"/>
      <c r="V195" s="6"/>
      <c r="W195" s="6"/>
      <c r="X195" s="6"/>
      <c r="Y195" s="6"/>
      <c r="Z195" s="6"/>
      <c r="AA195" s="6"/>
      <c r="AB195" s="6"/>
      <c r="AC195" s="6"/>
      <c r="AD195" s="6"/>
      <c r="AE195" s="6"/>
      <c r="AF195" s="6"/>
      <c r="AG195" s="6"/>
      <c r="AH195" s="6"/>
      <c r="AI195" s="6"/>
      <c r="AJ195" s="6"/>
      <c r="AK195" s="6"/>
      <c r="AL195" s="6"/>
      <c r="AM195" s="6"/>
      <c r="AN195" s="6"/>
      <c r="AO195" s="6"/>
      <c r="AP195" s="6"/>
      <c r="AQ195" s="6"/>
      <c r="AR195" s="6"/>
      <c r="AS195" s="6"/>
      <c r="AT195" s="6"/>
      <c r="AU195" s="6"/>
      <c r="AV195" s="6"/>
      <c r="AW195" s="6"/>
      <c r="AX195" s="6"/>
      <c r="AY195" s="6"/>
    </row>
    <row r="196" spans="1:51">
      <c r="A196" s="199"/>
      <c r="B196" s="199"/>
      <c r="C196" s="247"/>
      <c r="D196" s="248"/>
      <c r="E196" s="199"/>
      <c r="F196" s="240"/>
      <c r="G196" s="243"/>
      <c r="H196" s="199"/>
      <c r="I196" s="199"/>
      <c r="J196" s="199"/>
      <c r="K196" s="199"/>
      <c r="L196" s="199"/>
      <c r="M196" s="199"/>
      <c r="N196" s="199"/>
      <c r="O196" s="199"/>
      <c r="P196" s="199"/>
      <c r="Q196" s="6"/>
      <c r="R196" s="6"/>
      <c r="S196" s="6"/>
      <c r="T196" s="6"/>
      <c r="U196" s="6"/>
      <c r="V196" s="6"/>
      <c r="W196" s="6"/>
      <c r="X196" s="6"/>
      <c r="Y196" s="6"/>
      <c r="Z196" s="6"/>
      <c r="AA196" s="6"/>
      <c r="AB196" s="6"/>
      <c r="AC196" s="6"/>
      <c r="AD196" s="6"/>
      <c r="AE196" s="6"/>
      <c r="AF196" s="6"/>
      <c r="AG196" s="6"/>
      <c r="AH196" s="6"/>
      <c r="AI196" s="6"/>
      <c r="AJ196" s="6"/>
      <c r="AK196" s="6"/>
      <c r="AL196" s="6"/>
      <c r="AM196" s="6"/>
      <c r="AN196" s="6"/>
      <c r="AO196" s="6"/>
      <c r="AP196" s="6"/>
      <c r="AQ196" s="6"/>
      <c r="AR196" s="6"/>
      <c r="AS196" s="6"/>
      <c r="AT196" s="6"/>
      <c r="AU196" s="6"/>
      <c r="AV196" s="6"/>
      <c r="AW196" s="6"/>
      <c r="AX196" s="6"/>
      <c r="AY196" s="6"/>
    </row>
    <row r="197" spans="1:51">
      <c r="A197" s="199"/>
      <c r="B197" s="199"/>
      <c r="C197" s="247"/>
      <c r="D197" s="248"/>
      <c r="E197" s="199"/>
      <c r="F197" s="240"/>
      <c r="G197" s="243"/>
      <c r="H197" s="199"/>
      <c r="I197" s="199"/>
      <c r="J197" s="199"/>
      <c r="K197" s="199"/>
      <c r="L197" s="199"/>
      <c r="M197" s="199"/>
      <c r="N197" s="199"/>
      <c r="O197" s="199"/>
      <c r="P197" s="199"/>
      <c r="Q197" s="6"/>
      <c r="R197" s="6"/>
      <c r="S197" s="6"/>
      <c r="T197" s="6"/>
      <c r="U197" s="6"/>
      <c r="V197" s="6"/>
      <c r="W197" s="6"/>
      <c r="X197" s="6"/>
      <c r="Y197" s="6"/>
      <c r="Z197" s="6"/>
      <c r="AA197" s="6"/>
      <c r="AB197" s="6"/>
      <c r="AC197" s="6"/>
      <c r="AD197" s="6"/>
      <c r="AE197" s="6"/>
      <c r="AF197" s="6"/>
      <c r="AG197" s="6"/>
      <c r="AH197" s="6"/>
      <c r="AI197" s="6"/>
      <c r="AJ197" s="6"/>
      <c r="AK197" s="6"/>
      <c r="AL197" s="6"/>
      <c r="AM197" s="6"/>
      <c r="AN197" s="6"/>
      <c r="AO197" s="6"/>
      <c r="AP197" s="6"/>
      <c r="AQ197" s="6"/>
      <c r="AR197" s="6"/>
      <c r="AS197" s="6"/>
      <c r="AT197" s="6"/>
      <c r="AU197" s="6"/>
      <c r="AV197" s="6"/>
      <c r="AW197" s="6"/>
      <c r="AX197" s="6"/>
      <c r="AY197" s="6"/>
    </row>
    <row r="198" spans="1:51">
      <c r="A198" s="199"/>
      <c r="B198" s="199"/>
      <c r="C198" s="247"/>
      <c r="D198" s="248"/>
      <c r="E198" s="199"/>
      <c r="F198" s="240"/>
      <c r="G198" s="243"/>
      <c r="H198" s="199"/>
      <c r="I198" s="199"/>
      <c r="J198" s="199"/>
      <c r="K198" s="199"/>
      <c r="L198" s="199"/>
      <c r="M198" s="199"/>
      <c r="N198" s="199"/>
      <c r="O198" s="199"/>
      <c r="P198" s="199"/>
      <c r="Q198" s="6"/>
      <c r="R198" s="6"/>
      <c r="S198" s="6"/>
      <c r="T198" s="6"/>
      <c r="U198" s="6"/>
      <c r="V198" s="6"/>
      <c r="W198" s="6"/>
      <c r="X198" s="6"/>
      <c r="Y198" s="6"/>
      <c r="Z198" s="6"/>
      <c r="AA198" s="6"/>
      <c r="AB198" s="6"/>
      <c r="AC198" s="6"/>
      <c r="AD198" s="6"/>
      <c r="AE198" s="6"/>
      <c r="AF198" s="6"/>
      <c r="AG198" s="6"/>
      <c r="AH198" s="6"/>
      <c r="AI198" s="6"/>
      <c r="AJ198" s="6"/>
      <c r="AK198" s="6"/>
      <c r="AL198" s="6"/>
      <c r="AM198" s="6"/>
      <c r="AN198" s="6"/>
      <c r="AO198" s="6"/>
      <c r="AP198" s="6"/>
      <c r="AQ198" s="6"/>
      <c r="AR198" s="6"/>
      <c r="AS198" s="6"/>
      <c r="AT198" s="6"/>
      <c r="AU198" s="6"/>
      <c r="AV198" s="6"/>
      <c r="AW198" s="6"/>
      <c r="AX198" s="6"/>
      <c r="AY198" s="6"/>
    </row>
    <row r="199" spans="1:51">
      <c r="A199" s="199"/>
      <c r="B199" s="199"/>
      <c r="C199" s="247"/>
      <c r="D199" s="248"/>
      <c r="E199" s="199"/>
      <c r="F199" s="240"/>
      <c r="G199" s="243"/>
      <c r="H199" s="199"/>
      <c r="I199" s="199"/>
      <c r="J199" s="199"/>
      <c r="K199" s="199"/>
      <c r="L199" s="199"/>
      <c r="M199" s="199"/>
      <c r="N199" s="199"/>
      <c r="O199" s="199"/>
      <c r="P199" s="199"/>
      <c r="Q199" s="6"/>
      <c r="R199" s="6"/>
      <c r="S199" s="6"/>
      <c r="T199" s="6"/>
      <c r="U199" s="6"/>
      <c r="V199" s="6"/>
      <c r="W199" s="6"/>
      <c r="X199" s="6"/>
      <c r="Y199" s="6"/>
      <c r="Z199" s="6"/>
      <c r="AA199" s="6"/>
      <c r="AB199" s="6"/>
      <c r="AC199" s="6"/>
      <c r="AD199" s="6"/>
      <c r="AE199" s="6"/>
      <c r="AF199" s="6"/>
      <c r="AG199" s="6"/>
      <c r="AH199" s="6"/>
      <c r="AI199" s="6"/>
      <c r="AJ199" s="6"/>
      <c r="AK199" s="6"/>
      <c r="AL199" s="6"/>
      <c r="AM199" s="6"/>
      <c r="AN199" s="6"/>
      <c r="AO199" s="6"/>
      <c r="AP199" s="6"/>
      <c r="AQ199" s="6"/>
      <c r="AR199" s="6"/>
      <c r="AS199" s="6"/>
      <c r="AT199" s="6"/>
      <c r="AU199" s="6"/>
      <c r="AV199" s="6"/>
      <c r="AW199" s="6"/>
      <c r="AX199" s="6"/>
      <c r="AY199" s="6"/>
    </row>
    <row r="200" spans="1:51">
      <c r="A200" s="199"/>
      <c r="B200" s="199"/>
      <c r="C200" s="247"/>
      <c r="D200" s="248"/>
      <c r="E200" s="199"/>
      <c r="F200" s="240"/>
      <c r="G200" s="243"/>
      <c r="H200" s="199"/>
      <c r="I200" s="199"/>
      <c r="J200" s="199"/>
      <c r="K200" s="199"/>
      <c r="L200" s="199"/>
      <c r="M200" s="199"/>
      <c r="N200" s="199"/>
      <c r="O200" s="199"/>
      <c r="P200" s="199"/>
      <c r="Q200" s="6"/>
      <c r="R200" s="6"/>
      <c r="S200" s="6"/>
      <c r="T200" s="6"/>
      <c r="U200" s="6"/>
      <c r="V200" s="6"/>
      <c r="W200" s="6"/>
      <c r="X200" s="6"/>
      <c r="Y200" s="6"/>
      <c r="Z200" s="6"/>
      <c r="AA200" s="6"/>
      <c r="AB200" s="6"/>
      <c r="AC200" s="6"/>
      <c r="AD200" s="6"/>
      <c r="AE200" s="6"/>
      <c r="AF200" s="6"/>
      <c r="AG200" s="6"/>
      <c r="AH200" s="6"/>
      <c r="AI200" s="6"/>
      <c r="AJ200" s="6"/>
      <c r="AK200" s="6"/>
      <c r="AL200" s="6"/>
      <c r="AM200" s="6"/>
      <c r="AN200" s="6"/>
      <c r="AO200" s="6"/>
      <c r="AP200" s="6"/>
      <c r="AQ200" s="6"/>
      <c r="AR200" s="6"/>
      <c r="AS200" s="6"/>
      <c r="AT200" s="6"/>
      <c r="AU200" s="6"/>
      <c r="AV200" s="6"/>
      <c r="AW200" s="6"/>
      <c r="AX200" s="6"/>
      <c r="AY200" s="6"/>
    </row>
    <row r="201" spans="1:51">
      <c r="A201" s="199"/>
      <c r="B201" s="199"/>
      <c r="C201" s="247"/>
      <c r="D201" s="248"/>
      <c r="E201" s="199"/>
      <c r="F201" s="240"/>
      <c r="G201" s="243"/>
      <c r="H201" s="199"/>
      <c r="I201" s="199"/>
      <c r="J201" s="199"/>
      <c r="K201" s="199"/>
      <c r="L201" s="199"/>
      <c r="M201" s="199"/>
      <c r="N201" s="199"/>
      <c r="O201" s="199"/>
      <c r="P201" s="199"/>
      <c r="Q201" s="6"/>
      <c r="R201" s="6"/>
      <c r="S201" s="6"/>
      <c r="T201" s="6"/>
      <c r="U201" s="6"/>
      <c r="V201" s="6"/>
      <c r="W201" s="6"/>
      <c r="X201" s="6"/>
      <c r="Y201" s="6"/>
      <c r="Z201" s="6"/>
      <c r="AA201" s="6"/>
      <c r="AB201" s="6"/>
      <c r="AC201" s="6"/>
      <c r="AD201" s="6"/>
      <c r="AE201" s="6"/>
      <c r="AF201" s="6"/>
      <c r="AG201" s="6"/>
      <c r="AH201" s="6"/>
      <c r="AI201" s="6"/>
      <c r="AJ201" s="6"/>
      <c r="AK201" s="6"/>
      <c r="AL201" s="6"/>
      <c r="AM201" s="6"/>
      <c r="AN201" s="6"/>
      <c r="AO201" s="6"/>
      <c r="AP201" s="6"/>
      <c r="AQ201" s="6"/>
      <c r="AR201" s="6"/>
      <c r="AS201" s="6"/>
      <c r="AT201" s="6"/>
      <c r="AU201" s="6"/>
      <c r="AV201" s="6"/>
      <c r="AW201" s="6"/>
      <c r="AX201" s="6"/>
      <c r="AY201" s="6"/>
    </row>
    <row r="202" spans="1:51">
      <c r="A202" s="199"/>
      <c r="B202" s="199"/>
      <c r="C202" s="247"/>
      <c r="D202" s="248"/>
      <c r="E202" s="199"/>
      <c r="F202" s="240"/>
      <c r="G202" s="243"/>
      <c r="H202" s="199"/>
      <c r="I202" s="199"/>
      <c r="J202" s="199"/>
      <c r="K202" s="199"/>
      <c r="L202" s="199"/>
      <c r="M202" s="199"/>
      <c r="N202" s="199"/>
      <c r="O202" s="199"/>
      <c r="P202" s="199"/>
      <c r="Q202" s="6"/>
      <c r="R202" s="6"/>
      <c r="S202" s="6"/>
      <c r="T202" s="6"/>
      <c r="U202" s="6"/>
      <c r="V202" s="6"/>
      <c r="W202" s="6"/>
      <c r="X202" s="6"/>
      <c r="Y202" s="6"/>
      <c r="Z202" s="6"/>
      <c r="AA202" s="6"/>
      <c r="AB202" s="6"/>
      <c r="AC202" s="6"/>
      <c r="AD202" s="6"/>
      <c r="AE202" s="6"/>
      <c r="AF202" s="6"/>
      <c r="AG202" s="6"/>
      <c r="AH202" s="6"/>
      <c r="AI202" s="6"/>
      <c r="AJ202" s="6"/>
      <c r="AK202" s="6"/>
      <c r="AL202" s="6"/>
      <c r="AM202" s="6"/>
      <c r="AN202" s="6"/>
      <c r="AO202" s="6"/>
      <c r="AP202" s="6"/>
      <c r="AQ202" s="6"/>
      <c r="AR202" s="6"/>
      <c r="AS202" s="6"/>
      <c r="AT202" s="6"/>
      <c r="AU202" s="6"/>
      <c r="AV202" s="6"/>
      <c r="AW202" s="6"/>
      <c r="AX202" s="6"/>
      <c r="AY202" s="6"/>
    </row>
    <row r="203" spans="1:51">
      <c r="A203" s="199"/>
      <c r="B203" s="199"/>
      <c r="C203" s="247"/>
      <c r="D203" s="248"/>
      <c r="E203" s="199"/>
      <c r="F203" s="240"/>
      <c r="G203" s="243"/>
      <c r="H203" s="199"/>
      <c r="I203" s="199"/>
      <c r="J203" s="199"/>
      <c r="K203" s="199"/>
      <c r="L203" s="199"/>
      <c r="M203" s="199"/>
      <c r="N203" s="199"/>
      <c r="O203" s="199"/>
      <c r="P203" s="199"/>
      <c r="Q203" s="6"/>
      <c r="R203" s="6"/>
      <c r="S203" s="6"/>
      <c r="T203" s="6"/>
      <c r="U203" s="6"/>
      <c r="V203" s="6"/>
      <c r="W203" s="6"/>
      <c r="X203" s="6"/>
      <c r="Y203" s="6"/>
      <c r="Z203" s="6"/>
      <c r="AA203" s="6"/>
      <c r="AB203" s="6"/>
      <c r="AC203" s="6"/>
      <c r="AD203" s="6"/>
      <c r="AE203" s="6"/>
      <c r="AF203" s="6"/>
      <c r="AG203" s="6"/>
      <c r="AH203" s="6"/>
      <c r="AI203" s="6"/>
      <c r="AJ203" s="6"/>
      <c r="AK203" s="6"/>
      <c r="AL203" s="6"/>
      <c r="AM203" s="6"/>
      <c r="AN203" s="6"/>
      <c r="AO203" s="6"/>
      <c r="AP203" s="6"/>
      <c r="AQ203" s="6"/>
      <c r="AR203" s="6"/>
      <c r="AS203" s="6"/>
      <c r="AT203" s="6"/>
      <c r="AU203" s="6"/>
      <c r="AV203" s="6"/>
      <c r="AW203" s="6"/>
      <c r="AX203" s="6"/>
      <c r="AY203" s="6"/>
    </row>
    <row r="204" spans="1:51">
      <c r="A204" s="199"/>
      <c r="B204" s="199"/>
      <c r="C204" s="247"/>
      <c r="D204" s="248"/>
      <c r="E204" s="199"/>
      <c r="F204" s="240"/>
      <c r="G204" s="243"/>
      <c r="H204" s="199"/>
      <c r="I204" s="199"/>
      <c r="J204" s="199"/>
      <c r="K204" s="199"/>
      <c r="L204" s="199"/>
      <c r="M204" s="199"/>
      <c r="N204" s="199"/>
      <c r="O204" s="199"/>
      <c r="P204" s="199"/>
      <c r="Q204" s="6"/>
      <c r="R204" s="6"/>
      <c r="S204" s="6"/>
      <c r="T204" s="6"/>
      <c r="U204" s="6"/>
      <c r="V204" s="6"/>
      <c r="W204" s="6"/>
      <c r="X204" s="6"/>
      <c r="Y204" s="6"/>
      <c r="Z204" s="6"/>
      <c r="AA204" s="6"/>
      <c r="AB204" s="6"/>
      <c r="AC204" s="6"/>
      <c r="AD204" s="6"/>
      <c r="AE204" s="6"/>
      <c r="AF204" s="6"/>
      <c r="AG204" s="6"/>
      <c r="AH204" s="6"/>
      <c r="AI204" s="6"/>
      <c r="AJ204" s="6"/>
      <c r="AK204" s="6"/>
      <c r="AL204" s="6"/>
      <c r="AM204" s="6"/>
      <c r="AN204" s="6"/>
      <c r="AO204" s="6"/>
      <c r="AP204" s="6"/>
      <c r="AQ204" s="6"/>
      <c r="AR204" s="6"/>
      <c r="AS204" s="6"/>
      <c r="AT204" s="6"/>
      <c r="AU204" s="6"/>
      <c r="AV204" s="6"/>
      <c r="AW204" s="6"/>
      <c r="AX204" s="6"/>
      <c r="AY204" s="6"/>
    </row>
    <row r="205" spans="1:51">
      <c r="A205" s="199"/>
      <c r="B205" s="199"/>
      <c r="C205" s="247"/>
      <c r="D205" s="248"/>
      <c r="E205" s="199"/>
      <c r="F205" s="240"/>
      <c r="G205" s="243"/>
      <c r="H205" s="199"/>
      <c r="I205" s="199"/>
      <c r="J205" s="199"/>
      <c r="K205" s="199"/>
      <c r="L205" s="199"/>
      <c r="M205" s="199"/>
      <c r="N205" s="199"/>
      <c r="O205" s="199"/>
      <c r="P205" s="199"/>
      <c r="Q205" s="6"/>
      <c r="R205" s="6"/>
      <c r="S205" s="6"/>
      <c r="T205" s="6"/>
      <c r="U205" s="6"/>
      <c r="V205" s="6"/>
      <c r="W205" s="6"/>
      <c r="X205" s="6"/>
      <c r="Y205" s="6"/>
      <c r="Z205" s="6"/>
      <c r="AA205" s="6"/>
      <c r="AB205" s="6"/>
      <c r="AC205" s="6"/>
      <c r="AD205" s="6"/>
      <c r="AE205" s="6"/>
      <c r="AF205" s="6"/>
      <c r="AG205" s="6"/>
      <c r="AH205" s="6"/>
      <c r="AI205" s="6"/>
      <c r="AJ205" s="6"/>
      <c r="AK205" s="6"/>
      <c r="AL205" s="6"/>
      <c r="AM205" s="6"/>
      <c r="AN205" s="6"/>
      <c r="AO205" s="6"/>
      <c r="AP205" s="6"/>
      <c r="AQ205" s="6"/>
      <c r="AR205" s="6"/>
      <c r="AS205" s="6"/>
      <c r="AT205" s="6"/>
      <c r="AU205" s="6"/>
      <c r="AV205" s="6"/>
      <c r="AW205" s="6"/>
      <c r="AX205" s="6"/>
      <c r="AY205" s="6"/>
    </row>
    <row r="206" spans="1:51">
      <c r="A206" s="199"/>
      <c r="B206" s="199"/>
      <c r="C206" s="247"/>
      <c r="D206" s="248"/>
      <c r="E206" s="199"/>
      <c r="F206" s="240"/>
      <c r="G206" s="243"/>
      <c r="H206" s="199"/>
      <c r="I206" s="199"/>
      <c r="J206" s="199"/>
      <c r="K206" s="199"/>
      <c r="L206" s="199"/>
      <c r="M206" s="199"/>
      <c r="N206" s="199"/>
      <c r="O206" s="199"/>
      <c r="P206" s="199"/>
      <c r="Q206" s="6"/>
      <c r="R206" s="6"/>
      <c r="S206" s="6"/>
      <c r="T206" s="6"/>
      <c r="U206" s="6"/>
      <c r="V206" s="6"/>
      <c r="W206" s="6"/>
      <c r="X206" s="6"/>
      <c r="Y206" s="6"/>
      <c r="Z206" s="6"/>
      <c r="AA206" s="6"/>
      <c r="AB206" s="6"/>
      <c r="AC206" s="6"/>
      <c r="AD206" s="6"/>
      <c r="AE206" s="6"/>
      <c r="AF206" s="6"/>
      <c r="AG206" s="6"/>
      <c r="AH206" s="6"/>
      <c r="AI206" s="6"/>
      <c r="AJ206" s="6"/>
      <c r="AK206" s="6"/>
      <c r="AL206" s="6"/>
      <c r="AM206" s="6"/>
      <c r="AN206" s="6"/>
      <c r="AO206" s="6"/>
      <c r="AP206" s="6"/>
      <c r="AQ206" s="6"/>
      <c r="AR206" s="6"/>
      <c r="AS206" s="6"/>
      <c r="AT206" s="6"/>
      <c r="AU206" s="6"/>
      <c r="AV206" s="6"/>
      <c r="AW206" s="6"/>
      <c r="AX206" s="6"/>
      <c r="AY206" s="6"/>
    </row>
    <row r="207" spans="1:51">
      <c r="A207" s="199"/>
      <c r="B207" s="199"/>
      <c r="C207" s="247"/>
      <c r="D207" s="248"/>
      <c r="E207" s="199"/>
      <c r="F207" s="240"/>
      <c r="G207" s="243"/>
      <c r="H207" s="199"/>
      <c r="I207" s="199"/>
      <c r="J207" s="199"/>
      <c r="K207" s="199"/>
      <c r="L207" s="199"/>
      <c r="M207" s="199"/>
      <c r="N207" s="199"/>
      <c r="O207" s="199"/>
      <c r="P207" s="199"/>
      <c r="Q207" s="6"/>
      <c r="R207" s="6"/>
      <c r="S207" s="6"/>
      <c r="T207" s="6"/>
      <c r="U207" s="6"/>
      <c r="V207" s="6"/>
      <c r="W207" s="6"/>
      <c r="X207" s="6"/>
      <c r="Y207" s="6"/>
      <c r="Z207" s="6"/>
      <c r="AA207" s="6"/>
      <c r="AB207" s="6"/>
      <c r="AC207" s="6"/>
      <c r="AD207" s="6"/>
      <c r="AE207" s="6"/>
      <c r="AF207" s="6"/>
      <c r="AG207" s="6"/>
      <c r="AH207" s="6"/>
      <c r="AI207" s="6"/>
      <c r="AJ207" s="6"/>
      <c r="AK207" s="6"/>
      <c r="AL207" s="6"/>
      <c r="AM207" s="6"/>
      <c r="AN207" s="6"/>
      <c r="AO207" s="6"/>
      <c r="AP207" s="6"/>
      <c r="AQ207" s="6"/>
      <c r="AR207" s="6"/>
      <c r="AS207" s="6"/>
      <c r="AT207" s="6"/>
      <c r="AU207" s="6"/>
      <c r="AV207" s="6"/>
      <c r="AW207" s="6"/>
      <c r="AX207" s="6"/>
      <c r="AY207" s="6"/>
    </row>
    <row r="208" spans="1:51">
      <c r="A208" s="199"/>
      <c r="B208" s="199"/>
      <c r="C208" s="247"/>
      <c r="D208" s="248"/>
      <c r="E208" s="199"/>
      <c r="F208" s="240"/>
      <c r="G208" s="243"/>
      <c r="H208" s="199"/>
      <c r="I208" s="199"/>
      <c r="J208" s="199"/>
      <c r="K208" s="199"/>
      <c r="L208" s="199"/>
      <c r="M208" s="199"/>
      <c r="N208" s="199"/>
      <c r="O208" s="199"/>
      <c r="P208" s="199"/>
      <c r="Q208" s="6"/>
      <c r="R208" s="6"/>
      <c r="S208" s="6"/>
      <c r="T208" s="6"/>
      <c r="U208" s="6"/>
      <c r="V208" s="6"/>
      <c r="W208" s="6"/>
      <c r="X208" s="6"/>
      <c r="Y208" s="6"/>
      <c r="Z208" s="6"/>
      <c r="AA208" s="6"/>
      <c r="AB208" s="6"/>
      <c r="AC208" s="6"/>
      <c r="AD208" s="6"/>
      <c r="AE208" s="6"/>
      <c r="AF208" s="6"/>
      <c r="AG208" s="6"/>
      <c r="AH208" s="6"/>
      <c r="AI208" s="6"/>
      <c r="AJ208" s="6"/>
      <c r="AK208" s="6"/>
      <c r="AL208" s="6"/>
      <c r="AM208" s="6"/>
      <c r="AN208" s="6"/>
      <c r="AO208" s="6"/>
      <c r="AP208" s="6"/>
      <c r="AQ208" s="6"/>
      <c r="AR208" s="6"/>
      <c r="AS208" s="6"/>
      <c r="AT208" s="6"/>
      <c r="AU208" s="6"/>
      <c r="AV208" s="6"/>
      <c r="AW208" s="6"/>
      <c r="AX208" s="6"/>
      <c r="AY208" s="6"/>
    </row>
    <row r="209" spans="1:51">
      <c r="A209" s="199"/>
      <c r="B209" s="199"/>
      <c r="C209" s="247"/>
      <c r="D209" s="248"/>
      <c r="E209" s="199"/>
      <c r="F209" s="240"/>
      <c r="G209" s="243"/>
      <c r="H209" s="199"/>
      <c r="I209" s="199"/>
      <c r="J209" s="199"/>
      <c r="K209" s="199"/>
      <c r="L209" s="199"/>
      <c r="M209" s="199"/>
      <c r="N209" s="199"/>
      <c r="O209" s="199"/>
      <c r="P209" s="199"/>
      <c r="Q209" s="6"/>
      <c r="R209" s="6"/>
      <c r="S209" s="6"/>
      <c r="T209" s="6"/>
      <c r="U209" s="6"/>
      <c r="V209" s="6"/>
      <c r="W209" s="6"/>
      <c r="X209" s="6"/>
      <c r="Y209" s="6"/>
      <c r="Z209" s="6"/>
      <c r="AA209" s="6"/>
      <c r="AB209" s="6"/>
      <c r="AC209" s="6"/>
      <c r="AD209" s="6"/>
      <c r="AE209" s="6"/>
      <c r="AF209" s="6"/>
      <c r="AG209" s="6"/>
      <c r="AH209" s="6"/>
      <c r="AI209" s="6"/>
      <c r="AJ209" s="6"/>
      <c r="AK209" s="6"/>
      <c r="AL209" s="6"/>
      <c r="AM209" s="6"/>
      <c r="AN209" s="6"/>
      <c r="AO209" s="6"/>
      <c r="AP209" s="6"/>
      <c r="AQ209" s="6"/>
      <c r="AR209" s="6"/>
      <c r="AS209" s="6"/>
      <c r="AT209" s="6"/>
      <c r="AU209" s="6"/>
      <c r="AV209" s="6"/>
      <c r="AW209" s="6"/>
      <c r="AX209" s="6"/>
      <c r="AY209" s="6"/>
    </row>
    <row r="210" spans="1:51">
      <c r="A210" s="199"/>
      <c r="B210" s="199"/>
      <c r="C210" s="247"/>
      <c r="D210" s="248"/>
      <c r="E210" s="199"/>
      <c r="F210" s="240"/>
      <c r="G210" s="243"/>
      <c r="H210" s="199"/>
      <c r="I210" s="199"/>
      <c r="J210" s="199"/>
      <c r="K210" s="199"/>
      <c r="L210" s="199"/>
      <c r="M210" s="199"/>
      <c r="N210" s="199"/>
      <c r="O210" s="199"/>
      <c r="P210" s="199"/>
      <c r="Q210" s="6"/>
      <c r="R210" s="6"/>
      <c r="S210" s="6"/>
      <c r="T210" s="6"/>
      <c r="U210" s="6"/>
      <c r="V210" s="6"/>
      <c r="W210" s="6"/>
      <c r="X210" s="6"/>
      <c r="Y210" s="6"/>
      <c r="Z210" s="6"/>
      <c r="AA210" s="6"/>
      <c r="AB210" s="6"/>
      <c r="AC210" s="6"/>
      <c r="AD210" s="6"/>
      <c r="AE210" s="6"/>
      <c r="AF210" s="6"/>
      <c r="AG210" s="6"/>
      <c r="AH210" s="6"/>
      <c r="AI210" s="6"/>
      <c r="AJ210" s="6"/>
      <c r="AK210" s="6"/>
      <c r="AL210" s="6"/>
      <c r="AM210" s="6"/>
      <c r="AN210" s="6"/>
      <c r="AO210" s="6"/>
      <c r="AP210" s="6"/>
      <c r="AQ210" s="6"/>
      <c r="AR210" s="6"/>
      <c r="AS210" s="6"/>
      <c r="AT210" s="6"/>
      <c r="AU210" s="6"/>
      <c r="AV210" s="6"/>
      <c r="AW210" s="6"/>
      <c r="AX210" s="6"/>
      <c r="AY210" s="6"/>
    </row>
    <row r="211" spans="1:51">
      <c r="A211" s="199"/>
      <c r="B211" s="199"/>
      <c r="C211" s="247"/>
      <c r="D211" s="248"/>
      <c r="E211" s="199"/>
      <c r="F211" s="240"/>
      <c r="G211" s="243"/>
      <c r="H211" s="199"/>
      <c r="I211" s="199"/>
      <c r="J211" s="199"/>
      <c r="K211" s="199"/>
      <c r="L211" s="199"/>
      <c r="M211" s="199"/>
      <c r="N211" s="199"/>
      <c r="O211" s="199"/>
      <c r="P211" s="199"/>
      <c r="Q211" s="6"/>
      <c r="R211" s="6"/>
      <c r="S211" s="6"/>
      <c r="T211" s="6"/>
      <c r="U211" s="6"/>
      <c r="V211" s="6"/>
      <c r="W211" s="6"/>
      <c r="X211" s="6"/>
      <c r="Y211" s="6"/>
      <c r="Z211" s="6"/>
      <c r="AA211" s="6"/>
      <c r="AB211" s="6"/>
      <c r="AC211" s="6"/>
      <c r="AD211" s="6"/>
      <c r="AE211" s="6"/>
      <c r="AF211" s="6"/>
      <c r="AG211" s="6"/>
      <c r="AH211" s="6"/>
      <c r="AI211" s="6"/>
      <c r="AJ211" s="6"/>
      <c r="AK211" s="6"/>
      <c r="AL211" s="6"/>
      <c r="AM211" s="6"/>
      <c r="AN211" s="6"/>
      <c r="AO211" s="6"/>
      <c r="AP211" s="6"/>
      <c r="AQ211" s="6"/>
      <c r="AR211" s="6"/>
      <c r="AS211" s="6"/>
      <c r="AT211" s="6"/>
      <c r="AU211" s="6"/>
      <c r="AV211" s="6"/>
      <c r="AW211" s="6"/>
      <c r="AX211" s="6"/>
      <c r="AY211" s="6"/>
    </row>
    <row r="212" spans="1:51">
      <c r="A212" s="199"/>
      <c r="B212" s="199"/>
      <c r="C212" s="247"/>
      <c r="D212" s="248"/>
      <c r="E212" s="199"/>
      <c r="F212" s="240"/>
      <c r="G212" s="243"/>
      <c r="H212" s="199"/>
      <c r="I212" s="199"/>
      <c r="J212" s="199"/>
      <c r="K212" s="199"/>
      <c r="L212" s="199"/>
      <c r="M212" s="199"/>
      <c r="N212" s="199"/>
      <c r="O212" s="199"/>
      <c r="P212" s="199"/>
      <c r="Q212" s="6"/>
      <c r="R212" s="6"/>
      <c r="S212" s="6"/>
      <c r="T212" s="6"/>
      <c r="U212" s="6"/>
      <c r="V212" s="6"/>
      <c r="W212" s="6"/>
      <c r="X212" s="6"/>
      <c r="Y212" s="6"/>
      <c r="Z212" s="6"/>
      <c r="AA212" s="6"/>
      <c r="AB212" s="6"/>
      <c r="AC212" s="6"/>
      <c r="AD212" s="6"/>
      <c r="AE212" s="6"/>
      <c r="AF212" s="6"/>
      <c r="AG212" s="6"/>
      <c r="AH212" s="6"/>
      <c r="AI212" s="6"/>
      <c r="AJ212" s="6"/>
      <c r="AK212" s="6"/>
      <c r="AL212" s="6"/>
      <c r="AM212" s="6"/>
      <c r="AN212" s="6"/>
      <c r="AO212" s="6"/>
      <c r="AP212" s="6"/>
      <c r="AQ212" s="6"/>
      <c r="AR212" s="6"/>
      <c r="AS212" s="6"/>
      <c r="AT212" s="6"/>
      <c r="AU212" s="6"/>
      <c r="AV212" s="6"/>
      <c r="AW212" s="6"/>
      <c r="AX212" s="6"/>
      <c r="AY212" s="6"/>
    </row>
    <row r="213" spans="1:51">
      <c r="A213" s="199"/>
      <c r="B213" s="199"/>
      <c r="C213" s="247"/>
      <c r="D213" s="248"/>
      <c r="E213" s="199"/>
      <c r="F213" s="240"/>
      <c r="G213" s="243"/>
      <c r="H213" s="199"/>
      <c r="I213" s="199"/>
      <c r="J213" s="199"/>
      <c r="K213" s="199"/>
      <c r="L213" s="199"/>
      <c r="M213" s="199"/>
      <c r="N213" s="199"/>
      <c r="O213" s="199"/>
      <c r="P213" s="199"/>
      <c r="Q213" s="6"/>
      <c r="R213" s="6"/>
      <c r="S213" s="6"/>
      <c r="T213" s="6"/>
      <c r="U213" s="6"/>
      <c r="V213" s="6"/>
      <c r="W213" s="6"/>
      <c r="X213" s="6"/>
      <c r="Y213" s="6"/>
      <c r="Z213" s="6"/>
      <c r="AA213" s="6"/>
      <c r="AB213" s="6"/>
      <c r="AC213" s="6"/>
      <c r="AD213" s="6"/>
      <c r="AE213" s="6"/>
      <c r="AF213" s="6"/>
      <c r="AG213" s="6"/>
      <c r="AH213" s="6"/>
      <c r="AI213" s="6"/>
      <c r="AJ213" s="6"/>
      <c r="AK213" s="6"/>
      <c r="AL213" s="6"/>
      <c r="AM213" s="6"/>
      <c r="AN213" s="6"/>
      <c r="AO213" s="6"/>
      <c r="AP213" s="6"/>
      <c r="AQ213" s="6"/>
      <c r="AR213" s="6"/>
      <c r="AS213" s="6"/>
      <c r="AT213" s="6"/>
      <c r="AU213" s="6"/>
      <c r="AV213" s="6"/>
      <c r="AW213" s="6"/>
      <c r="AX213" s="6"/>
      <c r="AY213" s="6"/>
    </row>
    <row r="214" spans="1:51">
      <c r="A214" s="199"/>
      <c r="B214" s="199"/>
      <c r="C214" s="247"/>
      <c r="D214" s="248"/>
      <c r="E214" s="199"/>
      <c r="F214" s="240"/>
      <c r="G214" s="243"/>
      <c r="H214" s="199"/>
      <c r="I214" s="199"/>
      <c r="J214" s="199"/>
      <c r="K214" s="199"/>
      <c r="L214" s="199"/>
      <c r="M214" s="199"/>
      <c r="N214" s="199"/>
      <c r="O214" s="199"/>
      <c r="P214" s="199"/>
      <c r="Q214" s="6"/>
      <c r="R214" s="6"/>
      <c r="S214" s="6"/>
      <c r="T214" s="6"/>
      <c r="U214" s="6"/>
      <c r="V214" s="6"/>
      <c r="W214" s="6"/>
      <c r="X214" s="6"/>
      <c r="Y214" s="6"/>
      <c r="Z214" s="6"/>
      <c r="AA214" s="6"/>
      <c r="AB214" s="6"/>
      <c r="AC214" s="6"/>
      <c r="AD214" s="6"/>
      <c r="AE214" s="6"/>
      <c r="AF214" s="6"/>
      <c r="AG214" s="6"/>
      <c r="AH214" s="6"/>
      <c r="AI214" s="6"/>
      <c r="AJ214" s="6"/>
      <c r="AK214" s="6"/>
      <c r="AL214" s="6"/>
      <c r="AM214" s="6"/>
      <c r="AN214" s="6"/>
      <c r="AO214" s="6"/>
      <c r="AP214" s="6"/>
      <c r="AQ214" s="6"/>
      <c r="AR214" s="6"/>
      <c r="AS214" s="6"/>
      <c r="AT214" s="6"/>
      <c r="AU214" s="6"/>
      <c r="AV214" s="6"/>
      <c r="AW214" s="6"/>
      <c r="AX214" s="6"/>
      <c r="AY214" s="6"/>
    </row>
    <row r="215" spans="1:51">
      <c r="A215" s="199"/>
      <c r="B215" s="199"/>
      <c r="C215" s="247"/>
      <c r="D215" s="248"/>
      <c r="E215" s="199"/>
      <c r="F215" s="240"/>
      <c r="G215" s="243"/>
      <c r="H215" s="199"/>
      <c r="I215" s="199"/>
      <c r="J215" s="199"/>
      <c r="K215" s="199"/>
      <c r="L215" s="199"/>
      <c r="M215" s="199"/>
      <c r="N215" s="199"/>
      <c r="O215" s="199"/>
      <c r="P215" s="199"/>
      <c r="Q215" s="6"/>
      <c r="R215" s="6"/>
      <c r="S215" s="6"/>
      <c r="T215" s="6"/>
      <c r="U215" s="6"/>
      <c r="V215" s="6"/>
      <c r="W215" s="6"/>
      <c r="X215" s="6"/>
      <c r="Y215" s="6"/>
      <c r="Z215" s="6"/>
      <c r="AA215" s="6"/>
      <c r="AB215" s="6"/>
      <c r="AC215" s="6"/>
      <c r="AD215" s="6"/>
      <c r="AE215" s="6"/>
      <c r="AF215" s="6"/>
      <c r="AG215" s="6"/>
      <c r="AH215" s="6"/>
      <c r="AI215" s="6"/>
      <c r="AJ215" s="6"/>
      <c r="AK215" s="6"/>
      <c r="AL215" s="6"/>
      <c r="AM215" s="6"/>
      <c r="AN215" s="6"/>
      <c r="AO215" s="6"/>
      <c r="AP215" s="6"/>
      <c r="AQ215" s="6"/>
      <c r="AR215" s="6"/>
      <c r="AS215" s="6"/>
      <c r="AT215" s="6"/>
      <c r="AU215" s="6"/>
      <c r="AV215" s="6"/>
      <c r="AW215" s="6"/>
      <c r="AX215" s="6"/>
      <c r="AY215" s="6"/>
    </row>
    <row r="216" spans="1:51">
      <c r="A216" s="199"/>
      <c r="B216" s="199"/>
      <c r="C216" s="247"/>
      <c r="D216" s="248"/>
      <c r="E216" s="199"/>
      <c r="F216" s="240"/>
      <c r="G216" s="243"/>
      <c r="H216" s="199"/>
      <c r="I216" s="199"/>
      <c r="J216" s="199"/>
      <c r="K216" s="199"/>
      <c r="L216" s="199"/>
      <c r="M216" s="199"/>
      <c r="N216" s="199"/>
      <c r="O216" s="199"/>
      <c r="P216" s="199"/>
      <c r="Q216" s="6"/>
      <c r="R216" s="6"/>
      <c r="S216" s="6"/>
      <c r="T216" s="6"/>
      <c r="U216" s="6"/>
      <c r="V216" s="6"/>
      <c r="W216" s="6"/>
      <c r="X216" s="6"/>
      <c r="Y216" s="6"/>
      <c r="Z216" s="6"/>
      <c r="AA216" s="6"/>
      <c r="AB216" s="6"/>
      <c r="AC216" s="6"/>
      <c r="AD216" s="6"/>
      <c r="AE216" s="6"/>
      <c r="AF216" s="6"/>
      <c r="AG216" s="6"/>
      <c r="AH216" s="6"/>
      <c r="AI216" s="6"/>
      <c r="AJ216" s="6"/>
      <c r="AK216" s="6"/>
      <c r="AL216" s="6"/>
      <c r="AM216" s="6"/>
      <c r="AN216" s="6"/>
      <c r="AO216" s="6"/>
      <c r="AP216" s="6"/>
      <c r="AQ216" s="6"/>
      <c r="AR216" s="6"/>
      <c r="AS216" s="6"/>
      <c r="AT216" s="6"/>
      <c r="AU216" s="6"/>
      <c r="AV216" s="6"/>
      <c r="AW216" s="6"/>
      <c r="AX216" s="6"/>
      <c r="AY216" s="6"/>
    </row>
    <row r="217" spans="1:51">
      <c r="A217" s="199"/>
      <c r="B217" s="199"/>
      <c r="C217" s="247"/>
      <c r="D217" s="248"/>
      <c r="E217" s="199"/>
      <c r="F217" s="240"/>
      <c r="G217" s="243"/>
      <c r="H217" s="199"/>
      <c r="I217" s="199"/>
      <c r="J217" s="199"/>
      <c r="K217" s="199"/>
      <c r="L217" s="199"/>
      <c r="M217" s="199"/>
      <c r="N217" s="199"/>
      <c r="O217" s="199"/>
      <c r="P217" s="199"/>
      <c r="Q217" s="6"/>
      <c r="R217" s="6"/>
      <c r="S217" s="6"/>
      <c r="T217" s="6"/>
      <c r="U217" s="6"/>
      <c r="V217" s="6"/>
      <c r="W217" s="6"/>
      <c r="X217" s="6"/>
      <c r="Y217" s="6"/>
      <c r="Z217" s="6"/>
      <c r="AA217" s="6"/>
      <c r="AB217" s="6"/>
      <c r="AC217" s="6"/>
      <c r="AD217" s="6"/>
      <c r="AE217" s="6"/>
      <c r="AF217" s="6"/>
      <c r="AG217" s="6"/>
      <c r="AH217" s="6"/>
      <c r="AI217" s="6"/>
      <c r="AJ217" s="6"/>
      <c r="AK217" s="6"/>
      <c r="AL217" s="6"/>
      <c r="AM217" s="6"/>
      <c r="AN217" s="6"/>
      <c r="AO217" s="6"/>
      <c r="AP217" s="6"/>
      <c r="AQ217" s="6"/>
      <c r="AR217" s="6"/>
      <c r="AS217" s="6"/>
      <c r="AT217" s="6"/>
      <c r="AU217" s="6"/>
      <c r="AV217" s="6"/>
      <c r="AW217" s="6"/>
      <c r="AX217" s="6"/>
      <c r="AY217" s="6"/>
    </row>
    <row r="218" spans="1:51">
      <c r="A218" s="199"/>
      <c r="B218" s="199"/>
      <c r="C218" s="247"/>
      <c r="D218" s="248"/>
      <c r="E218" s="199"/>
      <c r="F218" s="240"/>
      <c r="G218" s="243"/>
      <c r="H218" s="199"/>
      <c r="I218" s="199"/>
      <c r="J218" s="199"/>
      <c r="K218" s="199"/>
      <c r="L218" s="199"/>
      <c r="M218" s="199"/>
      <c r="N218" s="199"/>
      <c r="O218" s="199"/>
      <c r="P218" s="199"/>
      <c r="Q218" s="6"/>
      <c r="R218" s="6"/>
      <c r="S218" s="6"/>
      <c r="T218" s="6"/>
      <c r="U218" s="6"/>
      <c r="V218" s="6"/>
      <c r="W218" s="6"/>
      <c r="X218" s="6"/>
      <c r="Y218" s="6"/>
      <c r="Z218" s="6"/>
      <c r="AA218" s="6"/>
      <c r="AB218" s="6"/>
      <c r="AC218" s="6"/>
      <c r="AD218" s="6"/>
      <c r="AE218" s="6"/>
      <c r="AF218" s="6"/>
      <c r="AG218" s="6"/>
      <c r="AH218" s="6"/>
      <c r="AI218" s="6"/>
      <c r="AJ218" s="6"/>
      <c r="AK218" s="6"/>
      <c r="AL218" s="6"/>
      <c r="AM218" s="6"/>
      <c r="AN218" s="6"/>
      <c r="AO218" s="6"/>
      <c r="AP218" s="6"/>
      <c r="AQ218" s="6"/>
      <c r="AR218" s="6"/>
      <c r="AS218" s="6"/>
      <c r="AT218" s="6"/>
      <c r="AU218" s="6"/>
      <c r="AV218" s="6"/>
      <c r="AW218" s="6"/>
      <c r="AX218" s="6"/>
      <c r="AY218" s="6"/>
    </row>
    <row r="219" spans="1:51">
      <c r="A219" s="199"/>
      <c r="B219" s="199"/>
      <c r="C219" s="247"/>
      <c r="D219" s="248"/>
      <c r="E219" s="199"/>
      <c r="F219" s="240"/>
      <c r="G219" s="243"/>
      <c r="H219" s="199"/>
      <c r="I219" s="199"/>
      <c r="J219" s="199"/>
      <c r="K219" s="199"/>
      <c r="L219" s="199"/>
      <c r="M219" s="199"/>
      <c r="N219" s="199"/>
      <c r="O219" s="199"/>
      <c r="P219" s="199"/>
      <c r="Q219" s="6"/>
      <c r="R219" s="6"/>
      <c r="S219" s="6"/>
      <c r="T219" s="6"/>
      <c r="U219" s="6"/>
      <c r="V219" s="6"/>
      <c r="W219" s="6"/>
      <c r="X219" s="6"/>
      <c r="Y219" s="6"/>
      <c r="Z219" s="6"/>
      <c r="AA219" s="6"/>
      <c r="AB219" s="6"/>
      <c r="AC219" s="6"/>
      <c r="AD219" s="6"/>
      <c r="AE219" s="6"/>
      <c r="AF219" s="6"/>
      <c r="AG219" s="6"/>
      <c r="AH219" s="6"/>
      <c r="AI219" s="6"/>
      <c r="AJ219" s="6"/>
      <c r="AK219" s="6"/>
      <c r="AL219" s="6"/>
      <c r="AM219" s="6"/>
      <c r="AN219" s="6"/>
      <c r="AO219" s="6"/>
      <c r="AP219" s="6"/>
      <c r="AQ219" s="6"/>
      <c r="AR219" s="6"/>
      <c r="AS219" s="6"/>
      <c r="AT219" s="6"/>
      <c r="AU219" s="6"/>
      <c r="AV219" s="6"/>
      <c r="AW219" s="6"/>
      <c r="AX219" s="6"/>
      <c r="AY219" s="6"/>
    </row>
    <row r="220" spans="1:51">
      <c r="A220" s="199"/>
      <c r="B220" s="199"/>
      <c r="C220" s="247"/>
      <c r="D220" s="248"/>
      <c r="E220" s="199"/>
      <c r="F220" s="240"/>
      <c r="G220" s="243"/>
      <c r="H220" s="199"/>
      <c r="I220" s="199"/>
      <c r="J220" s="199"/>
      <c r="K220" s="199"/>
      <c r="L220" s="199"/>
      <c r="M220" s="199"/>
      <c r="N220" s="199"/>
      <c r="O220" s="199"/>
      <c r="P220" s="199"/>
      <c r="Q220" s="6"/>
      <c r="R220" s="6"/>
      <c r="S220" s="6"/>
      <c r="T220" s="6"/>
      <c r="U220" s="6"/>
      <c r="V220" s="6"/>
      <c r="W220" s="6"/>
      <c r="X220" s="6"/>
      <c r="Y220" s="6"/>
      <c r="Z220" s="6"/>
      <c r="AA220" s="6"/>
      <c r="AB220" s="6"/>
      <c r="AC220" s="6"/>
      <c r="AD220" s="6"/>
      <c r="AE220" s="6"/>
      <c r="AF220" s="6"/>
      <c r="AG220" s="6"/>
      <c r="AH220" s="6"/>
      <c r="AI220" s="6"/>
      <c r="AJ220" s="6"/>
      <c r="AK220" s="6"/>
      <c r="AL220" s="6"/>
      <c r="AM220" s="6"/>
      <c r="AN220" s="6"/>
      <c r="AO220" s="6"/>
      <c r="AP220" s="6"/>
      <c r="AQ220" s="6"/>
      <c r="AR220" s="6"/>
      <c r="AS220" s="6"/>
      <c r="AT220" s="6"/>
      <c r="AU220" s="6"/>
      <c r="AV220" s="6"/>
      <c r="AW220" s="6"/>
      <c r="AX220" s="6"/>
      <c r="AY220" s="6"/>
    </row>
    <row r="221" spans="1:51">
      <c r="A221" s="199"/>
      <c r="B221" s="199"/>
      <c r="C221" s="247"/>
      <c r="D221" s="248"/>
      <c r="E221" s="199"/>
      <c r="F221" s="240"/>
      <c r="G221" s="243"/>
      <c r="H221" s="199"/>
      <c r="I221" s="199"/>
      <c r="J221" s="199"/>
      <c r="K221" s="199"/>
      <c r="L221" s="199"/>
      <c r="M221" s="199"/>
      <c r="N221" s="199"/>
      <c r="O221" s="199"/>
      <c r="P221" s="199"/>
      <c r="Q221" s="6"/>
      <c r="R221" s="6"/>
      <c r="S221" s="6"/>
      <c r="T221" s="6"/>
      <c r="U221" s="6"/>
      <c r="V221" s="6"/>
      <c r="W221" s="6"/>
      <c r="X221" s="6"/>
      <c r="Y221" s="6"/>
      <c r="Z221" s="6"/>
      <c r="AA221" s="6"/>
      <c r="AB221" s="6"/>
      <c r="AC221" s="6"/>
      <c r="AD221" s="6"/>
      <c r="AE221" s="6"/>
      <c r="AF221" s="6"/>
      <c r="AG221" s="6"/>
      <c r="AH221" s="6"/>
      <c r="AI221" s="6"/>
      <c r="AJ221" s="6"/>
      <c r="AK221" s="6"/>
      <c r="AL221" s="6"/>
      <c r="AM221" s="6"/>
      <c r="AN221" s="6"/>
      <c r="AO221" s="6"/>
      <c r="AP221" s="6"/>
      <c r="AQ221" s="6"/>
      <c r="AR221" s="6"/>
      <c r="AS221" s="6"/>
      <c r="AT221" s="6"/>
      <c r="AU221" s="6"/>
      <c r="AV221" s="6"/>
      <c r="AW221" s="6"/>
      <c r="AX221" s="6"/>
      <c r="AY221" s="6"/>
    </row>
    <row r="222" spans="1:51">
      <c r="A222" s="199"/>
      <c r="B222" s="199"/>
      <c r="C222" s="247"/>
      <c r="D222" s="248"/>
      <c r="E222" s="199"/>
      <c r="F222" s="240"/>
      <c r="G222" s="243"/>
      <c r="H222" s="199"/>
      <c r="I222" s="199"/>
      <c r="J222" s="199"/>
      <c r="K222" s="199"/>
      <c r="L222" s="199"/>
      <c r="M222" s="199"/>
      <c r="N222" s="199"/>
      <c r="O222" s="199"/>
      <c r="P222" s="199"/>
      <c r="Q222" s="6"/>
      <c r="R222" s="6"/>
      <c r="S222" s="6"/>
      <c r="T222" s="6"/>
      <c r="U222" s="6"/>
      <c r="V222" s="6"/>
      <c r="W222" s="6"/>
      <c r="X222" s="6"/>
      <c r="Y222" s="6"/>
      <c r="Z222" s="6"/>
      <c r="AA222" s="6"/>
      <c r="AB222" s="6"/>
      <c r="AC222" s="6"/>
      <c r="AD222" s="6"/>
      <c r="AE222" s="6"/>
      <c r="AF222" s="6"/>
      <c r="AG222" s="6"/>
      <c r="AH222" s="6"/>
      <c r="AI222" s="6"/>
      <c r="AJ222" s="6"/>
      <c r="AK222" s="6"/>
      <c r="AL222" s="6"/>
      <c r="AM222" s="6"/>
      <c r="AN222" s="6"/>
      <c r="AO222" s="6"/>
      <c r="AP222" s="6"/>
      <c r="AQ222" s="6"/>
      <c r="AR222" s="6"/>
      <c r="AS222" s="6"/>
      <c r="AT222" s="6"/>
      <c r="AU222" s="6"/>
      <c r="AV222" s="6"/>
      <c r="AW222" s="6"/>
      <c r="AX222" s="6"/>
      <c r="AY222" s="6"/>
    </row>
    <row r="223" spans="1:51">
      <c r="A223" s="199"/>
      <c r="B223" s="199"/>
      <c r="C223" s="247"/>
      <c r="D223" s="248"/>
      <c r="E223" s="199"/>
      <c r="F223" s="240"/>
      <c r="G223" s="243"/>
      <c r="H223" s="199"/>
      <c r="I223" s="199"/>
      <c r="J223" s="199"/>
      <c r="K223" s="199"/>
      <c r="L223" s="199"/>
      <c r="M223" s="199"/>
      <c r="N223" s="199"/>
      <c r="O223" s="199"/>
      <c r="P223" s="199"/>
      <c r="Q223" s="6"/>
      <c r="R223" s="6"/>
      <c r="S223" s="6"/>
      <c r="T223" s="6"/>
      <c r="U223" s="6"/>
      <c r="V223" s="6"/>
      <c r="W223" s="6"/>
      <c r="X223" s="6"/>
      <c r="Y223" s="6"/>
      <c r="Z223" s="6"/>
      <c r="AA223" s="6"/>
      <c r="AB223" s="6"/>
      <c r="AC223" s="6"/>
      <c r="AD223" s="6"/>
      <c r="AE223" s="6"/>
      <c r="AF223" s="6"/>
      <c r="AG223" s="6"/>
      <c r="AH223" s="6"/>
      <c r="AI223" s="6"/>
      <c r="AJ223" s="6"/>
      <c r="AK223" s="6"/>
      <c r="AL223" s="6"/>
      <c r="AM223" s="6"/>
      <c r="AN223" s="6"/>
      <c r="AO223" s="6"/>
      <c r="AP223" s="6"/>
      <c r="AQ223" s="6"/>
      <c r="AR223" s="6"/>
      <c r="AS223" s="6"/>
      <c r="AT223" s="6"/>
      <c r="AU223" s="6"/>
      <c r="AV223" s="6"/>
      <c r="AW223" s="6"/>
      <c r="AX223" s="6"/>
      <c r="AY223" s="6"/>
    </row>
    <row r="224" spans="1:51">
      <c r="A224" s="199"/>
      <c r="B224" s="199"/>
      <c r="C224" s="247"/>
      <c r="D224" s="248"/>
      <c r="E224" s="199"/>
      <c r="F224" s="240"/>
      <c r="G224" s="243"/>
      <c r="H224" s="199"/>
      <c r="I224" s="199"/>
      <c r="J224" s="199"/>
      <c r="K224" s="199"/>
      <c r="L224" s="199"/>
      <c r="M224" s="199"/>
      <c r="N224" s="199"/>
      <c r="O224" s="199"/>
      <c r="P224" s="199"/>
      <c r="Q224" s="6"/>
      <c r="R224" s="6"/>
      <c r="S224" s="6"/>
      <c r="T224" s="6"/>
      <c r="U224" s="6"/>
      <c r="V224" s="6"/>
      <c r="W224" s="6"/>
      <c r="X224" s="6"/>
      <c r="Y224" s="6"/>
      <c r="Z224" s="6"/>
      <c r="AA224" s="6"/>
      <c r="AB224" s="6"/>
      <c r="AC224" s="6"/>
      <c r="AD224" s="6"/>
      <c r="AE224" s="6"/>
      <c r="AF224" s="6"/>
      <c r="AG224" s="6"/>
      <c r="AH224" s="6"/>
      <c r="AI224" s="6"/>
      <c r="AJ224" s="6"/>
      <c r="AK224" s="6"/>
      <c r="AL224" s="6"/>
      <c r="AM224" s="6"/>
      <c r="AN224" s="6"/>
      <c r="AO224" s="6"/>
      <c r="AP224" s="6"/>
      <c r="AQ224" s="6"/>
      <c r="AR224" s="6"/>
      <c r="AS224" s="6"/>
      <c r="AT224" s="6"/>
      <c r="AU224" s="6"/>
      <c r="AV224" s="6"/>
      <c r="AW224" s="6"/>
      <c r="AX224" s="6"/>
      <c r="AY224" s="6"/>
    </row>
    <row r="225" spans="1:51">
      <c r="A225" s="199"/>
      <c r="B225" s="199"/>
      <c r="C225" s="247"/>
      <c r="D225" s="248"/>
      <c r="E225" s="199"/>
      <c r="F225" s="240"/>
      <c r="G225" s="243"/>
      <c r="H225" s="199"/>
      <c r="I225" s="199"/>
      <c r="J225" s="199"/>
      <c r="K225" s="199"/>
      <c r="L225" s="199"/>
      <c r="M225" s="199"/>
      <c r="N225" s="199"/>
      <c r="O225" s="199"/>
      <c r="P225" s="199"/>
      <c r="Q225" s="6"/>
      <c r="R225" s="6"/>
      <c r="S225" s="6"/>
      <c r="T225" s="6"/>
      <c r="U225" s="6"/>
      <c r="V225" s="6"/>
      <c r="W225" s="6"/>
      <c r="X225" s="6"/>
      <c r="Y225" s="6"/>
      <c r="Z225" s="6"/>
      <c r="AA225" s="6"/>
      <c r="AB225" s="6"/>
      <c r="AC225" s="6"/>
      <c r="AD225" s="6"/>
      <c r="AE225" s="6"/>
      <c r="AF225" s="6"/>
      <c r="AG225" s="6"/>
      <c r="AH225" s="6"/>
      <c r="AI225" s="6"/>
      <c r="AJ225" s="6"/>
      <c r="AK225" s="6"/>
      <c r="AL225" s="6"/>
      <c r="AM225" s="6"/>
      <c r="AN225" s="6"/>
      <c r="AO225" s="6"/>
      <c r="AP225" s="6"/>
      <c r="AQ225" s="6"/>
      <c r="AR225" s="6"/>
      <c r="AS225" s="6"/>
      <c r="AT225" s="6"/>
      <c r="AU225" s="6"/>
      <c r="AV225" s="6"/>
      <c r="AW225" s="6"/>
      <c r="AX225" s="6"/>
      <c r="AY225" s="6"/>
    </row>
    <row r="226" spans="1:51">
      <c r="A226" s="199"/>
      <c r="B226" s="199"/>
      <c r="C226" s="247"/>
      <c r="D226" s="248"/>
      <c r="E226" s="199"/>
      <c r="F226" s="240"/>
      <c r="G226" s="243"/>
      <c r="H226" s="199"/>
      <c r="I226" s="199"/>
      <c r="J226" s="199"/>
      <c r="K226" s="199"/>
      <c r="L226" s="199"/>
      <c r="M226" s="199"/>
      <c r="N226" s="199"/>
      <c r="O226" s="199"/>
      <c r="P226" s="199"/>
      <c r="Q226" s="6"/>
      <c r="R226" s="6"/>
      <c r="S226" s="6"/>
      <c r="T226" s="6"/>
      <c r="U226" s="6"/>
      <c r="V226" s="6"/>
      <c r="W226" s="6"/>
      <c r="X226" s="6"/>
      <c r="Y226" s="6"/>
      <c r="Z226" s="6"/>
      <c r="AA226" s="6"/>
      <c r="AB226" s="6"/>
      <c r="AC226" s="6"/>
      <c r="AD226" s="6"/>
      <c r="AE226" s="6"/>
      <c r="AF226" s="6"/>
      <c r="AG226" s="6"/>
      <c r="AH226" s="6"/>
      <c r="AI226" s="6"/>
      <c r="AJ226" s="6"/>
      <c r="AK226" s="6"/>
      <c r="AL226" s="6"/>
      <c r="AM226" s="6"/>
      <c r="AN226" s="6"/>
      <c r="AO226" s="6"/>
      <c r="AP226" s="6"/>
      <c r="AQ226" s="6"/>
      <c r="AR226" s="6"/>
      <c r="AS226" s="6"/>
      <c r="AT226" s="6"/>
      <c r="AU226" s="6"/>
      <c r="AV226" s="6"/>
      <c r="AW226" s="6"/>
      <c r="AX226" s="6"/>
      <c r="AY226" s="6"/>
    </row>
    <row r="227" spans="1:51">
      <c r="A227" s="199"/>
      <c r="B227" s="199"/>
      <c r="C227" s="247"/>
      <c r="D227" s="248"/>
      <c r="E227" s="199"/>
      <c r="F227" s="240"/>
      <c r="G227" s="243"/>
      <c r="H227" s="199"/>
      <c r="I227" s="199"/>
      <c r="J227" s="199"/>
      <c r="K227" s="199"/>
      <c r="L227" s="199"/>
      <c r="M227" s="199"/>
      <c r="N227" s="199"/>
      <c r="O227" s="199"/>
      <c r="P227" s="199"/>
      <c r="Q227" s="6"/>
      <c r="R227" s="6"/>
      <c r="S227" s="6"/>
      <c r="T227" s="6"/>
      <c r="U227" s="6"/>
      <c r="V227" s="6"/>
      <c r="W227" s="6"/>
      <c r="X227" s="6"/>
      <c r="Y227" s="6"/>
      <c r="Z227" s="6"/>
      <c r="AA227" s="6"/>
      <c r="AB227" s="6"/>
      <c r="AC227" s="6"/>
      <c r="AD227" s="6"/>
      <c r="AE227" s="6"/>
      <c r="AF227" s="6"/>
      <c r="AG227" s="6"/>
      <c r="AH227" s="6"/>
      <c r="AI227" s="6"/>
      <c r="AJ227" s="6"/>
      <c r="AK227" s="6"/>
      <c r="AL227" s="6"/>
      <c r="AM227" s="6"/>
      <c r="AN227" s="6"/>
      <c r="AO227" s="6"/>
      <c r="AP227" s="6"/>
      <c r="AQ227" s="6"/>
      <c r="AR227" s="6"/>
      <c r="AS227" s="6"/>
      <c r="AT227" s="6"/>
      <c r="AU227" s="6"/>
      <c r="AV227" s="6"/>
      <c r="AW227" s="6"/>
      <c r="AX227" s="6"/>
      <c r="AY227" s="6"/>
    </row>
    <row r="228" spans="1:51">
      <c r="A228" s="199"/>
      <c r="B228" s="199"/>
      <c r="C228" s="247"/>
      <c r="D228" s="248"/>
      <c r="E228" s="199"/>
      <c r="F228" s="240"/>
      <c r="G228" s="243"/>
      <c r="H228" s="199"/>
      <c r="I228" s="199"/>
      <c r="J228" s="199"/>
      <c r="K228" s="199"/>
      <c r="L228" s="199"/>
      <c r="M228" s="199"/>
      <c r="N228" s="199"/>
      <c r="O228" s="199"/>
      <c r="P228" s="199"/>
      <c r="Q228" s="6"/>
      <c r="R228" s="6"/>
      <c r="S228" s="6"/>
      <c r="T228" s="6"/>
      <c r="U228" s="6"/>
      <c r="V228" s="6"/>
      <c r="W228" s="6"/>
      <c r="X228" s="6"/>
      <c r="Y228" s="6"/>
      <c r="Z228" s="6"/>
      <c r="AA228" s="6"/>
      <c r="AB228" s="6"/>
      <c r="AC228" s="6"/>
      <c r="AD228" s="6"/>
      <c r="AE228" s="6"/>
      <c r="AF228" s="6"/>
      <c r="AG228" s="6"/>
      <c r="AH228" s="6"/>
      <c r="AI228" s="6"/>
      <c r="AJ228" s="6"/>
      <c r="AK228" s="6"/>
      <c r="AL228" s="6"/>
      <c r="AM228" s="6"/>
      <c r="AN228" s="6"/>
      <c r="AO228" s="6"/>
      <c r="AP228" s="6"/>
      <c r="AQ228" s="6"/>
      <c r="AR228" s="6"/>
      <c r="AS228" s="6"/>
      <c r="AT228" s="6"/>
      <c r="AU228" s="6"/>
      <c r="AV228" s="6"/>
      <c r="AW228" s="6"/>
      <c r="AX228" s="6"/>
      <c r="AY228" s="6"/>
    </row>
    <row r="229" spans="1:51">
      <c r="A229" s="199"/>
      <c r="B229" s="199"/>
      <c r="C229" s="247"/>
      <c r="D229" s="248"/>
      <c r="E229" s="199"/>
      <c r="F229" s="240"/>
      <c r="G229" s="243"/>
      <c r="H229" s="199"/>
      <c r="I229" s="199"/>
      <c r="J229" s="199"/>
      <c r="K229" s="199"/>
      <c r="L229" s="199"/>
      <c r="M229" s="199"/>
      <c r="N229" s="199"/>
      <c r="O229" s="199"/>
      <c r="P229" s="199"/>
      <c r="Q229" s="6"/>
      <c r="R229" s="6"/>
      <c r="S229" s="6"/>
      <c r="T229" s="6"/>
      <c r="U229" s="6"/>
      <c r="V229" s="6"/>
      <c r="W229" s="6"/>
      <c r="X229" s="6"/>
      <c r="Y229" s="6"/>
      <c r="Z229" s="6"/>
      <c r="AA229" s="6"/>
      <c r="AB229" s="6"/>
      <c r="AC229" s="6"/>
      <c r="AD229" s="6"/>
      <c r="AE229" s="6"/>
      <c r="AF229" s="6"/>
      <c r="AG229" s="6"/>
      <c r="AH229" s="6"/>
      <c r="AI229" s="6"/>
      <c r="AJ229" s="6"/>
      <c r="AK229" s="6"/>
      <c r="AL229" s="6"/>
      <c r="AM229" s="6"/>
      <c r="AN229" s="6"/>
      <c r="AO229" s="6"/>
      <c r="AP229" s="6"/>
      <c r="AQ229" s="6"/>
      <c r="AR229" s="6"/>
      <c r="AS229" s="6"/>
      <c r="AT229" s="6"/>
      <c r="AU229" s="6"/>
      <c r="AV229" s="6"/>
      <c r="AW229" s="6"/>
      <c r="AX229" s="6"/>
      <c r="AY229" s="6"/>
    </row>
    <row r="230" spans="1:51">
      <c r="A230" s="199"/>
      <c r="B230" s="199"/>
      <c r="C230" s="247"/>
      <c r="D230" s="248"/>
      <c r="E230" s="199"/>
      <c r="F230" s="240"/>
      <c r="G230" s="243"/>
      <c r="H230" s="199"/>
      <c r="I230" s="199"/>
      <c r="J230" s="199"/>
      <c r="K230" s="199"/>
      <c r="L230" s="199"/>
      <c r="M230" s="199"/>
      <c r="N230" s="199"/>
      <c r="O230" s="199"/>
      <c r="P230" s="199"/>
      <c r="Q230" s="6"/>
      <c r="R230" s="6"/>
      <c r="S230" s="6"/>
      <c r="T230" s="6"/>
      <c r="U230" s="6"/>
      <c r="V230" s="6"/>
      <c r="W230" s="6"/>
      <c r="X230" s="6"/>
      <c r="Y230" s="6"/>
      <c r="Z230" s="6"/>
      <c r="AA230" s="6"/>
      <c r="AB230" s="6"/>
      <c r="AC230" s="6"/>
      <c r="AD230" s="6"/>
      <c r="AE230" s="6"/>
      <c r="AF230" s="6"/>
      <c r="AG230" s="6"/>
      <c r="AH230" s="6"/>
      <c r="AI230" s="6"/>
      <c r="AJ230" s="6"/>
      <c r="AK230" s="6"/>
      <c r="AL230" s="6"/>
      <c r="AM230" s="6"/>
      <c r="AN230" s="6"/>
      <c r="AO230" s="6"/>
      <c r="AP230" s="6"/>
      <c r="AQ230" s="6"/>
      <c r="AR230" s="6"/>
      <c r="AS230" s="6"/>
      <c r="AT230" s="6"/>
      <c r="AU230" s="6"/>
      <c r="AV230" s="6"/>
      <c r="AW230" s="6"/>
      <c r="AX230" s="6"/>
      <c r="AY230" s="6"/>
    </row>
    <row r="231" spans="1:51">
      <c r="A231" s="199"/>
      <c r="B231" s="199"/>
      <c r="C231" s="247"/>
      <c r="D231" s="248"/>
      <c r="E231" s="199"/>
      <c r="F231" s="240"/>
      <c r="G231" s="243"/>
      <c r="H231" s="199"/>
      <c r="I231" s="199"/>
      <c r="J231" s="199"/>
      <c r="K231" s="199"/>
      <c r="L231" s="199"/>
      <c r="M231" s="199"/>
      <c r="N231" s="199"/>
      <c r="O231" s="199"/>
      <c r="P231" s="199"/>
      <c r="Q231" s="6"/>
      <c r="R231" s="6"/>
      <c r="S231" s="6"/>
      <c r="T231" s="6"/>
      <c r="U231" s="6"/>
      <c r="V231" s="6"/>
      <c r="W231" s="6"/>
      <c r="X231" s="6"/>
      <c r="Y231" s="6"/>
      <c r="Z231" s="6"/>
      <c r="AA231" s="6"/>
      <c r="AB231" s="6"/>
      <c r="AC231" s="6"/>
      <c r="AD231" s="6"/>
      <c r="AE231" s="6"/>
      <c r="AF231" s="6"/>
      <c r="AG231" s="6"/>
      <c r="AH231" s="6"/>
      <c r="AI231" s="6"/>
      <c r="AJ231" s="6"/>
      <c r="AK231" s="6"/>
      <c r="AL231" s="6"/>
      <c r="AM231" s="6"/>
      <c r="AN231" s="6"/>
      <c r="AO231" s="6"/>
      <c r="AP231" s="6"/>
      <c r="AQ231" s="6"/>
      <c r="AR231" s="6"/>
      <c r="AS231" s="6"/>
      <c r="AT231" s="6"/>
      <c r="AU231" s="6"/>
      <c r="AV231" s="6"/>
      <c r="AW231" s="6"/>
      <c r="AX231" s="6"/>
      <c r="AY231" s="6"/>
    </row>
    <row r="232" spans="1:51">
      <c r="A232" s="199"/>
      <c r="B232" s="199"/>
      <c r="C232" s="247"/>
      <c r="D232" s="248"/>
      <c r="E232" s="199"/>
      <c r="F232" s="240"/>
      <c r="G232" s="243"/>
      <c r="H232" s="199"/>
      <c r="I232" s="199"/>
      <c r="J232" s="199"/>
      <c r="K232" s="199"/>
      <c r="L232" s="199"/>
      <c r="M232" s="199"/>
      <c r="N232" s="199"/>
      <c r="O232" s="199"/>
      <c r="P232" s="199"/>
      <c r="Q232" s="6"/>
      <c r="R232" s="6"/>
      <c r="S232" s="6"/>
      <c r="T232" s="6"/>
      <c r="U232" s="6"/>
      <c r="V232" s="6"/>
      <c r="W232" s="6"/>
      <c r="X232" s="6"/>
      <c r="Y232" s="6"/>
      <c r="Z232" s="6"/>
      <c r="AA232" s="6"/>
      <c r="AB232" s="6"/>
      <c r="AC232" s="6"/>
      <c r="AD232" s="6"/>
      <c r="AE232" s="6"/>
      <c r="AF232" s="6"/>
      <c r="AG232" s="6"/>
      <c r="AH232" s="6"/>
      <c r="AI232" s="6"/>
      <c r="AJ232" s="6"/>
      <c r="AK232" s="6"/>
      <c r="AL232" s="6"/>
      <c r="AM232" s="6"/>
      <c r="AN232" s="6"/>
      <c r="AO232" s="6"/>
      <c r="AP232" s="6"/>
      <c r="AQ232" s="6"/>
      <c r="AR232" s="6"/>
      <c r="AS232" s="6"/>
      <c r="AT232" s="6"/>
      <c r="AU232" s="6"/>
      <c r="AV232" s="6"/>
      <c r="AW232" s="6"/>
      <c r="AX232" s="6"/>
      <c r="AY232" s="6"/>
    </row>
    <row r="233" spans="1:51">
      <c r="A233" s="199"/>
      <c r="B233" s="199"/>
      <c r="C233" s="247"/>
      <c r="D233" s="248"/>
      <c r="E233" s="199"/>
      <c r="F233" s="240"/>
      <c r="G233" s="243"/>
      <c r="H233" s="199"/>
      <c r="I233" s="199"/>
      <c r="J233" s="199"/>
      <c r="K233" s="199"/>
      <c r="L233" s="199"/>
      <c r="M233" s="199"/>
      <c r="N233" s="199"/>
      <c r="O233" s="199"/>
      <c r="P233" s="199"/>
      <c r="Q233" s="6"/>
      <c r="R233" s="6"/>
      <c r="S233" s="6"/>
      <c r="T233" s="6"/>
      <c r="U233" s="6"/>
      <c r="V233" s="6"/>
      <c r="W233" s="6"/>
      <c r="X233" s="6"/>
      <c r="Y233" s="6"/>
      <c r="Z233" s="6"/>
      <c r="AA233" s="6"/>
      <c r="AB233" s="6"/>
      <c r="AC233" s="6"/>
      <c r="AD233" s="6"/>
      <c r="AE233" s="6"/>
      <c r="AF233" s="6"/>
      <c r="AG233" s="6"/>
      <c r="AH233" s="6"/>
      <c r="AI233" s="6"/>
      <c r="AJ233" s="6"/>
      <c r="AK233" s="6"/>
      <c r="AL233" s="6"/>
      <c r="AM233" s="6"/>
      <c r="AN233" s="6"/>
      <c r="AO233" s="6"/>
      <c r="AP233" s="6"/>
      <c r="AQ233" s="6"/>
      <c r="AR233" s="6"/>
      <c r="AS233" s="6"/>
      <c r="AT233" s="6"/>
      <c r="AU233" s="6"/>
      <c r="AV233" s="6"/>
      <c r="AW233" s="6"/>
      <c r="AX233" s="6"/>
      <c r="AY233" s="6"/>
    </row>
    <row r="234" spans="1:51">
      <c r="A234" s="199"/>
      <c r="B234" s="199"/>
      <c r="C234" s="247"/>
      <c r="D234" s="248"/>
      <c r="E234" s="199"/>
      <c r="F234" s="240"/>
      <c r="G234" s="243"/>
      <c r="H234" s="199"/>
      <c r="I234" s="199"/>
      <c r="J234" s="199"/>
      <c r="K234" s="199"/>
      <c r="L234" s="199"/>
      <c r="M234" s="199"/>
      <c r="N234" s="199"/>
      <c r="O234" s="199"/>
      <c r="P234" s="199"/>
      <c r="Q234" s="6"/>
      <c r="R234" s="6"/>
      <c r="S234" s="6"/>
      <c r="T234" s="6"/>
      <c r="U234" s="6"/>
      <c r="V234" s="6"/>
      <c r="W234" s="6"/>
      <c r="X234" s="6"/>
      <c r="Y234" s="6"/>
      <c r="Z234" s="6"/>
      <c r="AA234" s="6"/>
      <c r="AB234" s="6"/>
      <c r="AC234" s="6"/>
      <c r="AD234" s="6"/>
      <c r="AE234" s="6"/>
      <c r="AF234" s="6"/>
      <c r="AG234" s="6"/>
      <c r="AH234" s="6"/>
      <c r="AI234" s="6"/>
      <c r="AJ234" s="6"/>
      <c r="AK234" s="6"/>
      <c r="AL234" s="6"/>
      <c r="AM234" s="6"/>
      <c r="AN234" s="6"/>
      <c r="AO234" s="6"/>
      <c r="AP234" s="6"/>
      <c r="AQ234" s="6"/>
      <c r="AR234" s="6"/>
      <c r="AS234" s="6"/>
      <c r="AT234" s="6"/>
      <c r="AU234" s="6"/>
      <c r="AV234" s="6"/>
      <c r="AW234" s="6"/>
      <c r="AX234" s="6"/>
      <c r="AY234" s="6"/>
    </row>
    <row r="235" spans="1:51">
      <c r="A235" s="199"/>
      <c r="B235" s="199"/>
      <c r="C235" s="247"/>
      <c r="D235" s="248"/>
      <c r="E235" s="199"/>
      <c r="F235" s="240"/>
      <c r="G235" s="243"/>
      <c r="H235" s="199"/>
      <c r="I235" s="199"/>
      <c r="J235" s="199"/>
      <c r="K235" s="199"/>
      <c r="L235" s="199"/>
      <c r="M235" s="199"/>
      <c r="N235" s="199"/>
      <c r="O235" s="199"/>
      <c r="P235" s="199"/>
      <c r="Q235" s="6"/>
      <c r="R235" s="6"/>
      <c r="S235" s="6"/>
      <c r="T235" s="6"/>
      <c r="U235" s="6"/>
      <c r="V235" s="6"/>
      <c r="W235" s="6"/>
      <c r="X235" s="6"/>
      <c r="Y235" s="6"/>
      <c r="Z235" s="6"/>
      <c r="AA235" s="6"/>
      <c r="AB235" s="6"/>
      <c r="AC235" s="6"/>
      <c r="AD235" s="6"/>
      <c r="AE235" s="6"/>
      <c r="AF235" s="6"/>
      <c r="AG235" s="6"/>
      <c r="AH235" s="6"/>
      <c r="AI235" s="6"/>
      <c r="AJ235" s="6"/>
      <c r="AK235" s="6"/>
      <c r="AL235" s="6"/>
      <c r="AM235" s="6"/>
      <c r="AN235" s="6"/>
      <c r="AO235" s="6"/>
      <c r="AP235" s="6"/>
      <c r="AQ235" s="6"/>
      <c r="AR235" s="6"/>
      <c r="AS235" s="6"/>
      <c r="AT235" s="6"/>
      <c r="AU235" s="6"/>
      <c r="AV235" s="6"/>
      <c r="AW235" s="6"/>
      <c r="AX235" s="6"/>
      <c r="AY235" s="6"/>
    </row>
    <row r="236" spans="1:51">
      <c r="A236" s="199"/>
      <c r="B236" s="199"/>
      <c r="C236" s="247"/>
      <c r="D236" s="248"/>
      <c r="E236" s="199"/>
      <c r="F236" s="240"/>
      <c r="G236" s="243"/>
      <c r="H236" s="199"/>
      <c r="I236" s="199"/>
      <c r="J236" s="199"/>
      <c r="K236" s="199"/>
      <c r="L236" s="199"/>
      <c r="M236" s="199"/>
      <c r="N236" s="199"/>
      <c r="O236" s="199"/>
      <c r="P236" s="199"/>
      <c r="Q236" s="6"/>
      <c r="R236" s="6"/>
      <c r="S236" s="6"/>
      <c r="T236" s="6"/>
      <c r="U236" s="6"/>
      <c r="V236" s="6"/>
      <c r="W236" s="6"/>
      <c r="X236" s="6"/>
      <c r="Y236" s="6"/>
      <c r="Z236" s="6"/>
      <c r="AA236" s="6"/>
      <c r="AB236" s="6"/>
      <c r="AC236" s="6"/>
      <c r="AD236" s="6"/>
      <c r="AE236" s="6"/>
      <c r="AF236" s="6"/>
      <c r="AG236" s="6"/>
      <c r="AH236" s="6"/>
      <c r="AI236" s="6"/>
      <c r="AJ236" s="6"/>
      <c r="AK236" s="6"/>
      <c r="AL236" s="6"/>
      <c r="AM236" s="6"/>
      <c r="AN236" s="6"/>
      <c r="AO236" s="6"/>
      <c r="AP236" s="6"/>
      <c r="AQ236" s="6"/>
      <c r="AR236" s="6"/>
      <c r="AS236" s="6"/>
      <c r="AT236" s="6"/>
      <c r="AU236" s="6"/>
      <c r="AV236" s="6"/>
      <c r="AW236" s="6"/>
      <c r="AX236" s="6"/>
      <c r="AY236" s="6"/>
    </row>
    <row r="237" spans="1:51">
      <c r="A237" s="199"/>
      <c r="B237" s="199"/>
      <c r="C237" s="247"/>
      <c r="D237" s="248"/>
      <c r="E237" s="199"/>
      <c r="F237" s="240"/>
      <c r="G237" s="243"/>
      <c r="H237" s="199"/>
      <c r="I237" s="199"/>
      <c r="J237" s="199"/>
      <c r="K237" s="199"/>
      <c r="L237" s="199"/>
      <c r="M237" s="199"/>
      <c r="N237" s="199"/>
      <c r="O237" s="199"/>
      <c r="P237" s="199"/>
      <c r="Q237" s="6"/>
      <c r="R237" s="6"/>
      <c r="S237" s="6"/>
      <c r="T237" s="6"/>
      <c r="U237" s="6"/>
      <c r="V237" s="6"/>
      <c r="W237" s="6"/>
      <c r="X237" s="6"/>
      <c r="Y237" s="6"/>
      <c r="Z237" s="6"/>
      <c r="AA237" s="6"/>
      <c r="AB237" s="6"/>
      <c r="AC237" s="6"/>
      <c r="AD237" s="6"/>
      <c r="AE237" s="6"/>
      <c r="AF237" s="6"/>
      <c r="AG237" s="6"/>
      <c r="AH237" s="6"/>
      <c r="AI237" s="6"/>
      <c r="AJ237" s="6"/>
      <c r="AK237" s="6"/>
      <c r="AL237" s="6"/>
      <c r="AM237" s="6"/>
      <c r="AN237" s="6"/>
      <c r="AO237" s="6"/>
      <c r="AP237" s="6"/>
      <c r="AQ237" s="6"/>
      <c r="AR237" s="6"/>
      <c r="AS237" s="6"/>
      <c r="AT237" s="6"/>
      <c r="AU237" s="6"/>
      <c r="AV237" s="6"/>
      <c r="AW237" s="6"/>
      <c r="AX237" s="6"/>
      <c r="AY237" s="6"/>
    </row>
    <row r="238" spans="1:51">
      <c r="A238" s="199"/>
      <c r="B238" s="199"/>
      <c r="C238" s="247"/>
      <c r="D238" s="248"/>
      <c r="E238" s="199"/>
      <c r="F238" s="240"/>
      <c r="G238" s="243"/>
      <c r="H238" s="199"/>
      <c r="I238" s="199"/>
      <c r="J238" s="199"/>
      <c r="K238" s="199"/>
      <c r="L238" s="199"/>
      <c r="M238" s="199"/>
      <c r="N238" s="199"/>
      <c r="O238" s="199"/>
      <c r="P238" s="199"/>
      <c r="Q238" s="6"/>
      <c r="R238" s="6"/>
      <c r="S238" s="6"/>
      <c r="T238" s="6"/>
      <c r="U238" s="6"/>
      <c r="V238" s="6"/>
      <c r="W238" s="6"/>
      <c r="X238" s="6"/>
      <c r="Y238" s="6"/>
      <c r="Z238" s="6"/>
      <c r="AA238" s="6"/>
      <c r="AB238" s="6"/>
      <c r="AC238" s="6"/>
      <c r="AD238" s="6"/>
      <c r="AE238" s="6"/>
      <c r="AF238" s="6"/>
      <c r="AG238" s="6"/>
      <c r="AH238" s="6"/>
      <c r="AI238" s="6"/>
      <c r="AJ238" s="6"/>
      <c r="AK238" s="6"/>
      <c r="AL238" s="6"/>
      <c r="AM238" s="6"/>
      <c r="AN238" s="6"/>
      <c r="AO238" s="6"/>
      <c r="AP238" s="6"/>
      <c r="AQ238" s="6"/>
      <c r="AR238" s="6"/>
      <c r="AS238" s="6"/>
      <c r="AT238" s="6"/>
      <c r="AU238" s="6"/>
      <c r="AV238" s="6"/>
      <c r="AW238" s="6"/>
      <c r="AX238" s="6"/>
      <c r="AY238" s="6"/>
    </row>
    <row r="239" spans="1:51">
      <c r="A239" s="199"/>
      <c r="B239" s="199"/>
      <c r="C239" s="247"/>
      <c r="D239" s="248"/>
      <c r="E239" s="199"/>
      <c r="F239" s="240"/>
      <c r="G239" s="243"/>
      <c r="H239" s="199"/>
      <c r="I239" s="199"/>
      <c r="J239" s="199"/>
      <c r="K239" s="199"/>
      <c r="L239" s="199"/>
      <c r="M239" s="199"/>
      <c r="N239" s="199"/>
      <c r="O239" s="199"/>
      <c r="P239" s="199"/>
      <c r="Q239" s="6"/>
      <c r="R239" s="6"/>
      <c r="S239" s="6"/>
      <c r="T239" s="6"/>
      <c r="U239" s="6"/>
      <c r="V239" s="6"/>
      <c r="W239" s="6"/>
      <c r="X239" s="6"/>
      <c r="Y239" s="6"/>
      <c r="Z239" s="6"/>
      <c r="AA239" s="6"/>
      <c r="AB239" s="6"/>
      <c r="AC239" s="6"/>
      <c r="AD239" s="6"/>
      <c r="AE239" s="6"/>
      <c r="AF239" s="6"/>
      <c r="AG239" s="6"/>
      <c r="AH239" s="6"/>
      <c r="AI239" s="6"/>
      <c r="AJ239" s="6"/>
      <c r="AK239" s="6"/>
      <c r="AL239" s="6"/>
      <c r="AM239" s="6"/>
      <c r="AN239" s="6"/>
      <c r="AO239" s="6"/>
      <c r="AP239" s="6"/>
      <c r="AQ239" s="6"/>
      <c r="AR239" s="6"/>
      <c r="AS239" s="6"/>
      <c r="AT239" s="6"/>
      <c r="AU239" s="6"/>
      <c r="AV239" s="6"/>
      <c r="AW239" s="6"/>
      <c r="AX239" s="6"/>
      <c r="AY239" s="6"/>
    </row>
    <row r="240" spans="1:51">
      <c r="A240" s="199"/>
      <c r="B240" s="199"/>
      <c r="C240" s="247"/>
      <c r="D240" s="248"/>
      <c r="E240" s="199"/>
      <c r="F240" s="240"/>
      <c r="G240" s="243"/>
      <c r="H240" s="199"/>
      <c r="I240" s="199"/>
      <c r="J240" s="199"/>
      <c r="K240" s="199"/>
      <c r="L240" s="199"/>
      <c r="M240" s="199"/>
      <c r="N240" s="199"/>
      <c r="O240" s="199"/>
      <c r="P240" s="199"/>
      <c r="Q240" s="6"/>
      <c r="R240" s="6"/>
      <c r="S240" s="6"/>
      <c r="T240" s="6"/>
      <c r="U240" s="6"/>
      <c r="V240" s="6"/>
      <c r="W240" s="6"/>
      <c r="X240" s="6"/>
      <c r="Y240" s="6"/>
      <c r="Z240" s="6"/>
      <c r="AA240" s="6"/>
      <c r="AB240" s="6"/>
      <c r="AC240" s="6"/>
      <c r="AD240" s="6"/>
      <c r="AE240" s="6"/>
      <c r="AF240" s="6"/>
      <c r="AG240" s="6"/>
      <c r="AH240" s="6"/>
      <c r="AI240" s="6"/>
      <c r="AJ240" s="6"/>
      <c r="AK240" s="6"/>
      <c r="AL240" s="6"/>
      <c r="AM240" s="6"/>
      <c r="AN240" s="6"/>
      <c r="AO240" s="6"/>
      <c r="AP240" s="6"/>
      <c r="AQ240" s="6"/>
      <c r="AR240" s="6"/>
      <c r="AS240" s="6"/>
      <c r="AT240" s="6"/>
      <c r="AU240" s="6"/>
      <c r="AV240" s="6"/>
      <c r="AW240" s="6"/>
      <c r="AX240" s="6"/>
      <c r="AY240" s="6"/>
    </row>
    <row r="241" spans="1:51">
      <c r="A241" s="199"/>
      <c r="B241" s="199"/>
      <c r="C241" s="247"/>
      <c r="D241" s="248"/>
      <c r="E241" s="199"/>
      <c r="F241" s="240"/>
      <c r="G241" s="243"/>
      <c r="H241" s="199"/>
      <c r="I241" s="199"/>
      <c r="J241" s="199"/>
      <c r="K241" s="199"/>
      <c r="L241" s="199"/>
      <c r="M241" s="199"/>
      <c r="N241" s="199"/>
      <c r="O241" s="199"/>
      <c r="P241" s="199"/>
      <c r="Q241" s="6"/>
      <c r="R241" s="6"/>
      <c r="S241" s="6"/>
      <c r="T241" s="6"/>
      <c r="U241" s="6"/>
      <c r="V241" s="6"/>
      <c r="W241" s="6"/>
      <c r="X241" s="6"/>
      <c r="Y241" s="6"/>
      <c r="Z241" s="6"/>
      <c r="AA241" s="6"/>
      <c r="AB241" s="6"/>
      <c r="AC241" s="6"/>
      <c r="AD241" s="6"/>
      <c r="AE241" s="6"/>
      <c r="AF241" s="6"/>
      <c r="AG241" s="6"/>
      <c r="AH241" s="6"/>
      <c r="AI241" s="6"/>
      <c r="AJ241" s="6"/>
      <c r="AK241" s="6"/>
      <c r="AL241" s="6"/>
      <c r="AM241" s="6"/>
      <c r="AN241" s="6"/>
      <c r="AO241" s="6"/>
      <c r="AP241" s="6"/>
      <c r="AQ241" s="6"/>
      <c r="AR241" s="6"/>
      <c r="AS241" s="6"/>
      <c r="AT241" s="6"/>
      <c r="AU241" s="6"/>
      <c r="AV241" s="6"/>
      <c r="AW241" s="6"/>
      <c r="AX241" s="6"/>
      <c r="AY241" s="6"/>
    </row>
    <row r="242" spans="1:51">
      <c r="A242" s="199"/>
      <c r="B242" s="199"/>
      <c r="C242" s="247"/>
      <c r="D242" s="248"/>
      <c r="E242" s="199"/>
      <c r="F242" s="240"/>
      <c r="G242" s="243"/>
      <c r="H242" s="199"/>
      <c r="I242" s="199"/>
      <c r="J242" s="199"/>
      <c r="K242" s="199"/>
      <c r="L242" s="199"/>
      <c r="M242" s="199"/>
      <c r="N242" s="199"/>
      <c r="O242" s="199"/>
      <c r="P242" s="199"/>
      <c r="Q242" s="6"/>
      <c r="R242" s="6"/>
      <c r="S242" s="6"/>
      <c r="T242" s="6"/>
      <c r="U242" s="6"/>
      <c r="V242" s="6"/>
      <c r="W242" s="6"/>
      <c r="X242" s="6"/>
      <c r="Y242" s="6"/>
      <c r="Z242" s="6"/>
      <c r="AA242" s="6"/>
      <c r="AB242" s="6"/>
      <c r="AC242" s="6"/>
      <c r="AD242" s="6"/>
      <c r="AE242" s="6"/>
      <c r="AF242" s="6"/>
      <c r="AG242" s="6"/>
      <c r="AH242" s="6"/>
      <c r="AI242" s="6"/>
      <c r="AJ242" s="6"/>
      <c r="AK242" s="6"/>
      <c r="AL242" s="6"/>
      <c r="AM242" s="6"/>
      <c r="AN242" s="6"/>
      <c r="AO242" s="6"/>
      <c r="AP242" s="6"/>
      <c r="AQ242" s="6"/>
      <c r="AR242" s="6"/>
      <c r="AS242" s="6"/>
      <c r="AT242" s="6"/>
      <c r="AU242" s="6"/>
      <c r="AV242" s="6"/>
      <c r="AW242" s="6"/>
      <c r="AX242" s="6"/>
      <c r="AY242" s="6"/>
    </row>
    <row r="243" spans="1:51">
      <c r="A243" s="199"/>
      <c r="B243" s="199"/>
      <c r="C243" s="247"/>
      <c r="D243" s="248"/>
      <c r="E243" s="199"/>
      <c r="F243" s="240"/>
      <c r="G243" s="243"/>
      <c r="H243" s="199"/>
      <c r="I243" s="199"/>
      <c r="J243" s="199"/>
      <c r="K243" s="199"/>
      <c r="L243" s="199"/>
      <c r="M243" s="199"/>
      <c r="N243" s="199"/>
      <c r="O243" s="199"/>
      <c r="P243" s="199"/>
      <c r="Q243" s="6"/>
      <c r="R243" s="6"/>
      <c r="S243" s="6"/>
      <c r="T243" s="6"/>
      <c r="U243" s="6"/>
      <c r="V243" s="6"/>
      <c r="W243" s="6"/>
      <c r="X243" s="6"/>
      <c r="Y243" s="6"/>
      <c r="Z243" s="6"/>
      <c r="AA243" s="6"/>
      <c r="AB243" s="6"/>
      <c r="AC243" s="6"/>
      <c r="AD243" s="6"/>
      <c r="AE243" s="6"/>
      <c r="AF243" s="6"/>
      <c r="AG243" s="6"/>
      <c r="AH243" s="6"/>
      <c r="AI243" s="6"/>
      <c r="AJ243" s="6"/>
      <c r="AK243" s="6"/>
      <c r="AL243" s="6"/>
      <c r="AM243" s="6"/>
      <c r="AN243" s="6"/>
      <c r="AO243" s="6"/>
      <c r="AP243" s="6"/>
      <c r="AQ243" s="6"/>
      <c r="AR243" s="6"/>
      <c r="AS243" s="6"/>
      <c r="AT243" s="6"/>
      <c r="AU243" s="6"/>
      <c r="AV243" s="6"/>
      <c r="AW243" s="6"/>
      <c r="AX243" s="6"/>
      <c r="AY243" s="6"/>
    </row>
    <row r="244" spans="1:51">
      <c r="A244" s="199"/>
      <c r="B244" s="199"/>
      <c r="C244" s="247"/>
      <c r="D244" s="248"/>
      <c r="E244" s="199"/>
      <c r="F244" s="240"/>
      <c r="G244" s="243"/>
      <c r="H244" s="199"/>
      <c r="I244" s="199"/>
      <c r="J244" s="199"/>
      <c r="K244" s="199"/>
      <c r="L244" s="199"/>
      <c r="M244" s="199"/>
      <c r="N244" s="199"/>
      <c r="O244" s="199"/>
      <c r="P244" s="199"/>
      <c r="Q244" s="6"/>
      <c r="R244" s="6"/>
      <c r="S244" s="6"/>
      <c r="T244" s="6"/>
      <c r="U244" s="6"/>
      <c r="V244" s="6"/>
      <c r="W244" s="6"/>
      <c r="X244" s="6"/>
      <c r="Y244" s="6"/>
      <c r="Z244" s="6"/>
      <c r="AA244" s="6"/>
      <c r="AB244" s="6"/>
      <c r="AC244" s="6"/>
      <c r="AD244" s="6"/>
      <c r="AE244" s="6"/>
      <c r="AF244" s="6"/>
      <c r="AG244" s="6"/>
      <c r="AH244" s="6"/>
      <c r="AI244" s="6"/>
      <c r="AJ244" s="6"/>
      <c r="AK244" s="6"/>
      <c r="AL244" s="6"/>
      <c r="AM244" s="6"/>
      <c r="AN244" s="6"/>
      <c r="AO244" s="6"/>
      <c r="AP244" s="6"/>
      <c r="AQ244" s="6"/>
      <c r="AR244" s="6"/>
      <c r="AS244" s="6"/>
      <c r="AT244" s="6"/>
      <c r="AU244" s="6"/>
      <c r="AV244" s="6"/>
      <c r="AW244" s="6"/>
      <c r="AX244" s="6"/>
      <c r="AY244" s="6"/>
    </row>
    <row r="245" spans="1:51">
      <c r="A245" s="199"/>
      <c r="B245" s="199"/>
      <c r="C245" s="247"/>
      <c r="D245" s="248"/>
      <c r="E245" s="199"/>
      <c r="F245" s="240"/>
      <c r="G245" s="243"/>
      <c r="H245" s="199"/>
      <c r="I245" s="199"/>
      <c r="J245" s="199"/>
      <c r="K245" s="199"/>
      <c r="L245" s="199"/>
      <c r="M245" s="199"/>
      <c r="N245" s="199"/>
      <c r="O245" s="199"/>
      <c r="P245" s="199"/>
      <c r="Q245" s="6"/>
      <c r="R245" s="6"/>
      <c r="S245" s="6"/>
      <c r="T245" s="6"/>
      <c r="U245" s="6"/>
      <c r="V245" s="6"/>
      <c r="W245" s="6"/>
      <c r="X245" s="6"/>
      <c r="Y245" s="6"/>
      <c r="Z245" s="6"/>
      <c r="AA245" s="6"/>
      <c r="AB245" s="6"/>
      <c r="AC245" s="6"/>
      <c r="AD245" s="6"/>
      <c r="AE245" s="6"/>
      <c r="AF245" s="6"/>
      <c r="AG245" s="6"/>
      <c r="AH245" s="6"/>
      <c r="AI245" s="6"/>
      <c r="AJ245" s="6"/>
      <c r="AK245" s="6"/>
      <c r="AL245" s="6"/>
      <c r="AM245" s="6"/>
      <c r="AN245" s="6"/>
      <c r="AO245" s="6"/>
      <c r="AP245" s="6"/>
      <c r="AQ245" s="6"/>
      <c r="AR245" s="6"/>
      <c r="AS245" s="6"/>
      <c r="AT245" s="6"/>
      <c r="AU245" s="6"/>
      <c r="AV245" s="6"/>
      <c r="AW245" s="6"/>
      <c r="AX245" s="6"/>
      <c r="AY245" s="6"/>
    </row>
    <row r="246" spans="1:51">
      <c r="A246" s="199"/>
      <c r="B246" s="199"/>
      <c r="C246" s="247"/>
      <c r="D246" s="248"/>
      <c r="E246" s="199"/>
      <c r="F246" s="240"/>
      <c r="G246" s="243"/>
      <c r="H246" s="199"/>
      <c r="I246" s="199"/>
      <c r="J246" s="199"/>
      <c r="K246" s="199"/>
      <c r="L246" s="199"/>
      <c r="M246" s="199"/>
      <c r="N246" s="199"/>
      <c r="O246" s="199"/>
      <c r="P246" s="199"/>
      <c r="Q246" s="6"/>
      <c r="R246" s="6"/>
      <c r="S246" s="6"/>
      <c r="T246" s="6"/>
      <c r="U246" s="6"/>
      <c r="V246" s="6"/>
      <c r="W246" s="6"/>
      <c r="X246" s="6"/>
      <c r="Y246" s="6"/>
      <c r="Z246" s="6"/>
      <c r="AA246" s="6"/>
      <c r="AB246" s="6"/>
      <c r="AC246" s="6"/>
      <c r="AD246" s="6"/>
      <c r="AE246" s="6"/>
      <c r="AF246" s="6"/>
      <c r="AG246" s="6"/>
      <c r="AH246" s="6"/>
      <c r="AI246" s="6"/>
      <c r="AJ246" s="6"/>
      <c r="AK246" s="6"/>
      <c r="AL246" s="6"/>
      <c r="AM246" s="6"/>
      <c r="AN246" s="6"/>
      <c r="AO246" s="6"/>
      <c r="AP246" s="6"/>
      <c r="AQ246" s="6"/>
      <c r="AR246" s="6"/>
      <c r="AS246" s="6"/>
      <c r="AT246" s="6"/>
      <c r="AU246" s="6"/>
      <c r="AV246" s="6"/>
      <c r="AW246" s="6"/>
      <c r="AX246" s="6"/>
      <c r="AY246" s="6"/>
    </row>
    <row r="247" spans="1:51">
      <c r="A247" s="199"/>
      <c r="B247" s="199"/>
      <c r="C247" s="247"/>
      <c r="D247" s="248"/>
      <c r="E247" s="199"/>
      <c r="F247" s="240"/>
      <c r="G247" s="243"/>
      <c r="H247" s="199"/>
      <c r="I247" s="199"/>
      <c r="J247" s="199"/>
      <c r="K247" s="199"/>
      <c r="L247" s="199"/>
      <c r="M247" s="199"/>
      <c r="N247" s="199"/>
      <c r="O247" s="199"/>
      <c r="P247" s="199"/>
      <c r="Q247" s="6"/>
      <c r="R247" s="6"/>
      <c r="S247" s="6"/>
      <c r="T247" s="6"/>
      <c r="U247" s="6"/>
      <c r="V247" s="6"/>
      <c r="W247" s="6"/>
      <c r="X247" s="6"/>
      <c r="Y247" s="6"/>
      <c r="Z247" s="6"/>
      <c r="AA247" s="6"/>
      <c r="AB247" s="6"/>
      <c r="AC247" s="6"/>
      <c r="AD247" s="6"/>
      <c r="AE247" s="6"/>
      <c r="AF247" s="6"/>
      <c r="AG247" s="6"/>
      <c r="AH247" s="6"/>
      <c r="AI247" s="6"/>
      <c r="AJ247" s="6"/>
      <c r="AK247" s="6"/>
      <c r="AL247" s="6"/>
      <c r="AM247" s="6"/>
      <c r="AN247" s="6"/>
      <c r="AO247" s="6"/>
      <c r="AP247" s="6"/>
      <c r="AQ247" s="6"/>
      <c r="AR247" s="6"/>
      <c r="AS247" s="6"/>
      <c r="AT247" s="6"/>
      <c r="AU247" s="6"/>
      <c r="AV247" s="6"/>
      <c r="AW247" s="6"/>
      <c r="AX247" s="6"/>
      <c r="AY247" s="6"/>
    </row>
    <row r="248" spans="1:51">
      <c r="A248" s="199"/>
      <c r="B248" s="199"/>
      <c r="C248" s="247"/>
      <c r="D248" s="248"/>
      <c r="E248" s="199"/>
      <c r="F248" s="240"/>
      <c r="G248" s="243"/>
      <c r="H248" s="199"/>
      <c r="I248" s="199"/>
      <c r="J248" s="199"/>
      <c r="K248" s="199"/>
      <c r="L248" s="199"/>
      <c r="M248" s="199"/>
      <c r="N248" s="199"/>
      <c r="O248" s="199"/>
      <c r="P248" s="199"/>
      <c r="Q248" s="6"/>
      <c r="R248" s="6"/>
      <c r="S248" s="6"/>
      <c r="T248" s="6"/>
      <c r="U248" s="6"/>
      <c r="V248" s="6"/>
      <c r="W248" s="6"/>
      <c r="X248" s="6"/>
      <c r="Y248" s="6"/>
      <c r="Z248" s="6"/>
      <c r="AA248" s="6"/>
      <c r="AB248" s="6"/>
      <c r="AC248" s="6"/>
      <c r="AD248" s="6"/>
      <c r="AE248" s="6"/>
      <c r="AF248" s="6"/>
      <c r="AG248" s="6"/>
      <c r="AH248" s="6"/>
      <c r="AI248" s="6"/>
      <c r="AJ248" s="6"/>
      <c r="AK248" s="6"/>
      <c r="AL248" s="6"/>
      <c r="AM248" s="6"/>
      <c r="AN248" s="6"/>
      <c r="AO248" s="6"/>
      <c r="AP248" s="6"/>
      <c r="AQ248" s="6"/>
      <c r="AR248" s="6"/>
      <c r="AS248" s="6"/>
      <c r="AT248" s="6"/>
      <c r="AU248" s="6"/>
      <c r="AV248" s="6"/>
      <c r="AW248" s="6"/>
      <c r="AX248" s="6"/>
      <c r="AY248" s="6"/>
    </row>
    <row r="249" spans="1:51">
      <c r="A249" s="199"/>
      <c r="B249" s="199"/>
      <c r="C249" s="247"/>
      <c r="D249" s="248"/>
      <c r="E249" s="199"/>
      <c r="F249" s="240"/>
      <c r="G249" s="243"/>
      <c r="H249" s="199"/>
      <c r="I249" s="199"/>
      <c r="J249" s="199"/>
      <c r="K249" s="199"/>
      <c r="L249" s="199"/>
      <c r="M249" s="199"/>
      <c r="N249" s="199"/>
      <c r="O249" s="199"/>
      <c r="P249" s="199"/>
      <c r="Q249" s="6"/>
      <c r="R249" s="6"/>
      <c r="S249" s="6"/>
      <c r="T249" s="6"/>
      <c r="U249" s="6"/>
      <c r="V249" s="6"/>
      <c r="W249" s="6"/>
      <c r="X249" s="6"/>
      <c r="Y249" s="6"/>
      <c r="Z249" s="6"/>
      <c r="AA249" s="6"/>
      <c r="AB249" s="6"/>
      <c r="AC249" s="6"/>
      <c r="AD249" s="6"/>
      <c r="AE249" s="6"/>
      <c r="AF249" s="6"/>
      <c r="AG249" s="6"/>
      <c r="AH249" s="6"/>
      <c r="AI249" s="6"/>
      <c r="AJ249" s="6"/>
      <c r="AK249" s="6"/>
      <c r="AL249" s="6"/>
      <c r="AM249" s="6"/>
      <c r="AN249" s="6"/>
      <c r="AO249" s="6"/>
      <c r="AP249" s="6"/>
      <c r="AQ249" s="6"/>
      <c r="AR249" s="6"/>
      <c r="AS249" s="6"/>
      <c r="AT249" s="6"/>
      <c r="AU249" s="6"/>
      <c r="AV249" s="6"/>
      <c r="AW249" s="6"/>
      <c r="AX249" s="6"/>
      <c r="AY249" s="6"/>
    </row>
    <row r="250" spans="1:51">
      <c r="A250" s="199"/>
      <c r="B250" s="199"/>
      <c r="C250" s="247"/>
      <c r="D250" s="248"/>
      <c r="E250" s="199"/>
      <c r="F250" s="240"/>
      <c r="G250" s="243"/>
      <c r="H250" s="199"/>
      <c r="I250" s="199"/>
      <c r="J250" s="199"/>
      <c r="K250" s="199"/>
      <c r="L250" s="199"/>
      <c r="M250" s="199"/>
      <c r="N250" s="199"/>
      <c r="O250" s="199"/>
      <c r="P250" s="199"/>
      <c r="Q250" s="6"/>
      <c r="R250" s="6"/>
      <c r="S250" s="6"/>
      <c r="T250" s="6"/>
      <c r="U250" s="6"/>
      <c r="V250" s="6"/>
      <c r="W250" s="6"/>
      <c r="X250" s="6"/>
      <c r="Y250" s="6"/>
      <c r="Z250" s="6"/>
      <c r="AA250" s="6"/>
      <c r="AB250" s="6"/>
      <c r="AC250" s="6"/>
      <c r="AD250" s="6"/>
      <c r="AE250" s="6"/>
      <c r="AF250" s="6"/>
      <c r="AG250" s="6"/>
      <c r="AH250" s="6"/>
      <c r="AI250" s="6"/>
      <c r="AJ250" s="6"/>
      <c r="AK250" s="6"/>
      <c r="AL250" s="6"/>
      <c r="AM250" s="6"/>
      <c r="AN250" s="6"/>
      <c r="AO250" s="6"/>
      <c r="AP250" s="6"/>
      <c r="AQ250" s="6"/>
      <c r="AR250" s="6"/>
      <c r="AS250" s="6"/>
      <c r="AT250" s="6"/>
      <c r="AU250" s="6"/>
      <c r="AV250" s="6"/>
      <c r="AW250" s="6"/>
      <c r="AX250" s="6"/>
      <c r="AY250" s="6"/>
    </row>
    <row r="251" spans="1:51">
      <c r="A251" s="199"/>
      <c r="B251" s="199"/>
      <c r="C251" s="247"/>
      <c r="D251" s="248"/>
      <c r="E251" s="199"/>
      <c r="F251" s="240"/>
      <c r="G251" s="243"/>
      <c r="H251" s="199"/>
      <c r="I251" s="199"/>
      <c r="J251" s="199"/>
      <c r="K251" s="199"/>
      <c r="L251" s="199"/>
      <c r="M251" s="199"/>
      <c r="N251" s="199"/>
      <c r="O251" s="199"/>
      <c r="P251" s="199"/>
      <c r="Q251" s="6"/>
      <c r="R251" s="6"/>
      <c r="S251" s="6"/>
      <c r="T251" s="6"/>
      <c r="U251" s="6"/>
      <c r="V251" s="6"/>
      <c r="W251" s="6"/>
      <c r="X251" s="6"/>
      <c r="Y251" s="6"/>
      <c r="Z251" s="6"/>
      <c r="AA251" s="6"/>
      <c r="AB251" s="6"/>
      <c r="AC251" s="6"/>
      <c r="AD251" s="6"/>
      <c r="AE251" s="6"/>
      <c r="AF251" s="6"/>
      <c r="AG251" s="6"/>
      <c r="AH251" s="6"/>
      <c r="AI251" s="6"/>
      <c r="AJ251" s="6"/>
      <c r="AK251" s="6"/>
      <c r="AL251" s="6"/>
      <c r="AM251" s="6"/>
      <c r="AN251" s="6"/>
      <c r="AO251" s="6"/>
      <c r="AP251" s="6"/>
      <c r="AQ251" s="6"/>
      <c r="AR251" s="6"/>
      <c r="AS251" s="6"/>
      <c r="AT251" s="6"/>
      <c r="AU251" s="6"/>
      <c r="AV251" s="6"/>
      <c r="AW251" s="6"/>
      <c r="AX251" s="6"/>
      <c r="AY251" s="6"/>
    </row>
    <row r="252" spans="1:51">
      <c r="A252" s="199"/>
      <c r="B252" s="199"/>
      <c r="C252" s="247"/>
      <c r="D252" s="248"/>
      <c r="E252" s="199"/>
      <c r="F252" s="240"/>
      <c r="G252" s="243"/>
      <c r="H252" s="199"/>
      <c r="I252" s="199"/>
      <c r="J252" s="199"/>
      <c r="K252" s="199"/>
      <c r="L252" s="199"/>
      <c r="M252" s="199"/>
      <c r="N252" s="199"/>
      <c r="O252" s="199"/>
      <c r="P252" s="199"/>
      <c r="Q252" s="6"/>
      <c r="R252" s="6"/>
      <c r="S252" s="6"/>
      <c r="T252" s="6"/>
      <c r="U252" s="6"/>
      <c r="V252" s="6"/>
      <c r="W252" s="6"/>
      <c r="X252" s="6"/>
      <c r="Y252" s="6"/>
      <c r="Z252" s="6"/>
      <c r="AA252" s="6"/>
      <c r="AB252" s="6"/>
      <c r="AC252" s="6"/>
      <c r="AD252" s="6"/>
      <c r="AE252" s="6"/>
      <c r="AF252" s="6"/>
      <c r="AG252" s="6"/>
      <c r="AH252" s="6"/>
      <c r="AI252" s="6"/>
      <c r="AJ252" s="6"/>
      <c r="AK252" s="6"/>
      <c r="AL252" s="6"/>
      <c r="AM252" s="6"/>
      <c r="AN252" s="6"/>
      <c r="AO252" s="6"/>
      <c r="AP252" s="6"/>
      <c r="AQ252" s="6"/>
      <c r="AR252" s="6"/>
      <c r="AS252" s="6"/>
      <c r="AT252" s="6"/>
      <c r="AU252" s="6"/>
      <c r="AV252" s="6"/>
      <c r="AW252" s="6"/>
      <c r="AX252" s="6"/>
      <c r="AY252" s="6"/>
    </row>
    <row r="253" spans="1:51">
      <c r="A253" s="199"/>
      <c r="B253" s="199"/>
      <c r="C253" s="247"/>
      <c r="D253" s="248"/>
      <c r="E253" s="199"/>
      <c r="F253" s="240"/>
      <c r="G253" s="243"/>
      <c r="H253" s="199"/>
      <c r="I253" s="199"/>
      <c r="J253" s="199"/>
      <c r="K253" s="199"/>
      <c r="L253" s="199"/>
      <c r="M253" s="199"/>
      <c r="N253" s="199"/>
      <c r="O253" s="199"/>
      <c r="P253" s="199"/>
      <c r="Q253" s="6"/>
      <c r="R253" s="6"/>
      <c r="S253" s="6"/>
      <c r="T253" s="6"/>
      <c r="U253" s="6"/>
      <c r="V253" s="6"/>
      <c r="W253" s="6"/>
      <c r="X253" s="6"/>
      <c r="Y253" s="6"/>
      <c r="Z253" s="6"/>
      <c r="AA253" s="6"/>
      <c r="AB253" s="6"/>
      <c r="AC253" s="6"/>
      <c r="AD253" s="6"/>
      <c r="AE253" s="6"/>
      <c r="AF253" s="6"/>
      <c r="AG253" s="6"/>
      <c r="AH253" s="6"/>
      <c r="AI253" s="6"/>
      <c r="AJ253" s="6"/>
      <c r="AK253" s="6"/>
      <c r="AL253" s="6"/>
      <c r="AM253" s="6"/>
      <c r="AN253" s="6"/>
      <c r="AO253" s="6"/>
      <c r="AP253" s="6"/>
      <c r="AQ253" s="6"/>
      <c r="AR253" s="6"/>
      <c r="AS253" s="6"/>
      <c r="AT253" s="6"/>
      <c r="AU253" s="6"/>
      <c r="AV253" s="6"/>
      <c r="AW253" s="6"/>
      <c r="AX253" s="6"/>
      <c r="AY253" s="6"/>
    </row>
    <row r="254" spans="1:51">
      <c r="A254" s="199"/>
      <c r="B254" s="199"/>
      <c r="C254" s="247"/>
      <c r="D254" s="248"/>
      <c r="E254" s="199"/>
      <c r="F254" s="240"/>
      <c r="G254" s="243"/>
      <c r="H254" s="199"/>
      <c r="I254" s="199"/>
      <c r="J254" s="199"/>
      <c r="K254" s="199"/>
      <c r="L254" s="199"/>
      <c r="M254" s="199"/>
      <c r="N254" s="199"/>
      <c r="O254" s="199"/>
      <c r="P254" s="199"/>
      <c r="Q254" s="6"/>
      <c r="R254" s="6"/>
      <c r="S254" s="6"/>
      <c r="T254" s="6"/>
      <c r="U254" s="6"/>
      <c r="V254" s="6"/>
      <c r="W254" s="6"/>
      <c r="X254" s="6"/>
      <c r="Y254" s="6"/>
      <c r="Z254" s="6"/>
      <c r="AA254" s="6"/>
      <c r="AB254" s="6"/>
      <c r="AC254" s="6"/>
      <c r="AD254" s="6"/>
      <c r="AE254" s="6"/>
      <c r="AF254" s="6"/>
      <c r="AG254" s="6"/>
      <c r="AH254" s="6"/>
      <c r="AI254" s="6"/>
      <c r="AJ254" s="6"/>
      <c r="AK254" s="6"/>
      <c r="AL254" s="6"/>
      <c r="AM254" s="6"/>
      <c r="AN254" s="6"/>
      <c r="AO254" s="6"/>
      <c r="AP254" s="6"/>
      <c r="AQ254" s="6"/>
      <c r="AR254" s="6"/>
      <c r="AS254" s="6"/>
      <c r="AT254" s="6"/>
      <c r="AU254" s="6"/>
      <c r="AV254" s="6"/>
      <c r="AW254" s="6"/>
      <c r="AX254" s="6"/>
      <c r="AY254" s="6"/>
    </row>
    <row r="255" spans="1:51">
      <c r="A255" s="199"/>
      <c r="B255" s="199"/>
      <c r="C255" s="247"/>
      <c r="D255" s="248"/>
      <c r="E255" s="199"/>
      <c r="F255" s="240"/>
      <c r="G255" s="243"/>
      <c r="H255" s="199"/>
      <c r="I255" s="199"/>
      <c r="J255" s="199"/>
      <c r="K255" s="199"/>
      <c r="L255" s="199"/>
      <c r="M255" s="199"/>
      <c r="N255" s="199"/>
      <c r="O255" s="199"/>
      <c r="P255" s="199"/>
      <c r="Q255" s="6"/>
      <c r="R255" s="6"/>
      <c r="S255" s="6"/>
      <c r="T255" s="6"/>
      <c r="U255" s="6"/>
      <c r="V255" s="6"/>
      <c r="W255" s="6"/>
      <c r="X255" s="6"/>
      <c r="Y255" s="6"/>
      <c r="Z255" s="6"/>
      <c r="AA255" s="6"/>
      <c r="AB255" s="6"/>
      <c r="AC255" s="6"/>
      <c r="AD255" s="6"/>
      <c r="AE255" s="6"/>
      <c r="AF255" s="6"/>
      <c r="AG255" s="6"/>
      <c r="AH255" s="6"/>
      <c r="AI255" s="6"/>
      <c r="AJ255" s="6"/>
      <c r="AK255" s="6"/>
      <c r="AL255" s="6"/>
      <c r="AM255" s="6"/>
      <c r="AN255" s="6"/>
      <c r="AO255" s="6"/>
      <c r="AP255" s="6"/>
      <c r="AQ255" s="6"/>
      <c r="AR255" s="6"/>
      <c r="AS255" s="6"/>
      <c r="AT255" s="6"/>
      <c r="AU255" s="6"/>
      <c r="AV255" s="6"/>
      <c r="AW255" s="6"/>
      <c r="AX255" s="6"/>
      <c r="AY255" s="6"/>
    </row>
    <row r="256" spans="1:51">
      <c r="A256" s="199"/>
      <c r="B256" s="199"/>
      <c r="C256" s="247"/>
      <c r="D256" s="248"/>
      <c r="E256" s="199"/>
      <c r="F256" s="240"/>
      <c r="G256" s="243"/>
      <c r="H256" s="199"/>
      <c r="I256" s="199"/>
      <c r="J256" s="199"/>
      <c r="K256" s="199"/>
      <c r="L256" s="199"/>
      <c r="M256" s="199"/>
      <c r="N256" s="199"/>
      <c r="O256" s="199"/>
      <c r="P256" s="199"/>
      <c r="Q256" s="6"/>
      <c r="R256" s="6"/>
      <c r="S256" s="6"/>
      <c r="T256" s="6"/>
      <c r="U256" s="6"/>
      <c r="V256" s="6"/>
      <c r="W256" s="6"/>
      <c r="X256" s="6"/>
      <c r="Y256" s="6"/>
      <c r="Z256" s="6"/>
      <c r="AA256" s="6"/>
      <c r="AB256" s="6"/>
      <c r="AC256" s="6"/>
      <c r="AD256" s="6"/>
      <c r="AE256" s="6"/>
      <c r="AF256" s="6"/>
      <c r="AG256" s="6"/>
      <c r="AH256" s="6"/>
      <c r="AI256" s="6"/>
      <c r="AJ256" s="6"/>
      <c r="AK256" s="6"/>
      <c r="AL256" s="6"/>
      <c r="AM256" s="6"/>
      <c r="AN256" s="6"/>
      <c r="AO256" s="6"/>
      <c r="AP256" s="6"/>
      <c r="AQ256" s="6"/>
      <c r="AR256" s="6"/>
      <c r="AS256" s="6"/>
      <c r="AT256" s="6"/>
      <c r="AU256" s="6"/>
      <c r="AV256" s="6"/>
      <c r="AW256" s="6"/>
      <c r="AX256" s="6"/>
      <c r="AY256" s="6"/>
    </row>
    <row r="257" spans="1:51">
      <c r="A257" s="199"/>
      <c r="B257" s="199"/>
      <c r="C257" s="247"/>
      <c r="D257" s="248"/>
      <c r="E257" s="199"/>
      <c r="F257" s="240"/>
      <c r="G257" s="243"/>
      <c r="H257" s="199"/>
      <c r="I257" s="199"/>
      <c r="J257" s="199"/>
      <c r="K257" s="199"/>
      <c r="L257" s="199"/>
      <c r="M257" s="199"/>
      <c r="N257" s="199"/>
      <c r="O257" s="199"/>
      <c r="P257" s="199"/>
      <c r="Q257" s="6"/>
      <c r="R257" s="6"/>
      <c r="S257" s="6"/>
      <c r="T257" s="6"/>
      <c r="U257" s="6"/>
      <c r="V257" s="6"/>
      <c r="W257" s="6"/>
      <c r="X257" s="6"/>
      <c r="Y257" s="6"/>
      <c r="Z257" s="6"/>
      <c r="AA257" s="6"/>
      <c r="AB257" s="6"/>
      <c r="AC257" s="6"/>
      <c r="AD257" s="6"/>
      <c r="AE257" s="6"/>
      <c r="AF257" s="6"/>
      <c r="AG257" s="6"/>
      <c r="AH257" s="6"/>
      <c r="AI257" s="6"/>
      <c r="AJ257" s="6"/>
      <c r="AK257" s="6"/>
      <c r="AL257" s="6"/>
      <c r="AM257" s="6"/>
      <c r="AN257" s="6"/>
      <c r="AO257" s="6"/>
      <c r="AP257" s="6"/>
      <c r="AQ257" s="6"/>
      <c r="AR257" s="6"/>
      <c r="AS257" s="6"/>
      <c r="AT257" s="6"/>
      <c r="AU257" s="6"/>
      <c r="AV257" s="6"/>
      <c r="AW257" s="6"/>
      <c r="AX257" s="6"/>
      <c r="AY257" s="6"/>
    </row>
    <row r="258" spans="1:51">
      <c r="A258" s="199"/>
      <c r="B258" s="199"/>
      <c r="C258" s="247"/>
      <c r="D258" s="248"/>
      <c r="E258" s="199"/>
      <c r="F258" s="240"/>
      <c r="G258" s="243"/>
      <c r="H258" s="199"/>
      <c r="I258" s="199"/>
      <c r="J258" s="199"/>
      <c r="K258" s="199"/>
      <c r="L258" s="199"/>
      <c r="M258" s="199"/>
      <c r="N258" s="199"/>
      <c r="O258" s="199"/>
      <c r="P258" s="199"/>
      <c r="Q258" s="6"/>
      <c r="R258" s="6"/>
      <c r="S258" s="6"/>
      <c r="T258" s="6"/>
      <c r="U258" s="6"/>
      <c r="V258" s="6"/>
      <c r="W258" s="6"/>
      <c r="X258" s="6"/>
      <c r="Y258" s="6"/>
      <c r="Z258" s="6"/>
      <c r="AA258" s="6"/>
      <c r="AB258" s="6"/>
      <c r="AC258" s="6"/>
      <c r="AD258" s="6"/>
      <c r="AE258" s="6"/>
      <c r="AF258" s="6"/>
      <c r="AG258" s="6"/>
      <c r="AH258" s="6"/>
      <c r="AI258" s="6"/>
      <c r="AJ258" s="6"/>
      <c r="AK258" s="6"/>
      <c r="AL258" s="6"/>
      <c r="AM258" s="6"/>
      <c r="AN258" s="6"/>
      <c r="AO258" s="6"/>
      <c r="AP258" s="6"/>
      <c r="AQ258" s="6"/>
      <c r="AR258" s="6"/>
      <c r="AS258" s="6"/>
      <c r="AT258" s="6"/>
      <c r="AU258" s="6"/>
      <c r="AV258" s="6"/>
      <c r="AW258" s="6"/>
      <c r="AX258" s="6"/>
      <c r="AY258" s="6"/>
    </row>
    <row r="259" spans="1:51">
      <c r="A259" s="199"/>
      <c r="B259" s="199"/>
      <c r="C259" s="247"/>
      <c r="D259" s="248"/>
      <c r="E259" s="199"/>
      <c r="F259" s="240"/>
      <c r="G259" s="243"/>
      <c r="H259" s="199"/>
      <c r="I259" s="199"/>
      <c r="J259" s="199"/>
      <c r="K259" s="199"/>
      <c r="L259" s="199"/>
      <c r="M259" s="199"/>
      <c r="N259" s="199"/>
      <c r="O259" s="199"/>
      <c r="P259" s="199"/>
      <c r="Q259" s="6"/>
      <c r="R259" s="6"/>
      <c r="S259" s="6"/>
      <c r="T259" s="6"/>
      <c r="U259" s="6"/>
      <c r="V259" s="6"/>
      <c r="W259" s="6"/>
      <c r="X259" s="6"/>
      <c r="Y259" s="6"/>
      <c r="Z259" s="6"/>
      <c r="AA259" s="6"/>
      <c r="AB259" s="6"/>
      <c r="AC259" s="6"/>
      <c r="AD259" s="6"/>
      <c r="AE259" s="6"/>
      <c r="AF259" s="6"/>
      <c r="AG259" s="6"/>
      <c r="AH259" s="6"/>
      <c r="AI259" s="6"/>
      <c r="AJ259" s="6"/>
      <c r="AK259" s="6"/>
      <c r="AL259" s="6"/>
      <c r="AM259" s="6"/>
      <c r="AN259" s="6"/>
      <c r="AO259" s="6"/>
      <c r="AP259" s="6"/>
      <c r="AQ259" s="6"/>
      <c r="AR259" s="6"/>
      <c r="AS259" s="6"/>
      <c r="AT259" s="6"/>
      <c r="AU259" s="6"/>
      <c r="AV259" s="6"/>
      <c r="AW259" s="6"/>
      <c r="AX259" s="6"/>
      <c r="AY259" s="6"/>
    </row>
    <row r="260" spans="1:51">
      <c r="A260" s="199"/>
      <c r="B260" s="199"/>
      <c r="C260" s="247"/>
      <c r="D260" s="248"/>
      <c r="E260" s="199"/>
      <c r="F260" s="240"/>
      <c r="G260" s="243"/>
      <c r="H260" s="199"/>
      <c r="I260" s="199"/>
      <c r="J260" s="199"/>
      <c r="K260" s="199"/>
      <c r="L260" s="199"/>
      <c r="M260" s="199"/>
      <c r="N260" s="199"/>
      <c r="O260" s="199"/>
      <c r="P260" s="199"/>
      <c r="Q260" s="6"/>
      <c r="R260" s="6"/>
      <c r="S260" s="6"/>
      <c r="T260" s="6"/>
      <c r="U260" s="6"/>
      <c r="V260" s="6"/>
      <c r="W260" s="6"/>
      <c r="X260" s="6"/>
      <c r="Y260" s="6"/>
      <c r="Z260" s="6"/>
      <c r="AA260" s="6"/>
      <c r="AB260" s="6"/>
      <c r="AC260" s="6"/>
      <c r="AD260" s="6"/>
      <c r="AE260" s="6"/>
      <c r="AF260" s="6"/>
      <c r="AG260" s="6"/>
      <c r="AH260" s="6"/>
      <c r="AI260" s="6"/>
      <c r="AJ260" s="6"/>
      <c r="AK260" s="6"/>
      <c r="AL260" s="6"/>
      <c r="AM260" s="6"/>
      <c r="AN260" s="6"/>
      <c r="AO260" s="6"/>
      <c r="AP260" s="6"/>
      <c r="AQ260" s="6"/>
      <c r="AR260" s="6"/>
      <c r="AS260" s="6"/>
      <c r="AT260" s="6"/>
      <c r="AU260" s="6"/>
      <c r="AV260" s="6"/>
      <c r="AW260" s="6"/>
      <c r="AX260" s="6"/>
      <c r="AY260" s="6"/>
    </row>
    <row r="261" spans="1:51">
      <c r="A261" s="199"/>
      <c r="B261" s="199"/>
      <c r="C261" s="247"/>
      <c r="D261" s="248"/>
      <c r="E261" s="199"/>
      <c r="F261" s="240"/>
      <c r="G261" s="243"/>
      <c r="H261" s="199"/>
      <c r="I261" s="199"/>
      <c r="J261" s="199"/>
      <c r="K261" s="199"/>
      <c r="L261" s="199"/>
      <c r="M261" s="199"/>
      <c r="N261" s="199"/>
      <c r="O261" s="199"/>
      <c r="P261" s="199"/>
      <c r="Q261" s="6"/>
      <c r="R261" s="6"/>
      <c r="S261" s="6"/>
      <c r="T261" s="6"/>
      <c r="U261" s="6"/>
      <c r="V261" s="6"/>
      <c r="W261" s="6"/>
      <c r="X261" s="6"/>
      <c r="Y261" s="6"/>
      <c r="Z261" s="6"/>
      <c r="AA261" s="6"/>
      <c r="AB261" s="6"/>
      <c r="AC261" s="6"/>
      <c r="AD261" s="6"/>
      <c r="AE261" s="6"/>
      <c r="AF261" s="6"/>
      <c r="AG261" s="6"/>
      <c r="AH261" s="6"/>
      <c r="AI261" s="6"/>
      <c r="AJ261" s="6"/>
      <c r="AK261" s="6"/>
      <c r="AL261" s="6"/>
      <c r="AM261" s="6"/>
      <c r="AN261" s="6"/>
      <c r="AO261" s="6"/>
      <c r="AP261" s="6"/>
      <c r="AQ261" s="6"/>
      <c r="AR261" s="6"/>
      <c r="AS261" s="6"/>
      <c r="AT261" s="6"/>
      <c r="AU261" s="6"/>
      <c r="AV261" s="6"/>
      <c r="AW261" s="6"/>
      <c r="AX261" s="6"/>
      <c r="AY261" s="6"/>
    </row>
    <row r="262" spans="1:51">
      <c r="A262" s="199"/>
      <c r="B262" s="199"/>
      <c r="C262" s="247"/>
      <c r="D262" s="248"/>
      <c r="E262" s="199"/>
      <c r="F262" s="240"/>
      <c r="G262" s="243"/>
      <c r="H262" s="199"/>
      <c r="I262" s="199"/>
      <c r="J262" s="199"/>
      <c r="K262" s="199"/>
      <c r="L262" s="199"/>
      <c r="M262" s="199"/>
      <c r="N262" s="199"/>
      <c r="O262" s="199"/>
      <c r="P262" s="199"/>
      <c r="Q262" s="6"/>
      <c r="R262" s="6"/>
      <c r="S262" s="6"/>
      <c r="T262" s="6"/>
      <c r="U262" s="6"/>
      <c r="V262" s="6"/>
      <c r="W262" s="6"/>
      <c r="X262" s="6"/>
      <c r="Y262" s="6"/>
      <c r="Z262" s="6"/>
      <c r="AA262" s="6"/>
      <c r="AB262" s="6"/>
      <c r="AC262" s="6"/>
      <c r="AD262" s="6"/>
      <c r="AE262" s="6"/>
      <c r="AF262" s="6"/>
      <c r="AG262" s="6"/>
      <c r="AH262" s="6"/>
      <c r="AI262" s="6"/>
      <c r="AJ262" s="6"/>
      <c r="AK262" s="6"/>
      <c r="AL262" s="6"/>
      <c r="AM262" s="6"/>
      <c r="AN262" s="6"/>
      <c r="AO262" s="6"/>
      <c r="AP262" s="6"/>
      <c r="AQ262" s="6"/>
      <c r="AR262" s="6"/>
      <c r="AS262" s="6"/>
      <c r="AT262" s="6"/>
      <c r="AU262" s="6"/>
      <c r="AV262" s="6"/>
      <c r="AW262" s="6"/>
      <c r="AX262" s="6"/>
      <c r="AY262" s="6"/>
    </row>
    <row r="263" spans="1:51">
      <c r="A263" s="199"/>
      <c r="B263" s="199"/>
      <c r="C263" s="247"/>
      <c r="D263" s="248"/>
      <c r="E263" s="199"/>
      <c r="F263" s="240"/>
      <c r="G263" s="243"/>
      <c r="H263" s="199"/>
      <c r="I263" s="199"/>
      <c r="J263" s="199"/>
      <c r="K263" s="199"/>
      <c r="L263" s="199"/>
      <c r="M263" s="199"/>
      <c r="N263" s="199"/>
      <c r="O263" s="199"/>
      <c r="P263" s="199"/>
      <c r="Q263" s="6"/>
      <c r="R263" s="6"/>
      <c r="S263" s="6"/>
      <c r="T263" s="6"/>
      <c r="U263" s="6"/>
      <c r="V263" s="6"/>
      <c r="W263" s="6"/>
      <c r="X263" s="6"/>
      <c r="Y263" s="6"/>
      <c r="Z263" s="6"/>
      <c r="AA263" s="6"/>
      <c r="AB263" s="6"/>
      <c r="AC263" s="6"/>
      <c r="AD263" s="6"/>
      <c r="AE263" s="6"/>
      <c r="AF263" s="6"/>
      <c r="AG263" s="6"/>
      <c r="AH263" s="6"/>
      <c r="AI263" s="6"/>
      <c r="AJ263" s="6"/>
      <c r="AK263" s="6"/>
      <c r="AL263" s="6"/>
      <c r="AM263" s="6"/>
      <c r="AN263" s="6"/>
      <c r="AO263" s="6"/>
      <c r="AP263" s="6"/>
      <c r="AQ263" s="6"/>
      <c r="AR263" s="6"/>
      <c r="AS263" s="6"/>
      <c r="AT263" s="6"/>
      <c r="AU263" s="6"/>
      <c r="AV263" s="6"/>
      <c r="AW263" s="6"/>
      <c r="AX263" s="6"/>
      <c r="AY263" s="6"/>
    </row>
    <row r="264" spans="1:51">
      <c r="A264" s="199"/>
      <c r="B264" s="199"/>
      <c r="C264" s="247"/>
      <c r="D264" s="248"/>
      <c r="E264" s="199"/>
      <c r="F264" s="240"/>
      <c r="G264" s="243"/>
      <c r="H264" s="199"/>
      <c r="I264" s="199"/>
      <c r="J264" s="199"/>
      <c r="K264" s="199"/>
      <c r="L264" s="199"/>
      <c r="M264" s="199"/>
      <c r="N264" s="199"/>
      <c r="O264" s="199"/>
      <c r="P264" s="199"/>
      <c r="Q264" s="6"/>
      <c r="R264" s="6"/>
      <c r="S264" s="6"/>
      <c r="T264" s="6"/>
      <c r="U264" s="6"/>
      <c r="V264" s="6"/>
      <c r="W264" s="6"/>
      <c r="X264" s="6"/>
      <c r="Y264" s="6"/>
      <c r="Z264" s="6"/>
      <c r="AA264" s="6"/>
      <c r="AB264" s="6"/>
      <c r="AC264" s="6"/>
      <c r="AD264" s="6"/>
      <c r="AE264" s="6"/>
      <c r="AF264" s="6"/>
      <c r="AG264" s="6"/>
      <c r="AH264" s="6"/>
      <c r="AI264" s="6"/>
      <c r="AJ264" s="6"/>
      <c r="AK264" s="6"/>
      <c r="AL264" s="6"/>
      <c r="AM264" s="6"/>
      <c r="AN264" s="6"/>
      <c r="AO264" s="6"/>
      <c r="AP264" s="6"/>
      <c r="AQ264" s="6"/>
      <c r="AR264" s="6"/>
      <c r="AS264" s="6"/>
      <c r="AT264" s="6"/>
      <c r="AU264" s="6"/>
      <c r="AV264" s="6"/>
      <c r="AW264" s="6"/>
      <c r="AX264" s="6"/>
      <c r="AY264" s="6"/>
    </row>
    <row r="265" spans="1:51">
      <c r="A265" s="199"/>
      <c r="B265" s="199"/>
      <c r="C265" s="247"/>
      <c r="D265" s="248"/>
      <c r="E265" s="199"/>
      <c r="F265" s="240"/>
      <c r="G265" s="243"/>
      <c r="H265" s="199"/>
      <c r="I265" s="199"/>
      <c r="J265" s="199"/>
      <c r="K265" s="199"/>
      <c r="L265" s="199"/>
      <c r="M265" s="199"/>
      <c r="N265" s="199"/>
      <c r="O265" s="199"/>
      <c r="P265" s="199"/>
      <c r="Q265" s="6"/>
      <c r="R265" s="6"/>
      <c r="S265" s="6"/>
      <c r="T265" s="6"/>
      <c r="U265" s="6"/>
      <c r="V265" s="6"/>
      <c r="W265" s="6"/>
      <c r="X265" s="6"/>
      <c r="Y265" s="6"/>
      <c r="Z265" s="6"/>
      <c r="AA265" s="6"/>
      <c r="AB265" s="6"/>
      <c r="AC265" s="6"/>
      <c r="AD265" s="6"/>
      <c r="AE265" s="6"/>
      <c r="AF265" s="6"/>
      <c r="AG265" s="6"/>
      <c r="AH265" s="6"/>
      <c r="AI265" s="6"/>
      <c r="AJ265" s="6"/>
      <c r="AK265" s="6"/>
      <c r="AL265" s="6"/>
      <c r="AM265" s="6"/>
      <c r="AN265" s="6"/>
      <c r="AO265" s="6"/>
      <c r="AP265" s="6"/>
      <c r="AQ265" s="6"/>
      <c r="AR265" s="6"/>
      <c r="AS265" s="6"/>
      <c r="AT265" s="6"/>
      <c r="AU265" s="6"/>
      <c r="AV265" s="6"/>
      <c r="AW265" s="6"/>
      <c r="AX265" s="6"/>
      <c r="AY265" s="6"/>
    </row>
    <row r="266" spans="1:51">
      <c r="A266" s="199"/>
      <c r="B266" s="199"/>
      <c r="C266" s="247"/>
      <c r="D266" s="248"/>
      <c r="E266" s="199"/>
      <c r="F266" s="240"/>
      <c r="G266" s="243"/>
      <c r="H266" s="199"/>
      <c r="I266" s="199"/>
      <c r="J266" s="199"/>
      <c r="K266" s="199"/>
      <c r="L266" s="199"/>
      <c r="M266" s="199"/>
      <c r="N266" s="199"/>
      <c r="O266" s="199"/>
      <c r="P266" s="199"/>
      <c r="Q266" s="6"/>
      <c r="R266" s="6"/>
      <c r="S266" s="6"/>
      <c r="T266" s="6"/>
      <c r="U266" s="6"/>
      <c r="V266" s="6"/>
      <c r="W266" s="6"/>
      <c r="X266" s="6"/>
      <c r="Y266" s="6"/>
      <c r="Z266" s="6"/>
      <c r="AA266" s="6"/>
      <c r="AB266" s="6"/>
      <c r="AC266" s="6"/>
      <c r="AD266" s="6"/>
      <c r="AE266" s="6"/>
      <c r="AF266" s="6"/>
      <c r="AG266" s="6"/>
      <c r="AH266" s="6"/>
      <c r="AI266" s="6"/>
      <c r="AJ266" s="6"/>
      <c r="AK266" s="6"/>
      <c r="AL266" s="6"/>
      <c r="AM266" s="6"/>
      <c r="AN266" s="6"/>
      <c r="AO266" s="6"/>
      <c r="AP266" s="6"/>
      <c r="AQ266" s="6"/>
      <c r="AR266" s="6"/>
      <c r="AS266" s="6"/>
      <c r="AT266" s="6"/>
      <c r="AU266" s="6"/>
      <c r="AV266" s="6"/>
      <c r="AW266" s="6"/>
      <c r="AX266" s="6"/>
      <c r="AY266" s="6"/>
    </row>
    <row r="267" spans="1:51">
      <c r="A267" s="199"/>
      <c r="B267" s="199"/>
      <c r="C267" s="247"/>
      <c r="D267" s="248"/>
      <c r="E267" s="199"/>
      <c r="F267" s="240"/>
      <c r="G267" s="243"/>
      <c r="H267" s="199"/>
      <c r="I267" s="199"/>
      <c r="J267" s="199"/>
      <c r="K267" s="199"/>
      <c r="L267" s="199"/>
      <c r="M267" s="199"/>
      <c r="N267" s="199"/>
      <c r="O267" s="199"/>
      <c r="P267" s="199"/>
      <c r="Q267" s="6"/>
      <c r="R267" s="6"/>
      <c r="S267" s="6"/>
      <c r="T267" s="6"/>
      <c r="U267" s="6"/>
      <c r="V267" s="6"/>
      <c r="W267" s="6"/>
      <c r="X267" s="6"/>
      <c r="Y267" s="6"/>
      <c r="Z267" s="6"/>
      <c r="AA267" s="6"/>
      <c r="AB267" s="6"/>
      <c r="AC267" s="6"/>
      <c r="AD267" s="6"/>
      <c r="AE267" s="6"/>
      <c r="AF267" s="6"/>
      <c r="AG267" s="6"/>
      <c r="AH267" s="6"/>
      <c r="AI267" s="6"/>
      <c r="AJ267" s="6"/>
      <c r="AK267" s="6"/>
      <c r="AL267" s="6"/>
      <c r="AM267" s="6"/>
      <c r="AN267" s="6"/>
      <c r="AO267" s="6"/>
      <c r="AP267" s="6"/>
      <c r="AQ267" s="6"/>
      <c r="AR267" s="6"/>
      <c r="AS267" s="6"/>
      <c r="AT267" s="6"/>
      <c r="AU267" s="6"/>
      <c r="AV267" s="6"/>
      <c r="AW267" s="6"/>
      <c r="AX267" s="6"/>
      <c r="AY267" s="6"/>
    </row>
    <row r="268" spans="1:51">
      <c r="A268" s="199"/>
      <c r="B268" s="199"/>
      <c r="C268" s="247"/>
      <c r="D268" s="248"/>
      <c r="E268" s="199"/>
      <c r="F268" s="240"/>
      <c r="G268" s="243"/>
      <c r="H268" s="199"/>
      <c r="I268" s="199"/>
      <c r="J268" s="199"/>
      <c r="K268" s="199"/>
      <c r="L268" s="199"/>
      <c r="M268" s="199"/>
      <c r="N268" s="199"/>
      <c r="O268" s="199"/>
      <c r="P268" s="199"/>
      <c r="Q268" s="6"/>
      <c r="R268" s="6"/>
      <c r="S268" s="6"/>
      <c r="T268" s="6"/>
      <c r="U268" s="6"/>
      <c r="V268" s="6"/>
      <c r="W268" s="6"/>
      <c r="X268" s="6"/>
      <c r="Y268" s="6"/>
      <c r="Z268" s="6"/>
      <c r="AA268" s="6"/>
      <c r="AB268" s="6"/>
      <c r="AC268" s="6"/>
      <c r="AD268" s="6"/>
      <c r="AE268" s="6"/>
      <c r="AF268" s="6"/>
      <c r="AG268" s="6"/>
      <c r="AH268" s="6"/>
      <c r="AI268" s="6"/>
      <c r="AJ268" s="6"/>
      <c r="AK268" s="6"/>
      <c r="AL268" s="6"/>
      <c r="AM268" s="6"/>
      <c r="AN268" s="6"/>
      <c r="AO268" s="6"/>
      <c r="AP268" s="6"/>
      <c r="AQ268" s="6"/>
      <c r="AR268" s="6"/>
      <c r="AS268" s="6"/>
      <c r="AT268" s="6"/>
      <c r="AU268" s="6"/>
      <c r="AV268" s="6"/>
      <c r="AW268" s="6"/>
      <c r="AX268" s="6"/>
      <c r="AY268" s="6"/>
    </row>
    <row r="269" spans="1:51">
      <c r="A269" s="199"/>
      <c r="B269" s="199"/>
      <c r="C269" s="247"/>
      <c r="D269" s="248"/>
      <c r="E269" s="199"/>
      <c r="F269" s="240"/>
      <c r="G269" s="243"/>
      <c r="H269" s="199"/>
      <c r="I269" s="199"/>
      <c r="J269" s="199"/>
      <c r="K269" s="199"/>
      <c r="L269" s="199"/>
      <c r="M269" s="199"/>
      <c r="N269" s="199"/>
      <c r="O269" s="199"/>
      <c r="P269" s="199"/>
      <c r="Q269" s="6"/>
      <c r="R269" s="6"/>
      <c r="S269" s="6"/>
      <c r="T269" s="6"/>
      <c r="U269" s="6"/>
      <c r="V269" s="6"/>
      <c r="W269" s="6"/>
      <c r="X269" s="6"/>
      <c r="Y269" s="6"/>
      <c r="Z269" s="6"/>
      <c r="AA269" s="6"/>
      <c r="AB269" s="6"/>
      <c r="AC269" s="6"/>
      <c r="AD269" s="6"/>
      <c r="AE269" s="6"/>
      <c r="AF269" s="6"/>
      <c r="AG269" s="6"/>
      <c r="AH269" s="6"/>
      <c r="AI269" s="6"/>
      <c r="AJ269" s="6"/>
      <c r="AK269" s="6"/>
      <c r="AL269" s="6"/>
      <c r="AM269" s="6"/>
      <c r="AN269" s="6"/>
      <c r="AO269" s="6"/>
      <c r="AP269" s="6"/>
      <c r="AQ269" s="6"/>
      <c r="AR269" s="6"/>
      <c r="AS269" s="6"/>
      <c r="AT269" s="6"/>
      <c r="AU269" s="6"/>
      <c r="AV269" s="6"/>
      <c r="AW269" s="6"/>
      <c r="AX269" s="6"/>
      <c r="AY269" s="6"/>
    </row>
    <row r="270" spans="1:51">
      <c r="A270" s="199"/>
      <c r="B270" s="199"/>
      <c r="C270" s="247"/>
      <c r="D270" s="248"/>
      <c r="E270" s="199"/>
      <c r="F270" s="240"/>
      <c r="G270" s="243"/>
      <c r="H270" s="199"/>
      <c r="I270" s="199"/>
      <c r="J270" s="199"/>
      <c r="K270" s="199"/>
      <c r="L270" s="199"/>
      <c r="M270" s="199"/>
      <c r="N270" s="199"/>
      <c r="O270" s="199"/>
      <c r="P270" s="199"/>
      <c r="Q270" s="6"/>
      <c r="R270" s="6"/>
      <c r="S270" s="6"/>
      <c r="T270" s="6"/>
      <c r="U270" s="6"/>
      <c r="V270" s="6"/>
      <c r="W270" s="6"/>
      <c r="X270" s="6"/>
      <c r="Y270" s="6"/>
      <c r="Z270" s="6"/>
      <c r="AA270" s="6"/>
      <c r="AB270" s="6"/>
      <c r="AC270" s="6"/>
      <c r="AD270" s="6"/>
      <c r="AE270" s="6"/>
      <c r="AF270" s="6"/>
      <c r="AG270" s="6"/>
      <c r="AH270" s="6"/>
      <c r="AI270" s="6"/>
      <c r="AJ270" s="6"/>
      <c r="AK270" s="6"/>
      <c r="AL270" s="6"/>
      <c r="AM270" s="6"/>
      <c r="AN270" s="6"/>
      <c r="AO270" s="6"/>
      <c r="AP270" s="6"/>
      <c r="AQ270" s="6"/>
      <c r="AR270" s="6"/>
      <c r="AS270" s="6"/>
      <c r="AT270" s="6"/>
      <c r="AU270" s="6"/>
      <c r="AV270" s="6"/>
      <c r="AW270" s="6"/>
      <c r="AX270" s="6"/>
      <c r="AY270" s="6"/>
    </row>
    <row r="271" spans="1:51">
      <c r="A271" s="199"/>
      <c r="B271" s="199"/>
      <c r="C271" s="247"/>
      <c r="D271" s="248"/>
      <c r="E271" s="199"/>
      <c r="F271" s="240"/>
      <c r="G271" s="243"/>
      <c r="H271" s="199"/>
      <c r="I271" s="199"/>
      <c r="J271" s="199"/>
      <c r="K271" s="199"/>
      <c r="L271" s="199"/>
      <c r="M271" s="199"/>
      <c r="N271" s="199"/>
      <c r="O271" s="199"/>
      <c r="P271" s="199"/>
      <c r="Q271" s="6"/>
      <c r="R271" s="6"/>
      <c r="S271" s="6"/>
      <c r="T271" s="6"/>
      <c r="U271" s="6"/>
      <c r="V271" s="6"/>
      <c r="W271" s="6"/>
      <c r="X271" s="6"/>
      <c r="Y271" s="6"/>
      <c r="Z271" s="6"/>
      <c r="AA271" s="6"/>
      <c r="AB271" s="6"/>
      <c r="AC271" s="6"/>
      <c r="AD271" s="6"/>
      <c r="AE271" s="6"/>
      <c r="AF271" s="6"/>
      <c r="AG271" s="6"/>
      <c r="AH271" s="6"/>
      <c r="AI271" s="6"/>
      <c r="AJ271" s="6"/>
      <c r="AK271" s="6"/>
      <c r="AL271" s="6"/>
      <c r="AM271" s="6"/>
      <c r="AN271" s="6"/>
      <c r="AO271" s="6"/>
      <c r="AP271" s="6"/>
      <c r="AQ271" s="6"/>
      <c r="AR271" s="6"/>
      <c r="AS271" s="6"/>
      <c r="AT271" s="6"/>
      <c r="AU271" s="6"/>
      <c r="AV271" s="6"/>
      <c r="AW271" s="6"/>
      <c r="AX271" s="6"/>
      <c r="AY271" s="6"/>
    </row>
    <row r="272" spans="1:51">
      <c r="A272" s="199"/>
      <c r="B272" s="199"/>
      <c r="C272" s="247"/>
      <c r="D272" s="248"/>
      <c r="E272" s="199"/>
      <c r="F272" s="240"/>
      <c r="G272" s="243"/>
      <c r="H272" s="199"/>
      <c r="I272" s="199"/>
      <c r="J272" s="199"/>
      <c r="K272" s="199"/>
      <c r="L272" s="199"/>
      <c r="M272" s="199"/>
      <c r="N272" s="199"/>
      <c r="O272" s="199"/>
      <c r="P272" s="199"/>
      <c r="Q272" s="6"/>
      <c r="R272" s="6"/>
      <c r="S272" s="6"/>
      <c r="T272" s="6"/>
      <c r="U272" s="6"/>
      <c r="V272" s="6"/>
      <c r="W272" s="6"/>
      <c r="X272" s="6"/>
      <c r="Y272" s="6"/>
      <c r="Z272" s="6"/>
      <c r="AA272" s="6"/>
      <c r="AB272" s="6"/>
      <c r="AC272" s="6"/>
      <c r="AD272" s="6"/>
      <c r="AE272" s="6"/>
      <c r="AF272" s="6"/>
      <c r="AG272" s="6"/>
      <c r="AH272" s="6"/>
      <c r="AI272" s="6"/>
      <c r="AJ272" s="6"/>
      <c r="AK272" s="6"/>
      <c r="AL272" s="6"/>
      <c r="AM272" s="6"/>
      <c r="AN272" s="6"/>
      <c r="AO272" s="6"/>
      <c r="AP272" s="6"/>
      <c r="AQ272" s="6"/>
      <c r="AR272" s="6"/>
      <c r="AS272" s="6"/>
      <c r="AT272" s="6"/>
      <c r="AU272" s="6"/>
      <c r="AV272" s="6"/>
      <c r="AW272" s="6"/>
      <c r="AX272" s="6"/>
      <c r="AY272" s="6"/>
    </row>
    <row r="273" spans="1:51">
      <c r="A273" s="199"/>
      <c r="B273" s="199"/>
      <c r="C273" s="247"/>
      <c r="D273" s="248"/>
      <c r="E273" s="199"/>
      <c r="F273" s="240"/>
      <c r="G273" s="243"/>
      <c r="H273" s="199"/>
      <c r="I273" s="199"/>
      <c r="J273" s="199"/>
      <c r="K273" s="199"/>
      <c r="L273" s="199"/>
      <c r="M273" s="199"/>
      <c r="N273" s="199"/>
      <c r="O273" s="199"/>
      <c r="P273" s="199"/>
      <c r="Q273" s="6"/>
      <c r="R273" s="6"/>
      <c r="S273" s="6"/>
      <c r="T273" s="6"/>
      <c r="U273" s="6"/>
      <c r="V273" s="6"/>
      <c r="W273" s="6"/>
      <c r="X273" s="6"/>
      <c r="Y273" s="6"/>
      <c r="Z273" s="6"/>
      <c r="AA273" s="6"/>
      <c r="AB273" s="6"/>
      <c r="AC273" s="6"/>
      <c r="AD273" s="6"/>
      <c r="AE273" s="6"/>
      <c r="AF273" s="6"/>
      <c r="AG273" s="6"/>
      <c r="AH273" s="6"/>
      <c r="AI273" s="6"/>
      <c r="AJ273" s="6"/>
      <c r="AK273" s="6"/>
      <c r="AL273" s="6"/>
      <c r="AM273" s="6"/>
      <c r="AN273" s="6"/>
      <c r="AO273" s="6"/>
      <c r="AP273" s="6"/>
      <c r="AQ273" s="6"/>
      <c r="AR273" s="6"/>
      <c r="AS273" s="6"/>
      <c r="AT273" s="6"/>
      <c r="AU273" s="6"/>
      <c r="AV273" s="6"/>
      <c r="AW273" s="6"/>
      <c r="AX273" s="6"/>
      <c r="AY273" s="6"/>
    </row>
    <row r="274" spans="1:51">
      <c r="A274" s="199"/>
      <c r="B274" s="199"/>
      <c r="C274" s="247"/>
      <c r="D274" s="248"/>
      <c r="E274" s="199"/>
      <c r="F274" s="240"/>
      <c r="G274" s="243"/>
      <c r="H274" s="199"/>
      <c r="I274" s="199"/>
      <c r="J274" s="199"/>
      <c r="K274" s="199"/>
      <c r="L274" s="199"/>
      <c r="M274" s="199"/>
      <c r="N274" s="199"/>
      <c r="O274" s="199"/>
      <c r="P274" s="199"/>
      <c r="Q274" s="6"/>
      <c r="R274" s="6"/>
      <c r="S274" s="6"/>
      <c r="T274" s="6"/>
      <c r="U274" s="6"/>
      <c r="V274" s="6"/>
      <c r="W274" s="6"/>
      <c r="X274" s="6"/>
      <c r="Y274" s="6"/>
      <c r="Z274" s="6"/>
      <c r="AA274" s="6"/>
      <c r="AB274" s="6"/>
      <c r="AC274" s="6"/>
      <c r="AD274" s="6"/>
      <c r="AE274" s="6"/>
      <c r="AF274" s="6"/>
      <c r="AG274" s="6"/>
      <c r="AH274" s="6"/>
      <c r="AI274" s="6"/>
      <c r="AJ274" s="6"/>
      <c r="AK274" s="6"/>
      <c r="AL274" s="6"/>
      <c r="AM274" s="6"/>
      <c r="AN274" s="6"/>
      <c r="AO274" s="6"/>
      <c r="AP274" s="6"/>
      <c r="AQ274" s="6"/>
      <c r="AR274" s="6"/>
      <c r="AS274" s="6"/>
      <c r="AT274" s="6"/>
      <c r="AU274" s="6"/>
      <c r="AV274" s="6"/>
      <c r="AW274" s="6"/>
      <c r="AX274" s="6"/>
      <c r="AY274" s="6"/>
    </row>
    <row r="275" spans="1:51">
      <c r="A275" s="199"/>
      <c r="B275" s="199"/>
      <c r="C275" s="247"/>
      <c r="D275" s="248"/>
      <c r="E275" s="199"/>
      <c r="F275" s="240"/>
      <c r="G275" s="243"/>
      <c r="H275" s="199"/>
      <c r="I275" s="199"/>
      <c r="J275" s="199"/>
      <c r="K275" s="199"/>
      <c r="L275" s="199"/>
      <c r="M275" s="199"/>
      <c r="N275" s="199"/>
      <c r="O275" s="199"/>
      <c r="P275" s="199"/>
      <c r="Q275" s="6"/>
      <c r="R275" s="6"/>
      <c r="S275" s="6"/>
      <c r="T275" s="6"/>
      <c r="U275" s="6"/>
      <c r="V275" s="6"/>
      <c r="W275" s="6"/>
      <c r="X275" s="6"/>
      <c r="Y275" s="6"/>
      <c r="Z275" s="6"/>
      <c r="AA275" s="6"/>
      <c r="AB275" s="6"/>
      <c r="AC275" s="6"/>
      <c r="AD275" s="6"/>
      <c r="AE275" s="6"/>
      <c r="AF275" s="6"/>
      <c r="AG275" s="6"/>
      <c r="AH275" s="6"/>
      <c r="AI275" s="6"/>
      <c r="AJ275" s="6"/>
      <c r="AK275" s="6"/>
      <c r="AL275" s="6"/>
      <c r="AM275" s="6"/>
      <c r="AN275" s="6"/>
      <c r="AO275" s="6"/>
      <c r="AP275" s="6"/>
      <c r="AQ275" s="6"/>
      <c r="AR275" s="6"/>
      <c r="AS275" s="6"/>
      <c r="AT275" s="6"/>
      <c r="AU275" s="6"/>
      <c r="AV275" s="6"/>
      <c r="AW275" s="6"/>
      <c r="AX275" s="6"/>
      <c r="AY275" s="6"/>
    </row>
    <row r="276" spans="1:51">
      <c r="A276" s="199"/>
      <c r="B276" s="199"/>
      <c r="C276" s="247"/>
      <c r="D276" s="248"/>
      <c r="E276" s="199"/>
      <c r="F276" s="240"/>
      <c r="G276" s="243"/>
      <c r="H276" s="199"/>
      <c r="I276" s="199"/>
      <c r="J276" s="199"/>
      <c r="K276" s="199"/>
      <c r="L276" s="199"/>
      <c r="M276" s="199"/>
      <c r="N276" s="199"/>
      <c r="O276" s="199"/>
      <c r="P276" s="199"/>
      <c r="Q276" s="6"/>
      <c r="R276" s="6"/>
      <c r="S276" s="6"/>
      <c r="T276" s="6"/>
      <c r="U276" s="6"/>
      <c r="V276" s="6"/>
      <c r="W276" s="6"/>
      <c r="X276" s="6"/>
      <c r="Y276" s="6"/>
      <c r="Z276" s="6"/>
      <c r="AA276" s="6"/>
      <c r="AB276" s="6"/>
      <c r="AC276" s="6"/>
      <c r="AD276" s="6"/>
      <c r="AE276" s="6"/>
      <c r="AF276" s="6"/>
      <c r="AG276" s="6"/>
      <c r="AH276" s="6"/>
      <c r="AI276" s="6"/>
      <c r="AJ276" s="6"/>
      <c r="AK276" s="6"/>
      <c r="AL276" s="6"/>
      <c r="AM276" s="6"/>
      <c r="AN276" s="6"/>
      <c r="AO276" s="6"/>
      <c r="AP276" s="6"/>
      <c r="AQ276" s="6"/>
      <c r="AR276" s="6"/>
      <c r="AS276" s="6"/>
      <c r="AT276" s="6"/>
      <c r="AU276" s="6"/>
      <c r="AV276" s="6"/>
      <c r="AW276" s="6"/>
      <c r="AX276" s="6"/>
      <c r="AY276" s="6"/>
    </row>
    <row r="277" spans="1:51">
      <c r="A277" s="199"/>
      <c r="B277" s="199"/>
      <c r="C277" s="247"/>
      <c r="D277" s="248"/>
      <c r="E277" s="199"/>
      <c r="F277" s="240"/>
      <c r="G277" s="243"/>
      <c r="H277" s="199"/>
      <c r="I277" s="199"/>
      <c r="J277" s="199"/>
      <c r="K277" s="199"/>
      <c r="L277" s="199"/>
      <c r="M277" s="199"/>
      <c r="N277" s="199"/>
      <c r="O277" s="199"/>
      <c r="P277" s="199"/>
      <c r="Q277" s="6"/>
      <c r="R277" s="6"/>
      <c r="S277" s="6"/>
      <c r="T277" s="6"/>
      <c r="U277" s="6"/>
      <c r="V277" s="6"/>
      <c r="W277" s="6"/>
      <c r="X277" s="6"/>
      <c r="Y277" s="6"/>
      <c r="Z277" s="6"/>
      <c r="AA277" s="6"/>
      <c r="AB277" s="6"/>
      <c r="AC277" s="6"/>
      <c r="AD277" s="6"/>
      <c r="AE277" s="6"/>
      <c r="AF277" s="6"/>
      <c r="AG277" s="6"/>
      <c r="AH277" s="6"/>
      <c r="AI277" s="6"/>
      <c r="AJ277" s="6"/>
      <c r="AK277" s="6"/>
      <c r="AL277" s="6"/>
      <c r="AM277" s="6"/>
      <c r="AN277" s="6"/>
      <c r="AO277" s="6"/>
      <c r="AP277" s="6"/>
      <c r="AQ277" s="6"/>
      <c r="AR277" s="6"/>
      <c r="AS277" s="6"/>
      <c r="AT277" s="6"/>
      <c r="AU277" s="6"/>
      <c r="AV277" s="6"/>
      <c r="AW277" s="6"/>
      <c r="AX277" s="6"/>
      <c r="AY277" s="6"/>
    </row>
    <row r="278" spans="1:51">
      <c r="A278" s="199"/>
      <c r="B278" s="199"/>
      <c r="C278" s="247"/>
      <c r="D278" s="248"/>
      <c r="E278" s="199"/>
      <c r="F278" s="240"/>
      <c r="G278" s="243"/>
      <c r="H278" s="199"/>
      <c r="I278" s="199"/>
      <c r="J278" s="199"/>
      <c r="K278" s="199"/>
      <c r="L278" s="199"/>
      <c r="M278" s="199"/>
      <c r="N278" s="199"/>
      <c r="O278" s="199"/>
      <c r="P278" s="199"/>
      <c r="Q278" s="6"/>
      <c r="R278" s="6"/>
      <c r="S278" s="6"/>
      <c r="T278" s="6"/>
      <c r="U278" s="6"/>
      <c r="V278" s="6"/>
      <c r="W278" s="6"/>
      <c r="X278" s="6"/>
      <c r="Y278" s="6"/>
      <c r="Z278" s="6"/>
      <c r="AA278" s="6"/>
      <c r="AB278" s="6"/>
      <c r="AC278" s="6"/>
      <c r="AD278" s="6"/>
      <c r="AE278" s="6"/>
      <c r="AF278" s="6"/>
      <c r="AG278" s="6"/>
      <c r="AH278" s="6"/>
      <c r="AI278" s="6"/>
      <c r="AJ278" s="6"/>
      <c r="AK278" s="6"/>
      <c r="AL278" s="6"/>
      <c r="AM278" s="6"/>
      <c r="AN278" s="6"/>
      <c r="AO278" s="6"/>
      <c r="AP278" s="6"/>
      <c r="AQ278" s="6"/>
      <c r="AR278" s="6"/>
      <c r="AS278" s="6"/>
      <c r="AT278" s="6"/>
      <c r="AU278" s="6"/>
      <c r="AV278" s="6"/>
      <c r="AW278" s="6"/>
      <c r="AX278" s="6"/>
      <c r="AY278" s="6"/>
    </row>
    <row r="279" spans="1:51">
      <c r="A279" s="199"/>
      <c r="B279" s="199"/>
      <c r="C279" s="247"/>
      <c r="D279" s="248"/>
      <c r="E279" s="199"/>
      <c r="F279" s="240"/>
      <c r="G279" s="243"/>
      <c r="H279" s="199"/>
      <c r="I279" s="199"/>
      <c r="J279" s="199"/>
      <c r="K279" s="199"/>
      <c r="L279" s="199"/>
      <c r="M279" s="199"/>
      <c r="N279" s="199"/>
      <c r="O279" s="199"/>
      <c r="P279" s="199"/>
      <c r="Q279" s="6"/>
      <c r="R279" s="6"/>
      <c r="S279" s="6"/>
      <c r="T279" s="6"/>
      <c r="U279" s="6"/>
      <c r="V279" s="6"/>
      <c r="W279" s="6"/>
      <c r="X279" s="6"/>
      <c r="Y279" s="6"/>
      <c r="Z279" s="6"/>
      <c r="AA279" s="6"/>
      <c r="AB279" s="6"/>
      <c r="AC279" s="6"/>
      <c r="AD279" s="6"/>
      <c r="AE279" s="6"/>
      <c r="AF279" s="6"/>
      <c r="AG279" s="6"/>
      <c r="AH279" s="6"/>
      <c r="AI279" s="6"/>
      <c r="AJ279" s="6"/>
      <c r="AK279" s="6"/>
      <c r="AL279" s="6"/>
      <c r="AM279" s="6"/>
      <c r="AN279" s="6"/>
      <c r="AO279" s="6"/>
      <c r="AP279" s="6"/>
      <c r="AQ279" s="6"/>
      <c r="AR279" s="6"/>
      <c r="AS279" s="6"/>
      <c r="AT279" s="6"/>
      <c r="AU279" s="6"/>
      <c r="AV279" s="6"/>
      <c r="AW279" s="6"/>
      <c r="AX279" s="6"/>
      <c r="AY279" s="6"/>
    </row>
    <row r="280" spans="1:51">
      <c r="A280" s="199"/>
      <c r="B280" s="199"/>
      <c r="C280" s="247"/>
      <c r="D280" s="248"/>
      <c r="E280" s="199"/>
      <c r="F280" s="240"/>
      <c r="G280" s="243"/>
      <c r="H280" s="199"/>
      <c r="I280" s="199"/>
      <c r="J280" s="199"/>
      <c r="K280" s="199"/>
      <c r="L280" s="199"/>
      <c r="M280" s="199"/>
      <c r="N280" s="199"/>
      <c r="O280" s="199"/>
      <c r="P280" s="199"/>
      <c r="Q280" s="6"/>
      <c r="R280" s="6"/>
      <c r="S280" s="6"/>
      <c r="T280" s="6"/>
      <c r="U280" s="6"/>
      <c r="V280" s="6"/>
      <c r="W280" s="6"/>
      <c r="X280" s="6"/>
      <c r="Y280" s="6"/>
      <c r="Z280" s="6"/>
      <c r="AA280" s="6"/>
      <c r="AB280" s="6"/>
      <c r="AC280" s="6"/>
      <c r="AD280" s="6"/>
      <c r="AE280" s="6"/>
      <c r="AF280" s="6"/>
      <c r="AG280" s="6"/>
      <c r="AH280" s="6"/>
      <c r="AI280" s="6"/>
      <c r="AJ280" s="6"/>
      <c r="AK280" s="6"/>
      <c r="AL280" s="6"/>
      <c r="AM280" s="6"/>
      <c r="AN280" s="6"/>
      <c r="AO280" s="6"/>
      <c r="AP280" s="6"/>
      <c r="AQ280" s="6"/>
      <c r="AR280" s="6"/>
      <c r="AS280" s="6"/>
      <c r="AT280" s="6"/>
      <c r="AU280" s="6"/>
      <c r="AV280" s="6"/>
      <c r="AW280" s="6"/>
      <c r="AX280" s="6"/>
      <c r="AY280" s="6"/>
    </row>
    <row r="281" spans="1:51">
      <c r="A281" s="199"/>
      <c r="B281" s="199"/>
      <c r="C281" s="247"/>
      <c r="D281" s="248"/>
      <c r="E281" s="199"/>
      <c r="F281" s="240"/>
      <c r="G281" s="243"/>
      <c r="H281" s="199"/>
      <c r="I281" s="199"/>
      <c r="J281" s="199"/>
      <c r="K281" s="199"/>
      <c r="L281" s="199"/>
      <c r="M281" s="199"/>
      <c r="N281" s="199"/>
      <c r="O281" s="199"/>
      <c r="P281" s="199"/>
      <c r="Q281" s="6"/>
      <c r="R281" s="6"/>
      <c r="S281" s="6"/>
      <c r="T281" s="6"/>
      <c r="U281" s="6"/>
      <c r="V281" s="6"/>
      <c r="W281" s="6"/>
      <c r="X281" s="6"/>
      <c r="Y281" s="6"/>
      <c r="Z281" s="6"/>
      <c r="AA281" s="6"/>
      <c r="AB281" s="6"/>
      <c r="AC281" s="6"/>
      <c r="AD281" s="6"/>
      <c r="AE281" s="6"/>
      <c r="AF281" s="6"/>
      <c r="AG281" s="6"/>
      <c r="AH281" s="6"/>
      <c r="AI281" s="6"/>
      <c r="AJ281" s="6"/>
      <c r="AK281" s="6"/>
      <c r="AL281" s="6"/>
      <c r="AM281" s="6"/>
      <c r="AN281" s="6"/>
      <c r="AO281" s="6"/>
      <c r="AP281" s="6"/>
      <c r="AQ281" s="6"/>
      <c r="AR281" s="6"/>
      <c r="AS281" s="6"/>
      <c r="AT281" s="6"/>
      <c r="AU281" s="6"/>
      <c r="AV281" s="6"/>
      <c r="AW281" s="6"/>
      <c r="AX281" s="6"/>
      <c r="AY281" s="6"/>
    </row>
    <row r="282" spans="1:51">
      <c r="A282" s="199"/>
      <c r="B282" s="199"/>
      <c r="C282" s="247"/>
      <c r="D282" s="248"/>
      <c r="E282" s="199"/>
      <c r="F282" s="240"/>
      <c r="G282" s="243"/>
      <c r="H282" s="199"/>
      <c r="I282" s="199"/>
      <c r="J282" s="199"/>
      <c r="K282" s="199"/>
      <c r="L282" s="199"/>
      <c r="M282" s="199"/>
      <c r="N282" s="199"/>
      <c r="O282" s="199"/>
      <c r="P282" s="199"/>
      <c r="Q282" s="6"/>
      <c r="R282" s="6"/>
      <c r="S282" s="6"/>
      <c r="T282" s="6"/>
      <c r="U282" s="6"/>
      <c r="V282" s="6"/>
      <c r="W282" s="6"/>
      <c r="X282" s="6"/>
      <c r="Y282" s="6"/>
      <c r="Z282" s="6"/>
      <c r="AA282" s="6"/>
      <c r="AB282" s="6"/>
      <c r="AC282" s="6"/>
      <c r="AD282" s="6"/>
      <c r="AE282" s="6"/>
      <c r="AF282" s="6"/>
      <c r="AG282" s="6"/>
      <c r="AH282" s="6"/>
      <c r="AI282" s="6"/>
      <c r="AJ282" s="6"/>
      <c r="AK282" s="6"/>
      <c r="AL282" s="6"/>
      <c r="AM282" s="6"/>
      <c r="AN282" s="6"/>
      <c r="AO282" s="6"/>
      <c r="AP282" s="6"/>
      <c r="AQ282" s="6"/>
      <c r="AR282" s="6"/>
      <c r="AS282" s="6"/>
      <c r="AT282" s="6"/>
      <c r="AU282" s="6"/>
      <c r="AV282" s="6"/>
      <c r="AW282" s="6"/>
      <c r="AX282" s="6"/>
      <c r="AY282" s="6"/>
    </row>
    <row r="283" spans="1:51">
      <c r="A283" s="199"/>
      <c r="B283" s="199"/>
      <c r="C283" s="247"/>
      <c r="D283" s="248"/>
      <c r="E283" s="199"/>
      <c r="F283" s="240"/>
      <c r="G283" s="243"/>
      <c r="H283" s="199"/>
      <c r="I283" s="199"/>
      <c r="J283" s="199"/>
      <c r="K283" s="199"/>
      <c r="L283" s="199"/>
      <c r="M283" s="199"/>
      <c r="N283" s="199"/>
      <c r="O283" s="199"/>
      <c r="P283" s="199"/>
      <c r="Q283" s="6"/>
      <c r="R283" s="6"/>
      <c r="S283" s="6"/>
      <c r="T283" s="6"/>
      <c r="U283" s="6"/>
      <c r="V283" s="6"/>
      <c r="W283" s="6"/>
      <c r="X283" s="6"/>
      <c r="Y283" s="6"/>
      <c r="Z283" s="6"/>
      <c r="AA283" s="6"/>
      <c r="AB283" s="6"/>
      <c r="AC283" s="6"/>
      <c r="AD283" s="6"/>
      <c r="AE283" s="6"/>
      <c r="AF283" s="6"/>
      <c r="AG283" s="6"/>
      <c r="AH283" s="6"/>
      <c r="AI283" s="6"/>
      <c r="AJ283" s="6"/>
      <c r="AK283" s="6"/>
      <c r="AL283" s="6"/>
      <c r="AM283" s="6"/>
      <c r="AN283" s="6"/>
      <c r="AO283" s="6"/>
      <c r="AP283" s="6"/>
      <c r="AQ283" s="6"/>
      <c r="AR283" s="6"/>
      <c r="AS283" s="6"/>
      <c r="AT283" s="6"/>
      <c r="AU283" s="6"/>
      <c r="AV283" s="6"/>
      <c r="AW283" s="6"/>
      <c r="AX283" s="6"/>
      <c r="AY283" s="6"/>
    </row>
    <row r="284" spans="1:51">
      <c r="A284" s="199"/>
      <c r="B284" s="199"/>
      <c r="C284" s="247"/>
      <c r="D284" s="248"/>
      <c r="E284" s="199"/>
      <c r="F284" s="240"/>
      <c r="G284" s="243"/>
      <c r="H284" s="199"/>
      <c r="I284" s="199"/>
      <c r="J284" s="199"/>
      <c r="K284" s="199"/>
      <c r="L284" s="199"/>
      <c r="M284" s="199"/>
      <c r="N284" s="199"/>
      <c r="O284" s="199"/>
      <c r="P284" s="199"/>
      <c r="Q284" s="6"/>
      <c r="R284" s="6"/>
      <c r="S284" s="6"/>
      <c r="T284" s="6"/>
      <c r="U284" s="6"/>
      <c r="V284" s="6"/>
      <c r="W284" s="6"/>
      <c r="X284" s="6"/>
      <c r="Y284" s="6"/>
      <c r="Z284" s="6"/>
      <c r="AA284" s="6"/>
      <c r="AB284" s="6"/>
      <c r="AC284" s="6"/>
      <c r="AD284" s="6"/>
      <c r="AE284" s="6"/>
      <c r="AF284" s="6"/>
      <c r="AG284" s="6"/>
      <c r="AH284" s="6"/>
      <c r="AI284" s="6"/>
      <c r="AJ284" s="6"/>
      <c r="AK284" s="6"/>
      <c r="AL284" s="6"/>
      <c r="AM284" s="6"/>
      <c r="AN284" s="6"/>
      <c r="AO284" s="6"/>
      <c r="AP284" s="6"/>
      <c r="AQ284" s="6"/>
      <c r="AR284" s="6"/>
      <c r="AS284" s="6"/>
      <c r="AT284" s="6"/>
      <c r="AU284" s="6"/>
      <c r="AV284" s="6"/>
      <c r="AW284" s="6"/>
      <c r="AX284" s="6"/>
      <c r="AY284" s="6"/>
    </row>
    <row r="285" spans="1:51">
      <c r="A285" s="199"/>
      <c r="B285" s="199"/>
      <c r="C285" s="247"/>
      <c r="D285" s="248"/>
      <c r="E285" s="199"/>
      <c r="F285" s="240"/>
      <c r="G285" s="243"/>
      <c r="H285" s="199"/>
      <c r="I285" s="199"/>
      <c r="J285" s="199"/>
      <c r="K285" s="199"/>
      <c r="L285" s="199"/>
      <c r="M285" s="199"/>
      <c r="N285" s="199"/>
      <c r="O285" s="199"/>
      <c r="P285" s="199"/>
      <c r="Q285" s="6"/>
      <c r="R285" s="6"/>
      <c r="S285" s="6"/>
      <c r="T285" s="6"/>
      <c r="U285" s="6"/>
      <c r="V285" s="6"/>
      <c r="W285" s="6"/>
      <c r="X285" s="6"/>
      <c r="Y285" s="6"/>
      <c r="Z285" s="6"/>
      <c r="AA285" s="6"/>
      <c r="AB285" s="6"/>
      <c r="AC285" s="6"/>
      <c r="AD285" s="6"/>
      <c r="AE285" s="6"/>
      <c r="AF285" s="6"/>
      <c r="AG285" s="6"/>
      <c r="AH285" s="6"/>
      <c r="AI285" s="6"/>
      <c r="AJ285" s="6"/>
      <c r="AK285" s="6"/>
      <c r="AL285" s="6"/>
      <c r="AM285" s="6"/>
      <c r="AN285" s="6"/>
      <c r="AO285" s="6"/>
      <c r="AP285" s="6"/>
      <c r="AQ285" s="6"/>
      <c r="AR285" s="6"/>
      <c r="AS285" s="6"/>
      <c r="AT285" s="6"/>
      <c r="AU285" s="6"/>
      <c r="AV285" s="6"/>
      <c r="AW285" s="6"/>
      <c r="AX285" s="6"/>
      <c r="AY285" s="6"/>
    </row>
    <row r="286" spans="1:51">
      <c r="A286" s="199"/>
      <c r="B286" s="199"/>
      <c r="C286" s="247"/>
      <c r="D286" s="248"/>
      <c r="E286" s="199"/>
      <c r="F286" s="240"/>
      <c r="G286" s="243"/>
      <c r="H286" s="199"/>
      <c r="I286" s="199"/>
      <c r="J286" s="199"/>
      <c r="K286" s="199"/>
      <c r="L286" s="199"/>
      <c r="M286" s="199"/>
      <c r="N286" s="199"/>
      <c r="O286" s="199"/>
      <c r="P286" s="199"/>
      <c r="Q286" s="6"/>
      <c r="R286" s="6"/>
      <c r="S286" s="6"/>
      <c r="T286" s="6"/>
      <c r="U286" s="6"/>
      <c r="V286" s="6"/>
      <c r="W286" s="6"/>
      <c r="X286" s="6"/>
      <c r="Y286" s="6"/>
      <c r="Z286" s="6"/>
      <c r="AA286" s="6"/>
      <c r="AB286" s="6"/>
      <c r="AC286" s="6"/>
      <c r="AD286" s="6"/>
      <c r="AE286" s="6"/>
      <c r="AF286" s="6"/>
      <c r="AG286" s="6"/>
      <c r="AH286" s="6"/>
      <c r="AI286" s="6"/>
      <c r="AJ286" s="6"/>
      <c r="AK286" s="6"/>
      <c r="AL286" s="6"/>
      <c r="AM286" s="6"/>
      <c r="AN286" s="6"/>
      <c r="AO286" s="6"/>
      <c r="AP286" s="6"/>
      <c r="AQ286" s="6"/>
      <c r="AR286" s="6"/>
      <c r="AS286" s="6"/>
      <c r="AT286" s="6"/>
      <c r="AU286" s="6"/>
      <c r="AV286" s="6"/>
      <c r="AW286" s="6"/>
      <c r="AX286" s="6"/>
      <c r="AY286" s="6"/>
    </row>
    <row r="287" spans="1:51">
      <c r="A287" s="199"/>
      <c r="B287" s="199"/>
      <c r="C287" s="247"/>
      <c r="D287" s="248"/>
      <c r="E287" s="199"/>
      <c r="F287" s="240"/>
      <c r="G287" s="243"/>
      <c r="H287" s="199"/>
      <c r="I287" s="199"/>
      <c r="J287" s="199"/>
      <c r="K287" s="199"/>
      <c r="L287" s="199"/>
      <c r="M287" s="199"/>
      <c r="N287" s="199"/>
      <c r="O287" s="199"/>
      <c r="P287" s="199"/>
      <c r="Q287" s="6"/>
      <c r="R287" s="6"/>
      <c r="S287" s="6"/>
      <c r="T287" s="6"/>
      <c r="U287" s="6"/>
      <c r="V287" s="6"/>
      <c r="W287" s="6"/>
      <c r="X287" s="6"/>
      <c r="Y287" s="6"/>
      <c r="Z287" s="6"/>
      <c r="AA287" s="6"/>
      <c r="AB287" s="6"/>
      <c r="AC287" s="6"/>
      <c r="AD287" s="6"/>
      <c r="AE287" s="6"/>
      <c r="AF287" s="6"/>
      <c r="AG287" s="6"/>
      <c r="AH287" s="6"/>
      <c r="AI287" s="6"/>
      <c r="AJ287" s="6"/>
      <c r="AK287" s="6"/>
      <c r="AL287" s="6"/>
      <c r="AM287" s="6"/>
      <c r="AN287" s="6"/>
      <c r="AO287" s="6"/>
      <c r="AP287" s="6"/>
      <c r="AQ287" s="6"/>
      <c r="AR287" s="6"/>
      <c r="AS287" s="6"/>
      <c r="AT287" s="6"/>
      <c r="AU287" s="6"/>
      <c r="AV287" s="6"/>
      <c r="AW287" s="6"/>
      <c r="AX287" s="6"/>
      <c r="AY287" s="6"/>
    </row>
    <row r="288" spans="1:51">
      <c r="A288" s="199"/>
      <c r="B288" s="199"/>
      <c r="C288" s="247"/>
      <c r="D288" s="248"/>
      <c r="E288" s="199"/>
      <c r="F288" s="240"/>
      <c r="G288" s="243"/>
      <c r="H288" s="199"/>
      <c r="I288" s="199"/>
      <c r="J288" s="199"/>
      <c r="K288" s="199"/>
      <c r="L288" s="199"/>
      <c r="M288" s="199"/>
      <c r="N288" s="199"/>
      <c r="O288" s="199"/>
      <c r="P288" s="199"/>
      <c r="Q288" s="6"/>
      <c r="R288" s="6"/>
      <c r="S288" s="6"/>
      <c r="T288" s="6"/>
      <c r="U288" s="6"/>
      <c r="V288" s="6"/>
      <c r="W288" s="6"/>
      <c r="X288" s="6"/>
      <c r="Y288" s="6"/>
      <c r="Z288" s="6"/>
      <c r="AA288" s="6"/>
      <c r="AB288" s="6"/>
      <c r="AC288" s="6"/>
      <c r="AD288" s="6"/>
      <c r="AE288" s="6"/>
      <c r="AF288" s="6"/>
      <c r="AG288" s="6"/>
      <c r="AH288" s="6"/>
      <c r="AI288" s="6"/>
      <c r="AJ288" s="6"/>
      <c r="AK288" s="6"/>
      <c r="AL288" s="6"/>
      <c r="AM288" s="6"/>
      <c r="AN288" s="6"/>
      <c r="AO288" s="6"/>
      <c r="AP288" s="6"/>
      <c r="AQ288" s="6"/>
      <c r="AR288" s="6"/>
      <c r="AS288" s="6"/>
      <c r="AT288" s="6"/>
      <c r="AU288" s="6"/>
      <c r="AV288" s="6"/>
      <c r="AW288" s="6"/>
      <c r="AX288" s="6"/>
      <c r="AY288" s="6"/>
    </row>
    <row r="289" spans="1:51">
      <c r="A289" s="199"/>
      <c r="B289" s="199"/>
      <c r="C289" s="247"/>
      <c r="D289" s="248"/>
      <c r="E289" s="199"/>
      <c r="F289" s="240"/>
      <c r="G289" s="243"/>
      <c r="H289" s="199"/>
      <c r="I289" s="199"/>
      <c r="J289" s="199"/>
      <c r="K289" s="199"/>
      <c r="L289" s="199"/>
      <c r="M289" s="199"/>
      <c r="N289" s="199"/>
      <c r="O289" s="199"/>
      <c r="P289" s="199"/>
      <c r="Q289" s="6"/>
      <c r="R289" s="6"/>
      <c r="S289" s="6"/>
      <c r="T289" s="6"/>
      <c r="U289" s="6"/>
      <c r="V289" s="6"/>
      <c r="W289" s="6"/>
      <c r="X289" s="6"/>
      <c r="Y289" s="6"/>
      <c r="Z289" s="6"/>
      <c r="AA289" s="6"/>
      <c r="AB289" s="6"/>
      <c r="AC289" s="6"/>
      <c r="AD289" s="6"/>
      <c r="AE289" s="6"/>
      <c r="AF289" s="6"/>
      <c r="AG289" s="6"/>
      <c r="AH289" s="6"/>
      <c r="AI289" s="6"/>
      <c r="AJ289" s="6"/>
      <c r="AK289" s="6"/>
      <c r="AL289" s="6"/>
      <c r="AM289" s="6"/>
      <c r="AN289" s="6"/>
      <c r="AO289" s="6"/>
      <c r="AP289" s="6"/>
      <c r="AQ289" s="6"/>
      <c r="AR289" s="6"/>
      <c r="AS289" s="6"/>
      <c r="AT289" s="6"/>
      <c r="AU289" s="6"/>
      <c r="AV289" s="6"/>
      <c r="AW289" s="6"/>
      <c r="AX289" s="6"/>
      <c r="AY289" s="6"/>
    </row>
    <row r="290" spans="1:51">
      <c r="A290" s="199"/>
      <c r="B290" s="199"/>
      <c r="C290" s="247"/>
      <c r="D290" s="248"/>
      <c r="E290" s="199"/>
      <c r="F290" s="240"/>
      <c r="G290" s="243"/>
      <c r="H290" s="199"/>
      <c r="I290" s="199"/>
      <c r="J290" s="199"/>
      <c r="K290" s="199"/>
      <c r="L290" s="199"/>
      <c r="M290" s="199"/>
      <c r="N290" s="199"/>
      <c r="O290" s="199"/>
      <c r="P290" s="199"/>
      <c r="Q290" s="6"/>
      <c r="R290" s="6"/>
      <c r="S290" s="6"/>
      <c r="T290" s="6"/>
      <c r="U290" s="6"/>
      <c r="V290" s="6"/>
      <c r="W290" s="6"/>
      <c r="X290" s="6"/>
      <c r="Y290" s="6"/>
      <c r="Z290" s="6"/>
      <c r="AA290" s="6"/>
      <c r="AB290" s="6"/>
      <c r="AC290" s="6"/>
      <c r="AD290" s="6"/>
      <c r="AE290" s="6"/>
      <c r="AF290" s="6"/>
      <c r="AG290" s="6"/>
      <c r="AH290" s="6"/>
      <c r="AI290" s="6"/>
      <c r="AJ290" s="6"/>
      <c r="AK290" s="6"/>
      <c r="AL290" s="6"/>
      <c r="AM290" s="6"/>
      <c r="AN290" s="6"/>
      <c r="AO290" s="6"/>
      <c r="AP290" s="6"/>
      <c r="AQ290" s="6"/>
      <c r="AR290" s="6"/>
      <c r="AS290" s="6"/>
      <c r="AT290" s="6"/>
      <c r="AU290" s="6"/>
      <c r="AV290" s="6"/>
      <c r="AW290" s="6"/>
      <c r="AX290" s="6"/>
      <c r="AY290" s="6"/>
    </row>
    <row r="291" spans="1:51">
      <c r="A291" s="199"/>
      <c r="B291" s="199"/>
      <c r="C291" s="247"/>
      <c r="D291" s="248"/>
      <c r="E291" s="199"/>
      <c r="F291" s="240"/>
      <c r="G291" s="243"/>
      <c r="H291" s="199"/>
      <c r="I291" s="199"/>
      <c r="J291" s="199"/>
      <c r="K291" s="199"/>
      <c r="L291" s="199"/>
      <c r="M291" s="199"/>
      <c r="N291" s="199"/>
      <c r="O291" s="199"/>
      <c r="P291" s="199"/>
      <c r="Q291" s="6"/>
      <c r="R291" s="6"/>
      <c r="S291" s="6"/>
      <c r="T291" s="6"/>
      <c r="U291" s="6"/>
      <c r="V291" s="6"/>
      <c r="W291" s="6"/>
      <c r="X291" s="6"/>
      <c r="Y291" s="6"/>
      <c r="Z291" s="6"/>
      <c r="AA291" s="6"/>
      <c r="AB291" s="6"/>
      <c r="AC291" s="6"/>
      <c r="AD291" s="6"/>
      <c r="AE291" s="6"/>
      <c r="AF291" s="6"/>
      <c r="AG291" s="6"/>
      <c r="AH291" s="6"/>
      <c r="AI291" s="6"/>
      <c r="AJ291" s="6"/>
      <c r="AK291" s="6"/>
      <c r="AL291" s="6"/>
      <c r="AM291" s="6"/>
      <c r="AN291" s="6"/>
      <c r="AO291" s="6"/>
      <c r="AP291" s="6"/>
      <c r="AQ291" s="6"/>
      <c r="AR291" s="6"/>
      <c r="AS291" s="6"/>
      <c r="AT291" s="6"/>
      <c r="AU291" s="6"/>
      <c r="AV291" s="6"/>
      <c r="AW291" s="6"/>
      <c r="AX291" s="6"/>
      <c r="AY291" s="6"/>
    </row>
    <row r="292" spans="1:51">
      <c r="A292" s="199"/>
      <c r="B292" s="199"/>
      <c r="C292" s="247"/>
      <c r="D292" s="248"/>
      <c r="E292" s="199"/>
      <c r="F292" s="240"/>
      <c r="G292" s="243"/>
      <c r="H292" s="199"/>
      <c r="I292" s="199"/>
      <c r="J292" s="199"/>
      <c r="K292" s="199"/>
      <c r="L292" s="199"/>
      <c r="M292" s="199"/>
      <c r="N292" s="199"/>
      <c r="O292" s="199"/>
      <c r="P292" s="199"/>
      <c r="Q292" s="6"/>
      <c r="R292" s="6"/>
      <c r="S292" s="6"/>
      <c r="T292" s="6"/>
      <c r="U292" s="6"/>
      <c r="V292" s="6"/>
      <c r="W292" s="6"/>
      <c r="X292" s="6"/>
      <c r="Y292" s="6"/>
      <c r="Z292" s="6"/>
      <c r="AA292" s="6"/>
      <c r="AB292" s="6"/>
      <c r="AC292" s="6"/>
      <c r="AD292" s="6"/>
      <c r="AE292" s="6"/>
      <c r="AF292" s="6"/>
      <c r="AG292" s="6"/>
      <c r="AH292" s="6"/>
      <c r="AI292" s="6"/>
      <c r="AJ292" s="6"/>
      <c r="AK292" s="6"/>
      <c r="AL292" s="6"/>
      <c r="AM292" s="6"/>
      <c r="AN292" s="6"/>
      <c r="AO292" s="6"/>
      <c r="AP292" s="6"/>
      <c r="AQ292" s="6"/>
      <c r="AR292" s="6"/>
      <c r="AS292" s="6"/>
      <c r="AT292" s="6"/>
      <c r="AU292" s="6"/>
      <c r="AV292" s="6"/>
      <c r="AW292" s="6"/>
      <c r="AX292" s="6"/>
      <c r="AY292" s="6"/>
    </row>
    <row r="293" spans="1:51">
      <c r="A293" s="199"/>
      <c r="B293" s="199"/>
      <c r="C293" s="247"/>
      <c r="D293" s="248"/>
      <c r="E293" s="199"/>
      <c r="F293" s="240"/>
      <c r="G293" s="243"/>
      <c r="H293" s="199"/>
      <c r="I293" s="199"/>
      <c r="J293" s="199"/>
      <c r="K293" s="199"/>
      <c r="L293" s="199"/>
      <c r="M293" s="199"/>
      <c r="N293" s="199"/>
      <c r="O293" s="199"/>
      <c r="P293" s="199"/>
      <c r="Q293" s="6"/>
      <c r="R293" s="6"/>
      <c r="S293" s="6"/>
      <c r="T293" s="6"/>
      <c r="U293" s="6"/>
      <c r="V293" s="6"/>
      <c r="W293" s="6"/>
      <c r="X293" s="6"/>
      <c r="Y293" s="6"/>
      <c r="Z293" s="6"/>
      <c r="AA293" s="6"/>
      <c r="AB293" s="6"/>
      <c r="AC293" s="6"/>
      <c r="AD293" s="6"/>
      <c r="AE293" s="6"/>
      <c r="AF293" s="6"/>
      <c r="AG293" s="6"/>
      <c r="AH293" s="6"/>
      <c r="AI293" s="6"/>
      <c r="AJ293" s="6"/>
      <c r="AK293" s="6"/>
      <c r="AL293" s="6"/>
      <c r="AM293" s="6"/>
      <c r="AN293" s="6"/>
      <c r="AO293" s="6"/>
      <c r="AP293" s="6"/>
      <c r="AQ293" s="6"/>
      <c r="AR293" s="6"/>
      <c r="AS293" s="6"/>
      <c r="AT293" s="6"/>
      <c r="AU293" s="6"/>
      <c r="AV293" s="6"/>
      <c r="AW293" s="6"/>
      <c r="AX293" s="6"/>
      <c r="AY293" s="6"/>
    </row>
    <row r="294" spans="1:51">
      <c r="A294" s="199"/>
      <c r="B294" s="199"/>
      <c r="C294" s="247"/>
      <c r="D294" s="248"/>
      <c r="E294" s="199"/>
      <c r="F294" s="240"/>
      <c r="G294" s="243"/>
      <c r="H294" s="199"/>
      <c r="I294" s="199"/>
      <c r="J294" s="199"/>
      <c r="K294" s="199"/>
      <c r="L294" s="199"/>
      <c r="M294" s="199"/>
      <c r="N294" s="199"/>
      <c r="O294" s="199"/>
      <c r="P294" s="199"/>
      <c r="Q294" s="6"/>
      <c r="R294" s="6"/>
      <c r="S294" s="6"/>
      <c r="T294" s="6"/>
      <c r="U294" s="6"/>
      <c r="V294" s="6"/>
      <c r="W294" s="6"/>
      <c r="X294" s="6"/>
      <c r="Y294" s="6"/>
      <c r="Z294" s="6"/>
      <c r="AA294" s="6"/>
      <c r="AB294" s="6"/>
      <c r="AC294" s="6"/>
      <c r="AD294" s="6"/>
      <c r="AE294" s="6"/>
      <c r="AF294" s="6"/>
      <c r="AG294" s="6"/>
      <c r="AH294" s="6"/>
      <c r="AI294" s="6"/>
      <c r="AJ294" s="6"/>
      <c r="AK294" s="6"/>
      <c r="AL294" s="6"/>
      <c r="AM294" s="6"/>
      <c r="AN294" s="6"/>
      <c r="AO294" s="6"/>
      <c r="AP294" s="6"/>
      <c r="AQ294" s="6"/>
      <c r="AR294" s="6"/>
      <c r="AS294" s="6"/>
      <c r="AT294" s="6"/>
      <c r="AU294" s="6"/>
      <c r="AV294" s="6"/>
      <c r="AW294" s="6"/>
      <c r="AX294" s="6"/>
      <c r="AY294" s="6"/>
    </row>
    <row r="295" spans="1:51">
      <c r="A295" s="199"/>
      <c r="B295" s="199"/>
      <c r="C295" s="247"/>
      <c r="D295" s="248"/>
      <c r="E295" s="199"/>
      <c r="F295" s="240"/>
      <c r="G295" s="243"/>
      <c r="H295" s="199"/>
      <c r="I295" s="199"/>
      <c r="J295" s="199"/>
      <c r="K295" s="199"/>
      <c r="L295" s="199"/>
      <c r="M295" s="199"/>
      <c r="N295" s="199"/>
      <c r="O295" s="199"/>
      <c r="P295" s="199"/>
      <c r="Q295" s="6"/>
      <c r="R295" s="6"/>
      <c r="S295" s="6"/>
      <c r="T295" s="6"/>
      <c r="U295" s="6"/>
      <c r="V295" s="6"/>
      <c r="W295" s="6"/>
      <c r="X295" s="6"/>
      <c r="Y295" s="6"/>
      <c r="Z295" s="6"/>
      <c r="AA295" s="6"/>
      <c r="AB295" s="6"/>
      <c r="AC295" s="6"/>
      <c r="AD295" s="6"/>
      <c r="AE295" s="6"/>
      <c r="AF295" s="6"/>
      <c r="AG295" s="6"/>
      <c r="AH295" s="6"/>
      <c r="AI295" s="6"/>
      <c r="AJ295" s="6"/>
      <c r="AK295" s="6"/>
      <c r="AL295" s="6"/>
      <c r="AM295" s="6"/>
      <c r="AN295" s="6"/>
      <c r="AO295" s="6"/>
      <c r="AP295" s="6"/>
      <c r="AQ295" s="6"/>
      <c r="AR295" s="6"/>
      <c r="AS295" s="6"/>
      <c r="AT295" s="6"/>
      <c r="AU295" s="6"/>
      <c r="AV295" s="6"/>
      <c r="AW295" s="6"/>
      <c r="AX295" s="6"/>
      <c r="AY295" s="6"/>
    </row>
    <row r="296" spans="1:51">
      <c r="A296" s="199"/>
      <c r="B296" s="199"/>
      <c r="C296" s="247"/>
      <c r="D296" s="248"/>
      <c r="E296" s="199"/>
      <c r="F296" s="240"/>
      <c r="G296" s="243"/>
      <c r="H296" s="199"/>
      <c r="I296" s="199"/>
      <c r="J296" s="199"/>
      <c r="K296" s="199"/>
      <c r="L296" s="199"/>
      <c r="M296" s="199"/>
      <c r="N296" s="199"/>
      <c r="O296" s="199"/>
      <c r="P296" s="199"/>
      <c r="Q296" s="6"/>
      <c r="R296" s="6"/>
      <c r="S296" s="6"/>
      <c r="T296" s="6"/>
      <c r="U296" s="6"/>
      <c r="V296" s="6"/>
      <c r="W296" s="6"/>
      <c r="X296" s="6"/>
      <c r="Y296" s="6"/>
      <c r="Z296" s="6"/>
      <c r="AA296" s="6"/>
      <c r="AB296" s="6"/>
      <c r="AC296" s="6"/>
      <c r="AD296" s="6"/>
      <c r="AE296" s="6"/>
      <c r="AF296" s="6"/>
      <c r="AG296" s="6"/>
      <c r="AH296" s="6"/>
      <c r="AI296" s="6"/>
      <c r="AJ296" s="6"/>
      <c r="AK296" s="6"/>
      <c r="AL296" s="6"/>
      <c r="AM296" s="6"/>
      <c r="AN296" s="6"/>
      <c r="AO296" s="6"/>
      <c r="AP296" s="6"/>
      <c r="AQ296" s="6"/>
      <c r="AR296" s="6"/>
      <c r="AS296" s="6"/>
      <c r="AT296" s="6"/>
      <c r="AU296" s="6"/>
      <c r="AV296" s="6"/>
      <c r="AW296" s="6"/>
      <c r="AX296" s="6"/>
      <c r="AY296" s="6"/>
    </row>
    <row r="297" spans="1:51">
      <c r="A297" s="199"/>
      <c r="B297" s="199"/>
      <c r="C297" s="247"/>
      <c r="D297" s="248"/>
      <c r="E297" s="199"/>
      <c r="F297" s="240"/>
      <c r="G297" s="243"/>
      <c r="H297" s="199"/>
      <c r="I297" s="199"/>
      <c r="J297" s="199"/>
      <c r="K297" s="199"/>
      <c r="L297" s="199"/>
      <c r="M297" s="199"/>
      <c r="N297" s="199"/>
      <c r="O297" s="199"/>
      <c r="P297" s="199"/>
      <c r="Q297" s="6"/>
      <c r="R297" s="6"/>
      <c r="S297" s="6"/>
      <c r="T297" s="6"/>
      <c r="U297" s="6"/>
      <c r="V297" s="6"/>
      <c r="W297" s="6"/>
      <c r="X297" s="6"/>
      <c r="Y297" s="6"/>
      <c r="Z297" s="6"/>
      <c r="AA297" s="6"/>
      <c r="AB297" s="6"/>
      <c r="AC297" s="6"/>
      <c r="AD297" s="6"/>
      <c r="AE297" s="6"/>
      <c r="AF297" s="6"/>
      <c r="AG297" s="6"/>
      <c r="AH297" s="6"/>
      <c r="AI297" s="6"/>
      <c r="AJ297" s="6"/>
      <c r="AK297" s="6"/>
      <c r="AL297" s="6"/>
      <c r="AM297" s="6"/>
      <c r="AN297" s="6"/>
      <c r="AO297" s="6"/>
      <c r="AP297" s="6"/>
      <c r="AQ297" s="6"/>
      <c r="AR297" s="6"/>
      <c r="AS297" s="6"/>
      <c r="AT297" s="6"/>
      <c r="AU297" s="6"/>
      <c r="AV297" s="6"/>
      <c r="AW297" s="6"/>
      <c r="AX297" s="6"/>
      <c r="AY297" s="6"/>
    </row>
    <row r="298" spans="1:51">
      <c r="A298" s="199"/>
      <c r="B298" s="199"/>
      <c r="C298" s="247"/>
      <c r="D298" s="248"/>
      <c r="E298" s="199"/>
      <c r="F298" s="240"/>
      <c r="G298" s="243"/>
      <c r="H298" s="199"/>
      <c r="I298" s="199"/>
      <c r="J298" s="199"/>
      <c r="K298" s="199"/>
      <c r="L298" s="199"/>
      <c r="M298" s="199"/>
      <c r="N298" s="199"/>
      <c r="O298" s="199"/>
      <c r="P298" s="199"/>
      <c r="Q298" s="6"/>
      <c r="R298" s="6"/>
      <c r="S298" s="6"/>
      <c r="T298" s="6"/>
      <c r="U298" s="6"/>
      <c r="V298" s="6"/>
      <c r="W298" s="6"/>
      <c r="X298" s="6"/>
      <c r="Y298" s="6"/>
      <c r="Z298" s="6"/>
      <c r="AA298" s="6"/>
      <c r="AB298" s="6"/>
      <c r="AC298" s="6"/>
      <c r="AD298" s="6"/>
      <c r="AE298" s="6"/>
      <c r="AF298" s="6"/>
      <c r="AG298" s="6"/>
      <c r="AH298" s="6"/>
      <c r="AI298" s="6"/>
      <c r="AJ298" s="6"/>
      <c r="AK298" s="6"/>
      <c r="AL298" s="6"/>
      <c r="AM298" s="6"/>
      <c r="AN298" s="6"/>
      <c r="AO298" s="6"/>
      <c r="AP298" s="6"/>
      <c r="AQ298" s="6"/>
      <c r="AR298" s="6"/>
      <c r="AS298" s="6"/>
      <c r="AT298" s="6"/>
      <c r="AU298" s="6"/>
      <c r="AV298" s="6"/>
      <c r="AW298" s="6"/>
      <c r="AX298" s="6"/>
      <c r="AY298" s="6"/>
    </row>
    <row r="299" spans="1:51">
      <c r="A299" s="199"/>
      <c r="B299" s="199"/>
      <c r="C299" s="247"/>
      <c r="D299" s="248"/>
      <c r="E299" s="199"/>
      <c r="F299" s="240"/>
      <c r="G299" s="243"/>
      <c r="H299" s="199"/>
      <c r="I299" s="199"/>
      <c r="J299" s="199"/>
      <c r="K299" s="199"/>
      <c r="L299" s="199"/>
      <c r="M299" s="199"/>
      <c r="N299" s="199"/>
      <c r="O299" s="199"/>
      <c r="P299" s="199"/>
      <c r="Q299" s="6"/>
      <c r="R299" s="6"/>
      <c r="S299" s="6"/>
      <c r="T299" s="6"/>
      <c r="U299" s="6"/>
      <c r="V299" s="6"/>
      <c r="W299" s="6"/>
      <c r="X299" s="6"/>
      <c r="Y299" s="6"/>
      <c r="Z299" s="6"/>
      <c r="AA299" s="6"/>
      <c r="AB299" s="6"/>
      <c r="AC299" s="6"/>
      <c r="AD299" s="6"/>
      <c r="AE299" s="6"/>
      <c r="AF299" s="6"/>
      <c r="AG299" s="6"/>
      <c r="AH299" s="6"/>
      <c r="AI299" s="6"/>
      <c r="AJ299" s="6"/>
      <c r="AK299" s="6"/>
      <c r="AL299" s="6"/>
      <c r="AM299" s="6"/>
      <c r="AN299" s="6"/>
      <c r="AO299" s="6"/>
      <c r="AP299" s="6"/>
      <c r="AQ299" s="6"/>
      <c r="AR299" s="6"/>
      <c r="AS299" s="6"/>
      <c r="AT299" s="6"/>
      <c r="AU299" s="6"/>
      <c r="AV299" s="6"/>
      <c r="AW299" s="6"/>
      <c r="AX299" s="6"/>
      <c r="AY299" s="6"/>
    </row>
    <row r="300" spans="1:51">
      <c r="A300" s="199"/>
      <c r="B300" s="199"/>
      <c r="C300" s="247"/>
      <c r="D300" s="248"/>
      <c r="E300" s="199"/>
      <c r="F300" s="240"/>
      <c r="G300" s="243"/>
      <c r="H300" s="199"/>
      <c r="I300" s="199"/>
      <c r="J300" s="199"/>
      <c r="K300" s="199"/>
      <c r="L300" s="199"/>
      <c r="M300" s="199"/>
      <c r="N300" s="199"/>
      <c r="O300" s="199"/>
      <c r="P300" s="199"/>
      <c r="Q300" s="6"/>
      <c r="R300" s="6"/>
      <c r="S300" s="6"/>
      <c r="T300" s="6"/>
      <c r="U300" s="6"/>
      <c r="V300" s="6"/>
      <c r="W300" s="6"/>
      <c r="X300" s="6"/>
      <c r="Y300" s="6"/>
      <c r="Z300" s="6"/>
      <c r="AA300" s="6"/>
      <c r="AB300" s="6"/>
      <c r="AC300" s="6"/>
      <c r="AD300" s="6"/>
      <c r="AE300" s="6"/>
      <c r="AF300" s="6"/>
      <c r="AG300" s="6"/>
      <c r="AH300" s="6"/>
      <c r="AI300" s="6"/>
      <c r="AJ300" s="6"/>
      <c r="AK300" s="6"/>
      <c r="AL300" s="6"/>
      <c r="AM300" s="6"/>
      <c r="AN300" s="6"/>
      <c r="AO300" s="6"/>
      <c r="AP300" s="6"/>
      <c r="AQ300" s="6"/>
      <c r="AR300" s="6"/>
      <c r="AS300" s="6"/>
      <c r="AT300" s="6"/>
      <c r="AU300" s="6"/>
      <c r="AV300" s="6"/>
      <c r="AW300" s="6"/>
      <c r="AX300" s="6"/>
      <c r="AY300" s="6"/>
    </row>
    <row r="301" spans="1:51">
      <c r="A301" s="199"/>
      <c r="B301" s="199"/>
      <c r="C301" s="247"/>
      <c r="D301" s="248"/>
      <c r="E301" s="199"/>
      <c r="F301" s="240"/>
      <c r="G301" s="243"/>
      <c r="H301" s="199"/>
      <c r="I301" s="199"/>
      <c r="J301" s="199"/>
      <c r="K301" s="199"/>
      <c r="L301" s="199"/>
      <c r="M301" s="199"/>
      <c r="N301" s="199"/>
      <c r="O301" s="199"/>
      <c r="P301" s="199"/>
      <c r="Q301" s="6"/>
      <c r="R301" s="6"/>
      <c r="S301" s="6"/>
      <c r="T301" s="6"/>
      <c r="U301" s="6"/>
      <c r="V301" s="6"/>
      <c r="W301" s="6"/>
      <c r="X301" s="6"/>
      <c r="Y301" s="6"/>
      <c r="Z301" s="6"/>
      <c r="AA301" s="6"/>
      <c r="AB301" s="6"/>
      <c r="AC301" s="6"/>
      <c r="AD301" s="6"/>
      <c r="AE301" s="6"/>
      <c r="AF301" s="6"/>
      <c r="AG301" s="6"/>
      <c r="AH301" s="6"/>
      <c r="AI301" s="6"/>
      <c r="AJ301" s="6"/>
      <c r="AK301" s="6"/>
      <c r="AL301" s="6"/>
      <c r="AM301" s="6"/>
      <c r="AN301" s="6"/>
      <c r="AO301" s="6"/>
      <c r="AP301" s="6"/>
      <c r="AQ301" s="6"/>
      <c r="AR301" s="6"/>
      <c r="AS301" s="6"/>
      <c r="AT301" s="6"/>
      <c r="AU301" s="6"/>
      <c r="AV301" s="6"/>
      <c r="AW301" s="6"/>
      <c r="AX301" s="6"/>
      <c r="AY301" s="6"/>
    </row>
    <row r="302" spans="1:51">
      <c r="A302" s="199"/>
      <c r="B302" s="199"/>
      <c r="C302" s="247"/>
      <c r="D302" s="248"/>
      <c r="E302" s="199"/>
      <c r="F302" s="240"/>
      <c r="G302" s="243"/>
      <c r="H302" s="199"/>
      <c r="I302" s="199"/>
      <c r="J302" s="199"/>
      <c r="K302" s="199"/>
      <c r="L302" s="199"/>
      <c r="M302" s="199"/>
      <c r="N302" s="199"/>
      <c r="O302" s="199"/>
      <c r="P302" s="199"/>
      <c r="Q302" s="6"/>
      <c r="R302" s="6"/>
      <c r="S302" s="6"/>
      <c r="T302" s="6"/>
      <c r="U302" s="6"/>
      <c r="V302" s="6"/>
      <c r="W302" s="6"/>
      <c r="X302" s="6"/>
      <c r="Y302" s="6"/>
      <c r="Z302" s="6"/>
      <c r="AA302" s="6"/>
      <c r="AB302" s="6"/>
      <c r="AC302" s="6"/>
      <c r="AD302" s="6"/>
      <c r="AE302" s="6"/>
      <c r="AF302" s="6"/>
      <c r="AG302" s="6"/>
      <c r="AH302" s="6"/>
      <c r="AI302" s="6"/>
      <c r="AJ302" s="6"/>
      <c r="AK302" s="6"/>
      <c r="AL302" s="6"/>
      <c r="AM302" s="6"/>
      <c r="AN302" s="6"/>
      <c r="AO302" s="6"/>
      <c r="AP302" s="6"/>
      <c r="AQ302" s="6"/>
      <c r="AR302" s="6"/>
      <c r="AS302" s="6"/>
      <c r="AT302" s="6"/>
      <c r="AU302" s="6"/>
      <c r="AV302" s="6"/>
      <c r="AW302" s="6"/>
      <c r="AX302" s="6"/>
      <c r="AY302" s="6"/>
    </row>
    <row r="303" spans="1:51">
      <c r="A303" s="199"/>
      <c r="B303" s="199"/>
      <c r="C303" s="247"/>
      <c r="D303" s="248"/>
      <c r="E303" s="199"/>
      <c r="F303" s="240"/>
      <c r="G303" s="243"/>
      <c r="H303" s="199"/>
      <c r="I303" s="199"/>
      <c r="J303" s="199"/>
      <c r="K303" s="199"/>
      <c r="L303" s="199"/>
      <c r="M303" s="199"/>
      <c r="N303" s="199"/>
      <c r="O303" s="199"/>
      <c r="P303" s="199"/>
      <c r="Q303" s="6"/>
      <c r="R303" s="6"/>
      <c r="S303" s="6"/>
      <c r="T303" s="6"/>
      <c r="U303" s="6"/>
      <c r="V303" s="6"/>
      <c r="W303" s="6"/>
      <c r="X303" s="6"/>
      <c r="Y303" s="6"/>
      <c r="Z303" s="6"/>
      <c r="AA303" s="6"/>
      <c r="AB303" s="6"/>
      <c r="AC303" s="6"/>
      <c r="AD303" s="6"/>
      <c r="AE303" s="6"/>
      <c r="AF303" s="6"/>
      <c r="AG303" s="6"/>
      <c r="AH303" s="6"/>
      <c r="AI303" s="6"/>
      <c r="AJ303" s="6"/>
      <c r="AK303" s="6"/>
      <c r="AL303" s="6"/>
      <c r="AM303" s="6"/>
      <c r="AN303" s="6"/>
      <c r="AO303" s="6"/>
      <c r="AP303" s="6"/>
      <c r="AQ303" s="6"/>
      <c r="AR303" s="6"/>
      <c r="AS303" s="6"/>
      <c r="AT303" s="6"/>
      <c r="AU303" s="6"/>
      <c r="AV303" s="6"/>
      <c r="AW303" s="6"/>
      <c r="AX303" s="6"/>
      <c r="AY303" s="6"/>
    </row>
    <row r="304" spans="1:51">
      <c r="A304" s="199"/>
      <c r="B304" s="199"/>
      <c r="C304" s="247"/>
      <c r="D304" s="248"/>
      <c r="E304" s="199"/>
      <c r="F304" s="240"/>
      <c r="G304" s="243"/>
      <c r="H304" s="199"/>
      <c r="I304" s="199"/>
      <c r="J304" s="199"/>
      <c r="K304" s="199"/>
      <c r="L304" s="199"/>
      <c r="M304" s="199"/>
      <c r="N304" s="199"/>
      <c r="O304" s="199"/>
      <c r="P304" s="199"/>
      <c r="Q304" s="6"/>
      <c r="R304" s="6"/>
      <c r="S304" s="6"/>
      <c r="T304" s="6"/>
      <c r="U304" s="6"/>
      <c r="V304" s="6"/>
      <c r="W304" s="6"/>
      <c r="X304" s="6"/>
      <c r="Y304" s="6"/>
      <c r="Z304" s="6"/>
      <c r="AA304" s="6"/>
      <c r="AB304" s="6"/>
      <c r="AC304" s="6"/>
      <c r="AD304" s="6"/>
      <c r="AE304" s="6"/>
      <c r="AF304" s="6"/>
      <c r="AG304" s="6"/>
      <c r="AH304" s="6"/>
      <c r="AI304" s="6"/>
      <c r="AJ304" s="6"/>
      <c r="AK304" s="6"/>
      <c r="AL304" s="6"/>
      <c r="AM304" s="6"/>
      <c r="AN304" s="6"/>
      <c r="AO304" s="6"/>
      <c r="AP304" s="6"/>
      <c r="AQ304" s="6"/>
      <c r="AR304" s="6"/>
      <c r="AS304" s="6"/>
      <c r="AT304" s="6"/>
      <c r="AU304" s="6"/>
      <c r="AV304" s="6"/>
      <c r="AW304" s="6"/>
      <c r="AX304" s="6"/>
      <c r="AY304" s="6"/>
    </row>
    <row r="305" spans="1:51">
      <c r="A305" s="199"/>
      <c r="B305" s="199"/>
      <c r="C305" s="247"/>
      <c r="D305" s="248"/>
      <c r="E305" s="199"/>
      <c r="F305" s="240"/>
      <c r="G305" s="243"/>
      <c r="H305" s="199"/>
      <c r="I305" s="199"/>
      <c r="J305" s="199"/>
      <c r="K305" s="199"/>
      <c r="L305" s="199"/>
      <c r="M305" s="199"/>
      <c r="N305" s="199"/>
      <c r="O305" s="199"/>
      <c r="P305" s="199"/>
      <c r="Q305" s="6"/>
      <c r="R305" s="6"/>
      <c r="S305" s="6"/>
      <c r="T305" s="6"/>
      <c r="U305" s="6"/>
      <c r="V305" s="6"/>
      <c r="W305" s="6"/>
      <c r="X305" s="6"/>
      <c r="Y305" s="6"/>
      <c r="Z305" s="6"/>
      <c r="AA305" s="6"/>
      <c r="AB305" s="6"/>
      <c r="AC305" s="6"/>
      <c r="AD305" s="6"/>
      <c r="AE305" s="6"/>
      <c r="AF305" s="6"/>
      <c r="AG305" s="6"/>
      <c r="AH305" s="6"/>
      <c r="AI305" s="6"/>
      <c r="AJ305" s="6"/>
      <c r="AK305" s="6"/>
      <c r="AL305" s="6"/>
      <c r="AM305" s="6"/>
      <c r="AN305" s="6"/>
      <c r="AO305" s="6"/>
      <c r="AP305" s="6"/>
      <c r="AQ305" s="6"/>
      <c r="AR305" s="6"/>
      <c r="AS305" s="6"/>
      <c r="AT305" s="6"/>
      <c r="AU305" s="6"/>
      <c r="AV305" s="6"/>
      <c r="AW305" s="6"/>
      <c r="AX305" s="6"/>
      <c r="AY305" s="6"/>
    </row>
    <row r="306" spans="1:51">
      <c r="A306" s="199"/>
      <c r="B306" s="199"/>
      <c r="C306" s="247"/>
      <c r="D306" s="248"/>
      <c r="E306" s="199"/>
      <c r="F306" s="240"/>
      <c r="G306" s="243"/>
      <c r="H306" s="199"/>
      <c r="I306" s="199"/>
      <c r="J306" s="199"/>
      <c r="K306" s="199"/>
      <c r="L306" s="199"/>
      <c r="M306" s="199"/>
      <c r="N306" s="199"/>
      <c r="O306" s="199"/>
      <c r="P306" s="199"/>
      <c r="Q306" s="6"/>
      <c r="R306" s="6"/>
      <c r="S306" s="6"/>
      <c r="T306" s="6"/>
      <c r="U306" s="6"/>
      <c r="V306" s="6"/>
      <c r="W306" s="6"/>
      <c r="X306" s="6"/>
      <c r="Y306" s="6"/>
      <c r="Z306" s="6"/>
      <c r="AA306" s="6"/>
      <c r="AB306" s="6"/>
      <c r="AC306" s="6"/>
      <c r="AD306" s="6"/>
      <c r="AE306" s="6"/>
      <c r="AF306" s="6"/>
      <c r="AG306" s="6"/>
      <c r="AH306" s="6"/>
      <c r="AI306" s="6"/>
      <c r="AJ306" s="6"/>
      <c r="AK306" s="6"/>
      <c r="AL306" s="6"/>
      <c r="AM306" s="6"/>
      <c r="AN306" s="6"/>
      <c r="AO306" s="6"/>
      <c r="AP306" s="6"/>
      <c r="AQ306" s="6"/>
      <c r="AR306" s="6"/>
      <c r="AS306" s="6"/>
      <c r="AT306" s="6"/>
      <c r="AU306" s="6"/>
      <c r="AV306" s="6"/>
      <c r="AW306" s="6"/>
      <c r="AX306" s="6"/>
      <c r="AY306" s="6"/>
    </row>
    <row r="307" spans="1:51">
      <c r="A307" s="199"/>
      <c r="B307" s="199"/>
      <c r="C307" s="247"/>
      <c r="D307" s="248"/>
      <c r="E307" s="199"/>
      <c r="F307" s="240"/>
      <c r="G307" s="243"/>
      <c r="H307" s="199"/>
      <c r="I307" s="199"/>
      <c r="J307" s="199"/>
      <c r="K307" s="199"/>
      <c r="L307" s="199"/>
      <c r="M307" s="199"/>
      <c r="N307" s="199"/>
      <c r="O307" s="199"/>
      <c r="P307" s="199"/>
      <c r="Q307" s="6"/>
      <c r="R307" s="6"/>
      <c r="S307" s="6"/>
      <c r="T307" s="6"/>
      <c r="U307" s="6"/>
      <c r="V307" s="6"/>
      <c r="W307" s="6"/>
      <c r="X307" s="6"/>
      <c r="Y307" s="6"/>
      <c r="Z307" s="6"/>
      <c r="AA307" s="6"/>
      <c r="AB307" s="6"/>
      <c r="AC307" s="6"/>
      <c r="AD307" s="6"/>
      <c r="AE307" s="6"/>
      <c r="AF307" s="6"/>
      <c r="AG307" s="6"/>
      <c r="AH307" s="6"/>
      <c r="AI307" s="6"/>
      <c r="AJ307" s="6"/>
      <c r="AK307" s="6"/>
      <c r="AL307" s="6"/>
      <c r="AM307" s="6"/>
      <c r="AN307" s="6"/>
      <c r="AO307" s="6"/>
      <c r="AP307" s="6"/>
      <c r="AQ307" s="6"/>
      <c r="AR307" s="6"/>
      <c r="AS307" s="6"/>
      <c r="AT307" s="6"/>
      <c r="AU307" s="6"/>
      <c r="AV307" s="6"/>
      <c r="AW307" s="6"/>
      <c r="AX307" s="6"/>
      <c r="AY307" s="6"/>
    </row>
    <row r="308" spans="1:51">
      <c r="A308" s="199"/>
      <c r="B308" s="199"/>
      <c r="C308" s="247"/>
      <c r="D308" s="248"/>
      <c r="E308" s="199"/>
      <c r="F308" s="240"/>
      <c r="G308" s="243"/>
      <c r="H308" s="199"/>
      <c r="I308" s="199"/>
      <c r="J308" s="199"/>
      <c r="K308" s="199"/>
      <c r="L308" s="199"/>
      <c r="M308" s="199"/>
      <c r="N308" s="199"/>
      <c r="O308" s="199"/>
      <c r="P308" s="199"/>
      <c r="Q308" s="6"/>
      <c r="R308" s="6"/>
      <c r="S308" s="6"/>
      <c r="T308" s="6"/>
      <c r="U308" s="6"/>
      <c r="V308" s="6"/>
      <c r="W308" s="6"/>
      <c r="X308" s="6"/>
      <c r="Y308" s="6"/>
      <c r="Z308" s="6"/>
      <c r="AA308" s="6"/>
      <c r="AB308" s="6"/>
      <c r="AC308" s="6"/>
      <c r="AD308" s="6"/>
      <c r="AE308" s="6"/>
      <c r="AF308" s="6"/>
      <c r="AG308" s="6"/>
      <c r="AH308" s="6"/>
      <c r="AI308" s="6"/>
      <c r="AJ308" s="6"/>
      <c r="AK308" s="6"/>
      <c r="AL308" s="6"/>
      <c r="AM308" s="6"/>
      <c r="AN308" s="6"/>
      <c r="AO308" s="6"/>
      <c r="AP308" s="6"/>
      <c r="AQ308" s="6"/>
      <c r="AR308" s="6"/>
      <c r="AS308" s="6"/>
      <c r="AT308" s="6"/>
      <c r="AU308" s="6"/>
      <c r="AV308" s="6"/>
      <c r="AW308" s="6"/>
      <c r="AX308" s="6"/>
      <c r="AY308" s="6"/>
    </row>
    <row r="309" spans="1:51">
      <c r="A309" s="199"/>
      <c r="B309" s="199"/>
      <c r="C309" s="247"/>
      <c r="D309" s="248"/>
      <c r="E309" s="199"/>
      <c r="F309" s="240"/>
      <c r="G309" s="243"/>
      <c r="H309" s="199"/>
      <c r="I309" s="199"/>
      <c r="J309" s="199"/>
      <c r="K309" s="199"/>
      <c r="L309" s="199"/>
      <c r="M309" s="199"/>
      <c r="N309" s="199"/>
      <c r="O309" s="199"/>
      <c r="P309" s="199"/>
      <c r="Q309" s="6"/>
      <c r="R309" s="6"/>
      <c r="S309" s="6"/>
      <c r="T309" s="6"/>
      <c r="U309" s="6"/>
      <c r="V309" s="6"/>
      <c r="W309" s="6"/>
      <c r="X309" s="6"/>
      <c r="Y309" s="6"/>
      <c r="Z309" s="6"/>
      <c r="AA309" s="6"/>
      <c r="AB309" s="6"/>
      <c r="AC309" s="6"/>
      <c r="AD309" s="6"/>
      <c r="AE309" s="6"/>
      <c r="AF309" s="6"/>
      <c r="AG309" s="6"/>
      <c r="AH309" s="6"/>
      <c r="AI309" s="6"/>
      <c r="AJ309" s="6"/>
      <c r="AK309" s="6"/>
      <c r="AL309" s="6"/>
      <c r="AM309" s="6"/>
      <c r="AN309" s="6"/>
      <c r="AO309" s="6"/>
      <c r="AP309" s="6"/>
      <c r="AQ309" s="6"/>
      <c r="AR309" s="6"/>
      <c r="AS309" s="6"/>
      <c r="AT309" s="6"/>
      <c r="AU309" s="6"/>
      <c r="AV309" s="6"/>
      <c r="AW309" s="6"/>
      <c r="AX309" s="6"/>
      <c r="AY309" s="6"/>
    </row>
    <row r="310" spans="1:51">
      <c r="A310" s="199"/>
      <c r="B310" s="199"/>
      <c r="C310" s="247"/>
      <c r="D310" s="248"/>
      <c r="E310" s="199"/>
      <c r="F310" s="240"/>
      <c r="G310" s="243"/>
      <c r="H310" s="199"/>
      <c r="I310" s="199"/>
      <c r="J310" s="199"/>
      <c r="K310" s="199"/>
      <c r="L310" s="199"/>
      <c r="M310" s="199"/>
      <c r="N310" s="199"/>
      <c r="O310" s="199"/>
      <c r="P310" s="199"/>
      <c r="Q310" s="6"/>
      <c r="R310" s="6"/>
      <c r="S310" s="6"/>
      <c r="T310" s="6"/>
      <c r="U310" s="6"/>
      <c r="V310" s="6"/>
      <c r="W310" s="6"/>
      <c r="X310" s="6"/>
      <c r="Y310" s="6"/>
      <c r="Z310" s="6"/>
      <c r="AA310" s="6"/>
      <c r="AB310" s="6"/>
      <c r="AC310" s="6"/>
      <c r="AD310" s="6"/>
      <c r="AE310" s="6"/>
      <c r="AF310" s="6"/>
      <c r="AG310" s="6"/>
      <c r="AH310" s="6"/>
      <c r="AI310" s="6"/>
      <c r="AJ310" s="6"/>
      <c r="AK310" s="6"/>
      <c r="AL310" s="6"/>
      <c r="AM310" s="6"/>
      <c r="AN310" s="6"/>
      <c r="AO310" s="6"/>
      <c r="AP310" s="6"/>
      <c r="AQ310" s="6"/>
      <c r="AR310" s="6"/>
      <c r="AS310" s="6"/>
      <c r="AT310" s="6"/>
      <c r="AU310" s="6"/>
      <c r="AV310" s="6"/>
      <c r="AW310" s="6"/>
      <c r="AX310" s="6"/>
      <c r="AY310" s="6"/>
    </row>
    <row r="311" spans="1:51">
      <c r="A311" s="199"/>
      <c r="B311" s="199"/>
      <c r="C311" s="247"/>
      <c r="D311" s="248"/>
      <c r="E311" s="199"/>
      <c r="F311" s="240"/>
      <c r="G311" s="243"/>
      <c r="H311" s="199"/>
      <c r="I311" s="199"/>
      <c r="J311" s="199"/>
      <c r="K311" s="199"/>
      <c r="L311" s="199"/>
      <c r="M311" s="199"/>
      <c r="N311" s="199"/>
      <c r="O311" s="199"/>
      <c r="P311" s="199"/>
      <c r="Q311" s="6"/>
      <c r="R311" s="6"/>
      <c r="S311" s="6"/>
      <c r="T311" s="6"/>
      <c r="U311" s="6"/>
      <c r="V311" s="6"/>
      <c r="W311" s="6"/>
      <c r="X311" s="6"/>
      <c r="Y311" s="6"/>
      <c r="Z311" s="6"/>
      <c r="AA311" s="6"/>
      <c r="AB311" s="6"/>
      <c r="AC311" s="6"/>
      <c r="AD311" s="6"/>
      <c r="AE311" s="6"/>
      <c r="AF311" s="6"/>
      <c r="AG311" s="6"/>
      <c r="AH311" s="6"/>
      <c r="AI311" s="6"/>
      <c r="AJ311" s="6"/>
      <c r="AK311" s="6"/>
      <c r="AL311" s="6"/>
      <c r="AM311" s="6"/>
      <c r="AN311" s="6"/>
      <c r="AO311" s="6"/>
      <c r="AP311" s="6"/>
      <c r="AQ311" s="6"/>
      <c r="AR311" s="6"/>
      <c r="AS311" s="6"/>
      <c r="AT311" s="6"/>
      <c r="AU311" s="6"/>
      <c r="AV311" s="6"/>
      <c r="AW311" s="6"/>
      <c r="AX311" s="6"/>
      <c r="AY311" s="6"/>
    </row>
    <row r="312" spans="1:51">
      <c r="A312" s="199"/>
      <c r="B312" s="199"/>
      <c r="C312" s="247"/>
      <c r="D312" s="248"/>
      <c r="E312" s="199"/>
      <c r="F312" s="240"/>
      <c r="G312" s="243"/>
      <c r="H312" s="199"/>
      <c r="I312" s="199"/>
      <c r="J312" s="199"/>
      <c r="K312" s="199"/>
      <c r="L312" s="199"/>
      <c r="M312" s="199"/>
      <c r="N312" s="199"/>
      <c r="O312" s="199"/>
      <c r="P312" s="199"/>
      <c r="Q312" s="6"/>
      <c r="R312" s="6"/>
      <c r="S312" s="6"/>
      <c r="T312" s="6"/>
      <c r="U312" s="6"/>
      <c r="V312" s="6"/>
      <c r="W312" s="6"/>
      <c r="X312" s="6"/>
      <c r="Y312" s="6"/>
      <c r="Z312" s="6"/>
      <c r="AA312" s="6"/>
      <c r="AB312" s="6"/>
      <c r="AC312" s="6"/>
      <c r="AD312" s="6"/>
      <c r="AE312" s="6"/>
      <c r="AF312" s="6"/>
      <c r="AG312" s="6"/>
      <c r="AH312" s="6"/>
      <c r="AI312" s="6"/>
      <c r="AJ312" s="6"/>
      <c r="AK312" s="6"/>
      <c r="AL312" s="6"/>
      <c r="AM312" s="6"/>
      <c r="AN312" s="6"/>
      <c r="AO312" s="6"/>
      <c r="AP312" s="6"/>
      <c r="AQ312" s="6"/>
      <c r="AR312" s="6"/>
      <c r="AS312" s="6"/>
      <c r="AT312" s="6"/>
      <c r="AU312" s="6"/>
      <c r="AV312" s="6"/>
      <c r="AW312" s="6"/>
      <c r="AX312" s="6"/>
      <c r="AY312" s="6"/>
    </row>
    <row r="313" spans="1:51">
      <c r="A313" s="199"/>
      <c r="B313" s="199"/>
      <c r="C313" s="247"/>
      <c r="D313" s="248"/>
      <c r="E313" s="199"/>
      <c r="F313" s="240"/>
      <c r="G313" s="243"/>
      <c r="H313" s="199"/>
      <c r="I313" s="199"/>
      <c r="J313" s="199"/>
      <c r="K313" s="199"/>
      <c r="L313" s="199"/>
      <c r="M313" s="199"/>
      <c r="N313" s="199"/>
      <c r="O313" s="199"/>
      <c r="P313" s="199"/>
      <c r="Q313" s="6"/>
      <c r="R313" s="6"/>
      <c r="S313" s="6"/>
      <c r="T313" s="6"/>
      <c r="U313" s="6"/>
      <c r="V313" s="6"/>
      <c r="W313" s="6"/>
      <c r="X313" s="6"/>
      <c r="Y313" s="6"/>
      <c r="Z313" s="6"/>
      <c r="AA313" s="6"/>
      <c r="AB313" s="6"/>
      <c r="AC313" s="6"/>
      <c r="AD313" s="6"/>
      <c r="AE313" s="6"/>
      <c r="AF313" s="6"/>
      <c r="AG313" s="6"/>
      <c r="AH313" s="6"/>
      <c r="AI313" s="6"/>
      <c r="AJ313" s="6"/>
      <c r="AK313" s="6"/>
      <c r="AL313" s="6"/>
      <c r="AM313" s="6"/>
      <c r="AN313" s="6"/>
      <c r="AO313" s="6"/>
      <c r="AP313" s="6"/>
      <c r="AQ313" s="6"/>
      <c r="AR313" s="6"/>
      <c r="AS313" s="6"/>
      <c r="AT313" s="6"/>
      <c r="AU313" s="6"/>
      <c r="AV313" s="6"/>
      <c r="AW313" s="6"/>
      <c r="AX313" s="6"/>
      <c r="AY313" s="6"/>
    </row>
    <row r="314" spans="1:51">
      <c r="A314" s="199"/>
      <c r="B314" s="199"/>
      <c r="C314" s="247"/>
      <c r="D314" s="248"/>
      <c r="E314" s="199"/>
      <c r="F314" s="240"/>
      <c r="G314" s="243"/>
      <c r="H314" s="199"/>
      <c r="I314" s="199"/>
      <c r="J314" s="199"/>
      <c r="K314" s="199"/>
      <c r="L314" s="199"/>
      <c r="M314" s="199"/>
      <c r="N314" s="199"/>
      <c r="O314" s="199"/>
      <c r="P314" s="199"/>
      <c r="Q314" s="6"/>
      <c r="R314" s="6"/>
      <c r="S314" s="6"/>
      <c r="T314" s="6"/>
      <c r="U314" s="6"/>
      <c r="V314" s="6"/>
      <c r="W314" s="6"/>
      <c r="X314" s="6"/>
      <c r="Y314" s="6"/>
      <c r="Z314" s="6"/>
      <c r="AA314" s="6"/>
      <c r="AB314" s="6"/>
      <c r="AC314" s="6"/>
      <c r="AD314" s="6"/>
      <c r="AE314" s="6"/>
      <c r="AF314" s="6"/>
      <c r="AG314" s="6"/>
      <c r="AH314" s="6"/>
      <c r="AI314" s="6"/>
      <c r="AJ314" s="6"/>
      <c r="AK314" s="6"/>
      <c r="AL314" s="6"/>
      <c r="AM314" s="6"/>
      <c r="AN314" s="6"/>
      <c r="AO314" s="6"/>
      <c r="AP314" s="6"/>
      <c r="AQ314" s="6"/>
      <c r="AR314" s="6"/>
      <c r="AS314" s="6"/>
      <c r="AT314" s="6"/>
      <c r="AU314" s="6"/>
      <c r="AV314" s="6"/>
      <c r="AW314" s="6"/>
      <c r="AX314" s="6"/>
      <c r="AY314" s="6"/>
    </row>
    <row r="315" spans="1:51">
      <c r="A315" s="199"/>
      <c r="B315" s="199"/>
      <c r="C315" s="247"/>
      <c r="D315" s="248"/>
      <c r="E315" s="199"/>
      <c r="F315" s="240"/>
      <c r="G315" s="243"/>
      <c r="H315" s="199"/>
      <c r="I315" s="199"/>
      <c r="J315" s="199"/>
      <c r="K315" s="199"/>
      <c r="L315" s="199"/>
      <c r="M315" s="199"/>
      <c r="N315" s="199"/>
      <c r="O315" s="199"/>
      <c r="P315" s="199"/>
      <c r="Q315" s="6"/>
      <c r="R315" s="6"/>
      <c r="S315" s="6"/>
      <c r="T315" s="6"/>
      <c r="U315" s="6"/>
      <c r="V315" s="6"/>
      <c r="W315" s="6"/>
      <c r="X315" s="6"/>
      <c r="Y315" s="6"/>
      <c r="Z315" s="6"/>
      <c r="AA315" s="6"/>
      <c r="AB315" s="6"/>
      <c r="AC315" s="6"/>
      <c r="AD315" s="6"/>
      <c r="AE315" s="6"/>
      <c r="AF315" s="6"/>
      <c r="AG315" s="6"/>
      <c r="AH315" s="6"/>
      <c r="AI315" s="6"/>
      <c r="AJ315" s="6"/>
      <c r="AK315" s="6"/>
      <c r="AL315" s="6"/>
      <c r="AM315" s="6"/>
      <c r="AN315" s="6"/>
      <c r="AO315" s="6"/>
      <c r="AP315" s="6"/>
      <c r="AQ315" s="6"/>
      <c r="AR315" s="6"/>
      <c r="AS315" s="6"/>
      <c r="AT315" s="6"/>
      <c r="AU315" s="6"/>
      <c r="AV315" s="6"/>
      <c r="AW315" s="6"/>
      <c r="AX315" s="6"/>
      <c r="AY315" s="6"/>
    </row>
    <row r="316" spans="1:51">
      <c r="A316" s="199"/>
      <c r="B316" s="199"/>
      <c r="C316" s="247"/>
      <c r="D316" s="248"/>
      <c r="E316" s="199"/>
      <c r="F316" s="240"/>
      <c r="G316" s="243"/>
      <c r="H316" s="199"/>
      <c r="I316" s="199"/>
      <c r="J316" s="199"/>
      <c r="K316" s="199"/>
      <c r="L316" s="199"/>
      <c r="M316" s="199"/>
      <c r="N316" s="199"/>
      <c r="O316" s="199"/>
      <c r="P316" s="199"/>
      <c r="Q316" s="6"/>
      <c r="R316" s="6"/>
      <c r="S316" s="6"/>
      <c r="T316" s="6"/>
      <c r="U316" s="6"/>
      <c r="V316" s="6"/>
      <c r="W316" s="6"/>
      <c r="X316" s="6"/>
      <c r="Y316" s="6"/>
      <c r="Z316" s="6"/>
      <c r="AA316" s="6"/>
      <c r="AB316" s="6"/>
      <c r="AC316" s="6"/>
      <c r="AD316" s="6"/>
      <c r="AE316" s="6"/>
      <c r="AF316" s="6"/>
      <c r="AG316" s="6"/>
      <c r="AH316" s="6"/>
      <c r="AI316" s="6"/>
      <c r="AJ316" s="6"/>
      <c r="AK316" s="6"/>
      <c r="AL316" s="6"/>
      <c r="AM316" s="6"/>
      <c r="AN316" s="6"/>
      <c r="AO316" s="6"/>
      <c r="AP316" s="6"/>
      <c r="AQ316" s="6"/>
      <c r="AR316" s="6"/>
      <c r="AS316" s="6"/>
      <c r="AT316" s="6"/>
      <c r="AU316" s="6"/>
      <c r="AV316" s="6"/>
      <c r="AW316" s="6"/>
      <c r="AX316" s="6"/>
      <c r="AY316" s="6"/>
    </row>
    <row r="317" spans="1:51">
      <c r="A317" s="199"/>
      <c r="B317" s="199"/>
      <c r="C317" s="247"/>
      <c r="D317" s="248"/>
      <c r="E317" s="199"/>
      <c r="F317" s="240"/>
      <c r="G317" s="243"/>
      <c r="H317" s="199"/>
      <c r="I317" s="199"/>
      <c r="J317" s="199"/>
      <c r="K317" s="199"/>
      <c r="L317" s="199"/>
      <c r="M317" s="199"/>
      <c r="N317" s="199"/>
      <c r="O317" s="199"/>
      <c r="P317" s="199"/>
      <c r="Q317" s="6"/>
      <c r="R317" s="6"/>
      <c r="S317" s="6"/>
      <c r="T317" s="6"/>
      <c r="U317" s="6"/>
      <c r="V317" s="6"/>
      <c r="W317" s="6"/>
      <c r="X317" s="6"/>
      <c r="Y317" s="6"/>
      <c r="Z317" s="6"/>
      <c r="AA317" s="6"/>
      <c r="AB317" s="6"/>
      <c r="AC317" s="6"/>
      <c r="AD317" s="6"/>
      <c r="AE317" s="6"/>
      <c r="AF317" s="6"/>
      <c r="AG317" s="6"/>
      <c r="AH317" s="6"/>
      <c r="AI317" s="6"/>
      <c r="AJ317" s="6"/>
      <c r="AK317" s="6"/>
      <c r="AL317" s="6"/>
      <c r="AM317" s="6"/>
      <c r="AN317" s="6"/>
      <c r="AO317" s="6"/>
      <c r="AP317" s="6"/>
      <c r="AQ317" s="6"/>
      <c r="AR317" s="6"/>
      <c r="AS317" s="6"/>
      <c r="AT317" s="6"/>
      <c r="AU317" s="6"/>
      <c r="AV317" s="6"/>
      <c r="AW317" s="6"/>
      <c r="AX317" s="6"/>
      <c r="AY317" s="6"/>
    </row>
    <row r="318" spans="1:16">
      <c r="A318" s="199"/>
      <c r="B318" s="199"/>
      <c r="C318" s="247"/>
      <c r="D318" s="248"/>
      <c r="E318" s="199"/>
      <c r="F318" s="240"/>
      <c r="G318" s="243"/>
      <c r="H318" s="199"/>
      <c r="I318" s="199"/>
      <c r="J318" s="199"/>
      <c r="K318" s="199"/>
      <c r="L318" s="199"/>
      <c r="M318" s="199"/>
      <c r="N318" s="199"/>
      <c r="O318" s="199"/>
      <c r="P318" s="199"/>
    </row>
    <row r="319" spans="1:16">
      <c r="A319" s="199"/>
      <c r="B319" s="199"/>
      <c r="C319" s="247"/>
      <c r="D319" s="248"/>
      <c r="E319" s="199"/>
      <c r="F319" s="240"/>
      <c r="G319" s="243"/>
      <c r="H319" s="199"/>
      <c r="I319" s="199"/>
      <c r="J319" s="199"/>
      <c r="K319" s="199"/>
      <c r="L319" s="199"/>
      <c r="M319" s="199"/>
      <c r="N319" s="199"/>
      <c r="O319" s="199"/>
      <c r="P319" s="199"/>
    </row>
    <row r="320" spans="1:16">
      <c r="A320" s="199"/>
      <c r="B320" s="199"/>
      <c r="C320" s="247"/>
      <c r="D320" s="248"/>
      <c r="E320" s="199"/>
      <c r="F320" s="240"/>
      <c r="G320" s="243"/>
      <c r="H320" s="199"/>
      <c r="I320" s="199"/>
      <c r="J320" s="199"/>
      <c r="K320" s="199"/>
      <c r="L320" s="199"/>
      <c r="M320" s="199"/>
      <c r="N320" s="199"/>
      <c r="O320" s="199"/>
      <c r="P320" s="199"/>
    </row>
    <row r="321" spans="1:16">
      <c r="A321" s="199"/>
      <c r="B321" s="199"/>
      <c r="C321" s="247"/>
      <c r="D321" s="248"/>
      <c r="E321" s="199"/>
      <c r="F321" s="240"/>
      <c r="G321" s="243"/>
      <c r="H321" s="199"/>
      <c r="I321" s="199"/>
      <c r="J321" s="199"/>
      <c r="K321" s="199"/>
      <c r="L321" s="199"/>
      <c r="M321" s="199"/>
      <c r="N321" s="199"/>
      <c r="O321" s="199"/>
      <c r="P321" s="199"/>
    </row>
    <row r="322" spans="1:16">
      <c r="A322" s="199"/>
      <c r="B322" s="199"/>
      <c r="C322" s="247"/>
      <c r="D322" s="248"/>
      <c r="E322" s="199"/>
      <c r="F322" s="240"/>
      <c r="G322" s="243"/>
      <c r="H322" s="199"/>
      <c r="I322" s="199"/>
      <c r="J322" s="199"/>
      <c r="K322" s="199"/>
      <c r="L322" s="199"/>
      <c r="M322" s="199"/>
      <c r="N322" s="199"/>
      <c r="O322" s="199"/>
      <c r="P322" s="199"/>
    </row>
    <row r="323" spans="1:16">
      <c r="A323" s="199"/>
      <c r="B323" s="199"/>
      <c r="C323" s="247"/>
      <c r="D323" s="248"/>
      <c r="E323" s="199"/>
      <c r="F323" s="240"/>
      <c r="G323" s="243"/>
      <c r="H323" s="199"/>
      <c r="I323" s="199"/>
      <c r="J323" s="199"/>
      <c r="K323" s="199"/>
      <c r="L323" s="199"/>
      <c r="M323" s="199"/>
      <c r="N323" s="199"/>
      <c r="O323" s="199"/>
      <c r="P323" s="199"/>
    </row>
    <row r="324" spans="1:16">
      <c r="A324" s="199"/>
      <c r="B324" s="199"/>
      <c r="C324" s="247"/>
      <c r="D324" s="248"/>
      <c r="E324" s="199"/>
      <c r="F324" s="240"/>
      <c r="G324" s="243"/>
      <c r="H324" s="199"/>
      <c r="I324" s="199"/>
      <c r="J324" s="199"/>
      <c r="K324" s="199"/>
      <c r="L324" s="199"/>
      <c r="M324" s="199"/>
      <c r="N324" s="199"/>
      <c r="O324" s="199"/>
      <c r="P324" s="199"/>
    </row>
    <row r="325" spans="1:16">
      <c r="A325" s="199"/>
      <c r="B325" s="199"/>
      <c r="C325" s="247"/>
      <c r="D325" s="248"/>
      <c r="E325" s="199"/>
      <c r="F325" s="240"/>
      <c r="G325" s="243"/>
      <c r="H325" s="199"/>
      <c r="I325" s="199"/>
      <c r="J325" s="199"/>
      <c r="K325" s="199"/>
      <c r="L325" s="199"/>
      <c r="M325" s="199"/>
      <c r="N325" s="199"/>
      <c r="O325" s="199"/>
      <c r="P325" s="199"/>
    </row>
    <row r="326" spans="1:16">
      <c r="A326" s="199"/>
      <c r="B326" s="199"/>
      <c r="C326" s="247"/>
      <c r="D326" s="248"/>
      <c r="E326" s="199"/>
      <c r="F326" s="240"/>
      <c r="G326" s="243"/>
      <c r="H326" s="199"/>
      <c r="I326" s="199"/>
      <c r="J326" s="199"/>
      <c r="K326" s="199"/>
      <c r="L326" s="199"/>
      <c r="M326" s="199"/>
      <c r="N326" s="199"/>
      <c r="O326" s="199"/>
      <c r="P326" s="199"/>
    </row>
    <row r="327" spans="1:16">
      <c r="A327" s="199"/>
      <c r="B327" s="199"/>
      <c r="C327" s="247"/>
      <c r="D327" s="248"/>
      <c r="E327" s="199"/>
      <c r="F327" s="240"/>
      <c r="G327" s="243"/>
      <c r="H327" s="199"/>
      <c r="I327" s="199"/>
      <c r="J327" s="199"/>
      <c r="K327" s="199"/>
      <c r="L327" s="199"/>
      <c r="M327" s="199"/>
      <c r="N327" s="199"/>
      <c r="O327" s="199"/>
      <c r="P327" s="199"/>
    </row>
    <row r="328" spans="1:16">
      <c r="A328" s="199"/>
      <c r="B328" s="199"/>
      <c r="C328" s="247"/>
      <c r="D328" s="248"/>
      <c r="E328" s="199"/>
      <c r="F328" s="240"/>
      <c r="G328" s="243"/>
      <c r="H328" s="199"/>
      <c r="I328" s="199"/>
      <c r="J328" s="199"/>
      <c r="K328" s="199"/>
      <c r="L328" s="199"/>
      <c r="M328" s="199"/>
      <c r="N328" s="199"/>
      <c r="O328" s="199"/>
      <c r="P328" s="199"/>
    </row>
    <row r="329" spans="1:16">
      <c r="A329" s="199"/>
      <c r="B329" s="199"/>
      <c r="C329" s="247"/>
      <c r="D329" s="248"/>
      <c r="E329" s="199"/>
      <c r="F329" s="240"/>
      <c r="G329" s="243"/>
      <c r="H329" s="199"/>
      <c r="I329" s="199"/>
      <c r="J329" s="199"/>
      <c r="K329" s="199"/>
      <c r="L329" s="199"/>
      <c r="M329" s="199"/>
      <c r="N329" s="199"/>
      <c r="O329" s="199"/>
      <c r="P329" s="199"/>
    </row>
    <row r="330" spans="1:16">
      <c r="A330" s="199"/>
      <c r="B330" s="199"/>
      <c r="C330" s="247"/>
      <c r="D330" s="248"/>
      <c r="E330" s="199"/>
      <c r="F330" s="240"/>
      <c r="G330" s="243"/>
      <c r="H330" s="199"/>
      <c r="I330" s="199"/>
      <c r="J330" s="199"/>
      <c r="K330" s="199"/>
      <c r="L330" s="199"/>
      <c r="M330" s="199"/>
      <c r="N330" s="199"/>
      <c r="O330" s="199"/>
      <c r="P330" s="199"/>
    </row>
    <row r="331" spans="1:16">
      <c r="A331" s="199"/>
      <c r="B331" s="199"/>
      <c r="C331" s="247"/>
      <c r="D331" s="248"/>
      <c r="E331" s="199"/>
      <c r="F331" s="240"/>
      <c r="G331" s="243"/>
      <c r="H331" s="199"/>
      <c r="I331" s="199"/>
      <c r="J331" s="199"/>
      <c r="K331" s="199"/>
      <c r="L331" s="199"/>
      <c r="M331" s="199"/>
      <c r="N331" s="199"/>
      <c r="O331" s="199"/>
      <c r="P331" s="199"/>
    </row>
    <row r="332" spans="1:16">
      <c r="A332" s="199"/>
      <c r="B332" s="199"/>
      <c r="C332" s="247"/>
      <c r="D332" s="248"/>
      <c r="E332" s="199"/>
      <c r="F332" s="240"/>
      <c r="G332" s="243"/>
      <c r="H332" s="199"/>
      <c r="I332" s="199"/>
      <c r="J332" s="199"/>
      <c r="K332" s="199"/>
      <c r="L332" s="199"/>
      <c r="M332" s="199"/>
      <c r="N332" s="199"/>
      <c r="O332" s="199"/>
      <c r="P332" s="199"/>
    </row>
    <row r="333" spans="1:16">
      <c r="A333" s="199"/>
      <c r="B333" s="199"/>
      <c r="C333" s="247"/>
      <c r="D333" s="248"/>
      <c r="E333" s="199"/>
      <c r="F333" s="240"/>
      <c r="G333" s="243"/>
      <c r="H333" s="199"/>
      <c r="I333" s="199"/>
      <c r="J333" s="199"/>
      <c r="K333" s="199"/>
      <c r="L333" s="199"/>
      <c r="M333" s="199"/>
      <c r="N333" s="199"/>
      <c r="O333" s="199"/>
      <c r="P333" s="199"/>
    </row>
    <row r="334" spans="1:16">
      <c r="A334" s="199"/>
      <c r="B334" s="199"/>
      <c r="C334" s="247"/>
      <c r="D334" s="248"/>
      <c r="E334" s="199"/>
      <c r="F334" s="240"/>
      <c r="G334" s="243"/>
      <c r="H334" s="199"/>
      <c r="I334" s="199"/>
      <c r="J334" s="199"/>
      <c r="K334" s="199"/>
      <c r="L334" s="199"/>
      <c r="M334" s="199"/>
      <c r="N334" s="199"/>
      <c r="O334" s="199"/>
      <c r="P334" s="199"/>
    </row>
    <row r="335" spans="1:16">
      <c r="A335" s="199"/>
      <c r="B335" s="199"/>
      <c r="C335" s="247"/>
      <c r="D335" s="248"/>
      <c r="E335" s="199"/>
      <c r="F335" s="240"/>
      <c r="G335" s="243"/>
      <c r="H335" s="199"/>
      <c r="I335" s="199"/>
      <c r="J335" s="199"/>
      <c r="K335" s="199"/>
      <c r="L335" s="199"/>
      <c r="M335" s="199"/>
      <c r="N335" s="199"/>
      <c r="O335" s="199"/>
      <c r="P335" s="199"/>
    </row>
    <row r="336" spans="1:16">
      <c r="A336" s="199"/>
      <c r="B336" s="199"/>
      <c r="C336" s="247"/>
      <c r="D336" s="248"/>
      <c r="E336" s="199"/>
      <c r="F336" s="240"/>
      <c r="G336" s="243"/>
      <c r="H336" s="199"/>
      <c r="I336" s="199"/>
      <c r="J336" s="199"/>
      <c r="K336" s="199"/>
      <c r="L336" s="199"/>
      <c r="M336" s="199"/>
      <c r="N336" s="199"/>
      <c r="O336" s="199"/>
      <c r="P336" s="199"/>
    </row>
    <row r="337" spans="1:16">
      <c r="A337" s="199"/>
      <c r="B337" s="199"/>
      <c r="C337" s="247"/>
      <c r="D337" s="248"/>
      <c r="E337" s="199"/>
      <c r="F337" s="240"/>
      <c r="G337" s="243"/>
      <c r="H337" s="199"/>
      <c r="I337" s="199"/>
      <c r="J337" s="199"/>
      <c r="K337" s="199"/>
      <c r="L337" s="199"/>
      <c r="M337" s="199"/>
      <c r="N337" s="199"/>
      <c r="O337" s="199"/>
      <c r="P337" s="199"/>
    </row>
    <row r="338" spans="1:16">
      <c r="A338" s="199"/>
      <c r="B338" s="199"/>
      <c r="C338" s="247"/>
      <c r="D338" s="248"/>
      <c r="E338" s="199"/>
      <c r="F338" s="240"/>
      <c r="G338" s="243"/>
      <c r="H338" s="199"/>
      <c r="I338" s="199"/>
      <c r="J338" s="199"/>
      <c r="K338" s="199"/>
      <c r="L338" s="199"/>
      <c r="M338" s="199"/>
      <c r="N338" s="199"/>
      <c r="O338" s="199"/>
      <c r="P338" s="199"/>
    </row>
    <row r="339" spans="1:16">
      <c r="A339" s="199"/>
      <c r="B339" s="199"/>
      <c r="C339" s="247"/>
      <c r="D339" s="248"/>
      <c r="E339" s="199"/>
      <c r="F339" s="240"/>
      <c r="G339" s="243"/>
      <c r="H339" s="199"/>
      <c r="I339" s="199"/>
      <c r="J339" s="199"/>
      <c r="K339" s="199"/>
      <c r="L339" s="199"/>
      <c r="M339" s="199"/>
      <c r="N339" s="199"/>
      <c r="O339" s="199"/>
      <c r="P339" s="199"/>
    </row>
    <row r="340" spans="1:16">
      <c r="A340" s="199"/>
      <c r="B340" s="199"/>
      <c r="C340" s="247"/>
      <c r="D340" s="248"/>
      <c r="E340" s="199"/>
      <c r="F340" s="240"/>
      <c r="G340" s="243"/>
      <c r="H340" s="199"/>
      <c r="I340" s="199"/>
      <c r="J340" s="199"/>
      <c r="K340" s="199"/>
      <c r="L340" s="199"/>
      <c r="M340" s="199"/>
      <c r="N340" s="199"/>
      <c r="O340" s="199"/>
      <c r="P340" s="199"/>
    </row>
    <row r="341" spans="1:16">
      <c r="A341" s="199"/>
      <c r="B341" s="199"/>
      <c r="C341" s="247"/>
      <c r="D341" s="248"/>
      <c r="E341" s="199"/>
      <c r="F341" s="240"/>
      <c r="G341" s="243"/>
      <c r="H341" s="199"/>
      <c r="I341" s="199"/>
      <c r="J341" s="199"/>
      <c r="K341" s="199"/>
      <c r="L341" s="199"/>
      <c r="M341" s="199"/>
      <c r="N341" s="199"/>
      <c r="O341" s="199"/>
      <c r="P341" s="199"/>
    </row>
    <row r="342" spans="1:16">
      <c r="A342" s="199"/>
      <c r="B342" s="199"/>
      <c r="C342" s="247"/>
      <c r="D342" s="248"/>
      <c r="E342" s="199"/>
      <c r="F342" s="240"/>
      <c r="G342" s="243"/>
      <c r="H342" s="199"/>
      <c r="I342" s="199"/>
      <c r="J342" s="199"/>
      <c r="K342" s="199"/>
      <c r="L342" s="199"/>
      <c r="M342" s="199"/>
      <c r="N342" s="199"/>
      <c r="O342" s="199"/>
      <c r="P342" s="199"/>
    </row>
    <row r="343" spans="1:16">
      <c r="A343" s="199"/>
      <c r="B343" s="199"/>
      <c r="C343" s="247"/>
      <c r="D343" s="248"/>
      <c r="E343" s="199"/>
      <c r="F343" s="240"/>
      <c r="G343" s="243"/>
      <c r="H343" s="199"/>
      <c r="I343" s="199"/>
      <c r="J343" s="199"/>
      <c r="K343" s="199"/>
      <c r="L343" s="199"/>
      <c r="M343" s="199"/>
      <c r="N343" s="199"/>
      <c r="O343" s="199"/>
      <c r="P343" s="199"/>
    </row>
    <row r="344" spans="1:16">
      <c r="A344" s="199"/>
      <c r="B344" s="199"/>
      <c r="C344" s="247"/>
      <c r="D344" s="248"/>
      <c r="E344" s="199"/>
      <c r="F344" s="240"/>
      <c r="G344" s="243"/>
      <c r="H344" s="199"/>
      <c r="I344" s="199"/>
      <c r="J344" s="199"/>
      <c r="K344" s="199"/>
      <c r="L344" s="199"/>
      <c r="M344" s="199"/>
      <c r="N344" s="199"/>
      <c r="O344" s="199"/>
      <c r="P344" s="199"/>
    </row>
    <row r="345" spans="1:16">
      <c r="A345" s="199"/>
      <c r="B345" s="199"/>
      <c r="C345" s="247"/>
      <c r="D345" s="248"/>
      <c r="E345" s="199"/>
      <c r="F345" s="240"/>
      <c r="G345" s="243"/>
      <c r="H345" s="199"/>
      <c r="I345" s="199"/>
      <c r="J345" s="199"/>
      <c r="K345" s="199"/>
      <c r="L345" s="199"/>
      <c r="M345" s="199"/>
      <c r="N345" s="199"/>
      <c r="O345" s="199"/>
      <c r="P345" s="199"/>
    </row>
    <row r="346" spans="1:16">
      <c r="A346" s="199"/>
      <c r="B346" s="199"/>
      <c r="C346" s="247"/>
      <c r="D346" s="248"/>
      <c r="E346" s="199"/>
      <c r="F346" s="240"/>
      <c r="G346" s="243"/>
      <c r="H346" s="199"/>
      <c r="I346" s="199"/>
      <c r="J346" s="199"/>
      <c r="K346" s="199"/>
      <c r="L346" s="199"/>
      <c r="M346" s="199"/>
      <c r="N346" s="199"/>
      <c r="O346" s="199"/>
      <c r="P346" s="199"/>
    </row>
    <row r="347" spans="1:16">
      <c r="A347" s="199"/>
      <c r="B347" s="199"/>
      <c r="C347" s="247"/>
      <c r="D347" s="248"/>
      <c r="E347" s="199"/>
      <c r="F347" s="240"/>
      <c r="G347" s="243"/>
      <c r="H347" s="199"/>
      <c r="I347" s="199"/>
      <c r="J347" s="199"/>
      <c r="K347" s="199"/>
      <c r="L347" s="199"/>
      <c r="M347" s="199"/>
      <c r="N347" s="199"/>
      <c r="O347" s="199"/>
      <c r="P347" s="199"/>
    </row>
    <row r="348" spans="1:16">
      <c r="A348" s="199"/>
      <c r="B348" s="199"/>
      <c r="C348" s="247"/>
      <c r="D348" s="248"/>
      <c r="E348" s="199"/>
      <c r="F348" s="240"/>
      <c r="G348" s="243"/>
      <c r="H348" s="199"/>
      <c r="I348" s="199"/>
      <c r="J348" s="199"/>
      <c r="K348" s="199"/>
      <c r="L348" s="199"/>
      <c r="M348" s="199"/>
      <c r="N348" s="199"/>
      <c r="O348" s="199"/>
      <c r="P348" s="199"/>
    </row>
    <row r="349" spans="1:16">
      <c r="A349" s="199"/>
      <c r="B349" s="199"/>
      <c r="C349" s="247"/>
      <c r="D349" s="248"/>
      <c r="E349" s="199"/>
      <c r="F349" s="240"/>
      <c r="G349" s="243"/>
      <c r="H349" s="199"/>
      <c r="I349" s="199"/>
      <c r="J349" s="199"/>
      <c r="K349" s="199"/>
      <c r="L349" s="199"/>
      <c r="M349" s="199"/>
      <c r="N349" s="199"/>
      <c r="O349" s="199"/>
      <c r="P349" s="199"/>
    </row>
    <row r="350" spans="1:16">
      <c r="A350" s="199"/>
      <c r="B350" s="199"/>
      <c r="C350" s="247"/>
      <c r="D350" s="248"/>
      <c r="E350" s="199"/>
      <c r="F350" s="240"/>
      <c r="G350" s="243"/>
      <c r="H350" s="199"/>
      <c r="I350" s="199"/>
      <c r="J350" s="199"/>
      <c r="K350" s="199"/>
      <c r="L350" s="199"/>
      <c r="M350" s="199"/>
      <c r="N350" s="199"/>
      <c r="O350" s="199"/>
      <c r="P350" s="199"/>
    </row>
    <row r="351" spans="1:16">
      <c r="A351" s="199"/>
      <c r="B351" s="199"/>
      <c r="C351" s="247"/>
      <c r="D351" s="248"/>
      <c r="E351" s="199"/>
      <c r="F351" s="240"/>
      <c r="G351" s="243"/>
      <c r="H351" s="199"/>
      <c r="I351" s="199"/>
      <c r="J351" s="199"/>
      <c r="K351" s="199"/>
      <c r="L351" s="199"/>
      <c r="M351" s="199"/>
      <c r="N351" s="199"/>
      <c r="O351" s="199"/>
      <c r="P351" s="199"/>
    </row>
    <row r="352" spans="1:16">
      <c r="A352" s="199"/>
      <c r="B352" s="199"/>
      <c r="C352" s="247"/>
      <c r="D352" s="248"/>
      <c r="E352" s="199"/>
      <c r="F352" s="240"/>
      <c r="G352" s="243"/>
      <c r="H352" s="199"/>
      <c r="I352" s="199"/>
      <c r="J352" s="199"/>
      <c r="K352" s="199"/>
      <c r="L352" s="199"/>
      <c r="M352" s="199"/>
      <c r="N352" s="199"/>
      <c r="O352" s="199"/>
      <c r="P352" s="199"/>
    </row>
    <row r="353" spans="1:16">
      <c r="A353" s="199"/>
      <c r="B353" s="199"/>
      <c r="C353" s="247"/>
      <c r="D353" s="248"/>
      <c r="E353" s="199"/>
      <c r="F353" s="240"/>
      <c r="G353" s="243"/>
      <c r="H353" s="199"/>
      <c r="I353" s="199"/>
      <c r="J353" s="199"/>
      <c r="K353" s="199"/>
      <c r="L353" s="199"/>
      <c r="M353" s="199"/>
      <c r="N353" s="199"/>
      <c r="O353" s="199"/>
      <c r="P353" s="199"/>
    </row>
    <row r="354" spans="1:16">
      <c r="A354" s="199"/>
      <c r="B354" s="199"/>
      <c r="C354" s="247"/>
      <c r="D354" s="248"/>
      <c r="E354" s="199"/>
      <c r="F354" s="240"/>
      <c r="G354" s="243"/>
      <c r="H354" s="199"/>
      <c r="I354" s="199"/>
      <c r="J354" s="199"/>
      <c r="K354" s="199"/>
      <c r="L354" s="199"/>
      <c r="M354" s="199"/>
      <c r="N354" s="199"/>
      <c r="O354" s="199"/>
      <c r="P354" s="199"/>
    </row>
    <row r="355" spans="1:16">
      <c r="A355" s="199"/>
      <c r="B355" s="199"/>
      <c r="C355" s="247"/>
      <c r="D355" s="248"/>
      <c r="E355" s="199"/>
      <c r="F355" s="240"/>
      <c r="G355" s="243"/>
      <c r="H355" s="199"/>
      <c r="I355" s="199"/>
      <c r="J355" s="199"/>
      <c r="K355" s="199"/>
      <c r="L355" s="199"/>
      <c r="M355" s="199"/>
      <c r="N355" s="199"/>
      <c r="O355" s="199"/>
      <c r="P355" s="199"/>
    </row>
    <row r="356" spans="8:16">
      <c r="H356" s="249"/>
      <c r="I356" s="249"/>
      <c r="J356" s="199"/>
      <c r="K356" s="199"/>
      <c r="L356" s="199"/>
      <c r="M356" s="199"/>
      <c r="N356" s="199"/>
      <c r="O356" s="199"/>
      <c r="P356" s="199"/>
    </row>
    <row r="357" spans="8:16">
      <c r="H357" s="199"/>
      <c r="I357" s="199"/>
      <c r="J357" s="199"/>
      <c r="K357" s="199"/>
      <c r="L357" s="199"/>
      <c r="M357" s="199"/>
      <c r="N357" s="199"/>
      <c r="O357" s="199"/>
      <c r="P357" s="199"/>
    </row>
    <row r="358" spans="8:16">
      <c r="H358" s="199"/>
      <c r="I358" s="199"/>
      <c r="J358" s="199"/>
      <c r="K358" s="199"/>
      <c r="L358" s="199"/>
      <c r="M358" s="199"/>
      <c r="N358" s="199"/>
      <c r="O358" s="199"/>
      <c r="P358" s="199"/>
    </row>
    <row r="359" spans="8:16">
      <c r="H359" s="199"/>
      <c r="I359" s="199"/>
      <c r="J359" s="199"/>
      <c r="K359" s="199"/>
      <c r="L359" s="199"/>
      <c r="M359" s="199"/>
      <c r="N359" s="199"/>
      <c r="O359" s="199"/>
      <c r="P359" s="199"/>
    </row>
    <row r="360" spans="8:16">
      <c r="H360" s="199"/>
      <c r="I360" s="199"/>
      <c r="J360" s="199"/>
      <c r="K360" s="199"/>
      <c r="L360" s="199"/>
      <c r="M360" s="199"/>
      <c r="N360" s="199"/>
      <c r="O360" s="199"/>
      <c r="P360" s="199"/>
    </row>
    <row r="361" spans="8:16">
      <c r="H361" s="199"/>
      <c r="I361" s="199"/>
      <c r="J361" s="199"/>
      <c r="K361" s="199"/>
      <c r="L361" s="199"/>
      <c r="M361" s="199"/>
      <c r="N361" s="199"/>
      <c r="O361" s="199"/>
      <c r="P361" s="199"/>
    </row>
    <row r="362" spans="8:16">
      <c r="H362" s="199"/>
      <c r="I362" s="199"/>
      <c r="J362" s="199"/>
      <c r="K362" s="199"/>
      <c r="L362" s="199"/>
      <c r="M362" s="199"/>
      <c r="N362" s="199"/>
      <c r="O362" s="199"/>
      <c r="P362" s="199"/>
    </row>
    <row r="363" spans="8:16">
      <c r="H363" s="199"/>
      <c r="I363" s="199"/>
      <c r="J363" s="199"/>
      <c r="K363" s="199"/>
      <c r="L363" s="199"/>
      <c r="M363" s="199"/>
      <c r="N363" s="199"/>
      <c r="O363" s="199"/>
      <c r="P363" s="199"/>
    </row>
    <row r="364" spans="8:16">
      <c r="H364" s="199"/>
      <c r="I364" s="199"/>
      <c r="J364" s="199"/>
      <c r="K364" s="199"/>
      <c r="L364" s="199"/>
      <c r="M364" s="199"/>
      <c r="N364" s="199"/>
      <c r="O364" s="199"/>
      <c r="P364" s="199"/>
    </row>
    <row r="365" spans="8:16">
      <c r="H365" s="199"/>
      <c r="I365" s="199"/>
      <c r="J365" s="199"/>
      <c r="K365" s="199"/>
      <c r="L365" s="199"/>
      <c r="M365" s="199"/>
      <c r="N365" s="199"/>
      <c r="O365" s="199"/>
      <c r="P365" s="199"/>
    </row>
    <row r="366" spans="8:16">
      <c r="H366" s="199"/>
      <c r="I366" s="199"/>
      <c r="J366" s="199"/>
      <c r="K366" s="199"/>
      <c r="L366" s="199"/>
      <c r="M366" s="199"/>
      <c r="N366" s="199"/>
      <c r="O366" s="199"/>
      <c r="P366" s="199"/>
    </row>
    <row r="367" spans="8:16">
      <c r="H367" s="199"/>
      <c r="I367" s="199"/>
      <c r="J367" s="199"/>
      <c r="K367" s="199"/>
      <c r="L367" s="199"/>
      <c r="M367" s="199"/>
      <c r="N367" s="199"/>
      <c r="O367" s="199"/>
      <c r="P367" s="199"/>
    </row>
    <row r="368" spans="8:16">
      <c r="H368" s="199"/>
      <c r="I368" s="199"/>
      <c r="J368" s="199"/>
      <c r="K368" s="199"/>
      <c r="L368" s="199"/>
      <c r="M368" s="199"/>
      <c r="N368" s="199"/>
      <c r="O368" s="199"/>
      <c r="P368" s="199"/>
    </row>
    <row r="369" spans="8:16">
      <c r="H369" s="199"/>
      <c r="I369" s="199"/>
      <c r="J369" s="199"/>
      <c r="K369" s="199"/>
      <c r="L369" s="199"/>
      <c r="M369" s="199"/>
      <c r="N369" s="199"/>
      <c r="O369" s="199"/>
      <c r="P369" s="199"/>
    </row>
    <row r="370" spans="8:16">
      <c r="H370" s="199"/>
      <c r="I370" s="199"/>
      <c r="J370" s="199"/>
      <c r="K370" s="199"/>
      <c r="L370" s="199"/>
      <c r="M370" s="199"/>
      <c r="N370" s="199"/>
      <c r="O370" s="199"/>
      <c r="P370" s="199"/>
    </row>
    <row r="371" spans="8:16">
      <c r="H371" s="199"/>
      <c r="I371" s="199"/>
      <c r="J371" s="199"/>
      <c r="K371" s="199"/>
      <c r="L371" s="199"/>
      <c r="M371" s="199"/>
      <c r="N371" s="199"/>
      <c r="O371" s="199"/>
      <c r="P371" s="199"/>
    </row>
    <row r="372" spans="8:16">
      <c r="H372" s="199"/>
      <c r="I372" s="199"/>
      <c r="J372" s="199"/>
      <c r="K372" s="199"/>
      <c r="L372" s="199"/>
      <c r="M372" s="199"/>
      <c r="N372" s="199"/>
      <c r="O372" s="199"/>
      <c r="P372" s="199"/>
    </row>
    <row r="373" spans="8:16">
      <c r="H373" s="199"/>
      <c r="I373" s="199"/>
      <c r="J373" s="199"/>
      <c r="K373" s="199"/>
      <c r="L373" s="199"/>
      <c r="M373" s="199"/>
      <c r="N373" s="199"/>
      <c r="O373" s="199"/>
      <c r="P373" s="199"/>
    </row>
    <row r="374" spans="8:16">
      <c r="H374" s="199"/>
      <c r="I374" s="199"/>
      <c r="J374" s="199"/>
      <c r="K374" s="199"/>
      <c r="L374" s="199"/>
      <c r="M374" s="199"/>
      <c r="N374" s="199"/>
      <c r="O374" s="199"/>
      <c r="P374" s="199"/>
    </row>
    <row r="375" spans="8:16">
      <c r="H375" s="199"/>
      <c r="I375" s="199"/>
      <c r="J375" s="199"/>
      <c r="K375" s="199"/>
      <c r="L375" s="199"/>
      <c r="M375" s="199"/>
      <c r="N375" s="199"/>
      <c r="O375" s="199"/>
      <c r="P375" s="199"/>
    </row>
    <row r="376" spans="8:16">
      <c r="H376" s="199"/>
      <c r="I376" s="199"/>
      <c r="J376" s="199"/>
      <c r="K376" s="199"/>
      <c r="L376" s="199"/>
      <c r="M376" s="199"/>
      <c r="N376" s="199"/>
      <c r="O376" s="199"/>
      <c r="P376" s="199"/>
    </row>
    <row r="377" spans="8:16">
      <c r="H377" s="199"/>
      <c r="I377" s="199"/>
      <c r="J377" s="199"/>
      <c r="K377" s="199"/>
      <c r="L377" s="199"/>
      <c r="M377" s="199"/>
      <c r="N377" s="199"/>
      <c r="O377" s="199"/>
      <c r="P377" s="199"/>
    </row>
    <row r="378" spans="8:16">
      <c r="H378" s="199"/>
      <c r="I378" s="199"/>
      <c r="J378" s="199"/>
      <c r="K378" s="199"/>
      <c r="L378" s="199"/>
      <c r="M378" s="199"/>
      <c r="N378" s="199"/>
      <c r="O378" s="199"/>
      <c r="P378" s="199"/>
    </row>
    <row r="379" spans="8:16">
      <c r="H379" s="199"/>
      <c r="I379" s="199"/>
      <c r="J379" s="199"/>
      <c r="K379" s="199"/>
      <c r="L379" s="199"/>
      <c r="M379" s="199"/>
      <c r="N379" s="199"/>
      <c r="O379" s="199"/>
      <c r="P379" s="199"/>
    </row>
    <row r="380" spans="8:16">
      <c r="H380" s="199"/>
      <c r="I380" s="199"/>
      <c r="J380" s="199"/>
      <c r="K380" s="199"/>
      <c r="L380" s="199"/>
      <c r="M380" s="199"/>
      <c r="N380" s="199"/>
      <c r="O380" s="199"/>
      <c r="P380" s="199"/>
    </row>
    <row r="381" spans="8:16">
      <c r="H381" s="199"/>
      <c r="I381" s="199"/>
      <c r="J381" s="199"/>
      <c r="K381" s="199"/>
      <c r="L381" s="199"/>
      <c r="M381" s="199"/>
      <c r="N381" s="199"/>
      <c r="O381" s="199"/>
      <c r="P381" s="199"/>
    </row>
    <row r="382" spans="8:16">
      <c r="H382" s="199"/>
      <c r="I382" s="199"/>
      <c r="J382" s="199"/>
      <c r="K382" s="199"/>
      <c r="L382" s="199"/>
      <c r="M382" s="199"/>
      <c r="N382" s="199"/>
      <c r="O382" s="199"/>
      <c r="P382" s="199"/>
    </row>
    <row r="383" spans="8:16">
      <c r="H383" s="199"/>
      <c r="I383" s="199"/>
      <c r="J383" s="199"/>
      <c r="K383" s="199"/>
      <c r="L383" s="199"/>
      <c r="M383" s="199"/>
      <c r="N383" s="199"/>
      <c r="O383" s="199"/>
      <c r="P383" s="199"/>
    </row>
    <row r="384" spans="8:16">
      <c r="H384" s="199"/>
      <c r="I384" s="199"/>
      <c r="J384" s="199"/>
      <c r="K384" s="199"/>
      <c r="L384" s="199"/>
      <c r="M384" s="199"/>
      <c r="N384" s="199"/>
      <c r="O384" s="199"/>
      <c r="P384" s="199"/>
    </row>
    <row r="385" spans="8:16">
      <c r="H385" s="199"/>
      <c r="I385" s="199"/>
      <c r="J385" s="199"/>
      <c r="K385" s="199"/>
      <c r="L385" s="199"/>
      <c r="M385" s="199"/>
      <c r="N385" s="199"/>
      <c r="O385" s="199"/>
      <c r="P385" s="199"/>
    </row>
    <row r="386" spans="8:16">
      <c r="H386" s="199"/>
      <c r="I386" s="199"/>
      <c r="J386" s="199"/>
      <c r="K386" s="199"/>
      <c r="L386" s="199"/>
      <c r="M386" s="199"/>
      <c r="N386" s="199"/>
      <c r="O386" s="199"/>
      <c r="P386" s="199"/>
    </row>
    <row r="387" spans="8:16">
      <c r="H387" s="199"/>
      <c r="I387" s="199"/>
      <c r="J387" s="199"/>
      <c r="K387" s="199"/>
      <c r="L387" s="199"/>
      <c r="M387" s="199"/>
      <c r="N387" s="199"/>
      <c r="O387" s="199"/>
      <c r="P387" s="199"/>
    </row>
    <row r="388" spans="8:16">
      <c r="H388" s="199"/>
      <c r="I388" s="199"/>
      <c r="J388" s="199"/>
      <c r="K388" s="199"/>
      <c r="L388" s="199"/>
      <c r="M388" s="199"/>
      <c r="N388" s="199"/>
      <c r="O388" s="199"/>
      <c r="P388" s="199"/>
    </row>
    <row r="389" spans="8:16">
      <c r="H389" s="199"/>
      <c r="I389" s="199"/>
      <c r="J389" s="199"/>
      <c r="K389" s="199"/>
      <c r="L389" s="199"/>
      <c r="M389" s="199"/>
      <c r="N389" s="199"/>
      <c r="O389" s="199"/>
      <c r="P389" s="199"/>
    </row>
    <row r="390" spans="8:16">
      <c r="H390" s="199"/>
      <c r="I390" s="199"/>
      <c r="J390" s="199"/>
      <c r="K390" s="199"/>
      <c r="L390" s="199"/>
      <c r="M390" s="199"/>
      <c r="N390" s="199"/>
      <c r="O390" s="199"/>
      <c r="P390" s="199"/>
    </row>
    <row r="391" spans="8:16">
      <c r="H391" s="199"/>
      <c r="I391" s="199"/>
      <c r="J391" s="199"/>
      <c r="K391" s="199"/>
      <c r="L391" s="199"/>
      <c r="M391" s="199"/>
      <c r="N391" s="199"/>
      <c r="O391" s="199"/>
      <c r="P391" s="199"/>
    </row>
    <row r="392" spans="8:16">
      <c r="H392" s="199"/>
      <c r="I392" s="199"/>
      <c r="J392" s="199"/>
      <c r="K392" s="199"/>
      <c r="L392" s="199"/>
      <c r="M392" s="199"/>
      <c r="N392" s="199"/>
      <c r="O392" s="199"/>
      <c r="P392" s="199"/>
    </row>
    <row r="393" spans="8:16">
      <c r="H393" s="199"/>
      <c r="I393" s="199"/>
      <c r="J393" s="199"/>
      <c r="K393" s="199"/>
      <c r="L393" s="199"/>
      <c r="M393" s="199"/>
      <c r="N393" s="199"/>
      <c r="O393" s="199"/>
      <c r="P393" s="199"/>
    </row>
  </sheetData>
  <sheetProtection selectLockedCells="1" formatCells="0"/>
  <mergeCells count="6">
    <mergeCell ref="C4:D4"/>
    <mergeCell ref="F4:G4"/>
    <mergeCell ref="C17:D17"/>
    <mergeCell ref="F17:G17"/>
    <mergeCell ref="C22:D22"/>
    <mergeCell ref="C1:G3"/>
  </mergeCells>
  <dataValidations count="3">
    <dataValidation allowBlank="1" showInputMessage="1" showErrorMessage="1" promptTitle="具体内容" prompt="如果疯狂发作是在其他调查员正在进行战斗时发作的话，那这将会持续 1D10 个战斗轮。结束这持续了多轮疯狂的方法大概只有当调查员是单独一人时，或是在守秘人认为合适的时机。如果这时候需要确定疯狂的症状的话，那就需要用骰子随机从疯狂发作症状表中选择一项或者是由守秘人来给予选择一项症状。" sqref="C4:D4"/>
    <dataValidation allowBlank="1" showInputMessage="1" showErrorMessage="1" promptTitle="具体内容" prompt="如果疯狂发作是在远离其他调查员同伴的情况下发作，或是所有人同时进入疯狂发作的话，守秘人可以有选择的进行简单的描述来决定接下来调查员的动作与当前场景最后的结果。。在这种情况下，调查员往往会在疯狂中迷失自身并不为玩家所控数个小时甚至更久。（通常是 1D10 个小时或者由守秘人自行决定）。" sqref="F4:G4"/>
    <dataValidation type="list" allowBlank="1" showInputMessage="1" showErrorMessage="1" errorTitle="错误" error="请输入1~100内的数字" promptTitle="点数" prompt="在此输入数字" sqref="C19 F19">
      <formula1>疯狂附表!$A$2:$A$102</formula1>
    </dataValidation>
  </dataValidations>
  <pageMargins left="0.699305555555556" right="0.699305555555556" top="0.75" bottom="0.75" header="0.3" footer="0.3"/>
  <pageSetup paperSize="9" orientation="portrait" horizontalDpi="200" verticalDpi="300"/>
  <headerFooter/>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S24"/>
  <sheetViews>
    <sheetView showGridLines="0" topLeftCell="D1" workbookViewId="0">
      <selection activeCell="G8" sqref="G8:H8"/>
    </sheetView>
  </sheetViews>
  <sheetFormatPr defaultColWidth="8.25" defaultRowHeight="15.6"/>
  <cols>
    <col min="1" max="1" width="8.25" style="164"/>
    <col min="2" max="2" width="13" style="164" customWidth="1"/>
    <col min="3" max="3" width="8.25" style="164"/>
    <col min="4" max="4" width="10.1296296296296" style="164" customWidth="1"/>
    <col min="5" max="5" width="12.5" style="164" customWidth="1"/>
    <col min="6" max="6" width="8.5" style="164" customWidth="1"/>
    <col min="7" max="8" width="8.25" style="164"/>
    <col min="9" max="10" width="11.25" style="164" customWidth="1"/>
    <col min="11" max="11" width="10.5" style="164" customWidth="1"/>
    <col min="12" max="13" width="12" style="164" customWidth="1"/>
    <col min="14" max="14" width="9.87962962962963" style="164" customWidth="1"/>
    <col min="15" max="15" width="8.25" style="164"/>
    <col min="16" max="16" width="8.25" style="164" customWidth="1"/>
    <col min="17" max="17" width="8.25" style="164"/>
    <col min="18" max="18" width="17.5" style="164" customWidth="1"/>
    <col min="19" max="19" width="11.6296296296296" style="164" customWidth="1"/>
    <col min="20" max="20" width="3.75" style="164" customWidth="1"/>
    <col min="21" max="21" width="40.1296296296296" style="164" customWidth="1"/>
    <col min="22" max="16384" width="8.25" style="164"/>
  </cols>
  <sheetData>
    <row r="1" ht="16.5" customHeight="1" spans="1:19">
      <c r="A1" s="165" t="s">
        <v>925</v>
      </c>
      <c r="B1" s="165"/>
      <c r="C1" s="165"/>
      <c r="D1" s="165"/>
      <c r="E1" s="165"/>
      <c r="F1" s="165"/>
      <c r="G1" s="165"/>
      <c r="H1" s="165"/>
      <c r="I1" s="165"/>
      <c r="J1" s="165"/>
      <c r="K1" s="165"/>
      <c r="L1" s="165"/>
      <c r="M1" s="165"/>
      <c r="N1" s="165"/>
      <c r="O1" s="165"/>
      <c r="P1" s="165"/>
      <c r="Q1" s="165"/>
      <c r="R1" s="165"/>
      <c r="S1" s="165"/>
    </row>
    <row r="2" s="163" customFormat="1" ht="16.5" customHeight="1" spans="1:19">
      <c r="A2" s="165" t="s">
        <v>926</v>
      </c>
      <c r="B2" s="165"/>
      <c r="C2" s="165"/>
      <c r="D2" s="165"/>
      <c r="E2" s="165"/>
      <c r="F2" s="165"/>
      <c r="G2" s="165"/>
      <c r="H2" s="165"/>
      <c r="I2" s="165"/>
      <c r="J2" s="165"/>
      <c r="K2" s="165"/>
      <c r="L2" s="165"/>
      <c r="M2" s="165"/>
      <c r="N2" s="165"/>
      <c r="O2" s="165"/>
      <c r="P2" s="165"/>
      <c r="Q2" s="165"/>
      <c r="R2" s="165"/>
      <c r="S2" s="165"/>
    </row>
    <row r="3" ht="16.35" spans="5:11">
      <c r="E3" s="166" t="s">
        <v>927</v>
      </c>
      <c r="F3" s="166"/>
      <c r="G3" s="166"/>
      <c r="H3" s="166"/>
      <c r="I3" s="166"/>
      <c r="J3" s="166"/>
      <c r="K3" s="166"/>
    </row>
    <row r="4" spans="5:19">
      <c r="E4" s="167" t="s">
        <v>928</v>
      </c>
      <c r="F4" s="168"/>
      <c r="G4" s="168"/>
      <c r="H4" s="168"/>
      <c r="I4" s="168"/>
      <c r="J4" s="168"/>
      <c r="K4" s="188"/>
      <c r="M4" s="167" t="s">
        <v>929</v>
      </c>
      <c r="N4" s="168"/>
      <c r="O4" s="168"/>
      <c r="P4" s="168"/>
      <c r="Q4" s="168"/>
      <c r="R4" s="168"/>
      <c r="S4" s="188"/>
    </row>
    <row r="5" ht="20.1" customHeight="1" spans="5:19">
      <c r="E5" s="169" t="s">
        <v>145</v>
      </c>
      <c r="F5" s="170" t="s">
        <v>68</v>
      </c>
      <c r="G5" s="170" t="s">
        <v>148</v>
      </c>
      <c r="H5" s="170"/>
      <c r="I5" s="170" t="s">
        <v>146</v>
      </c>
      <c r="J5" s="170"/>
      <c r="K5" s="189" t="s">
        <v>147</v>
      </c>
      <c r="M5" s="169" t="s">
        <v>145</v>
      </c>
      <c r="N5" s="170" t="s">
        <v>68</v>
      </c>
      <c r="O5" s="170" t="s">
        <v>148</v>
      </c>
      <c r="P5" s="170"/>
      <c r="Q5" s="170" t="s">
        <v>146</v>
      </c>
      <c r="R5" s="170"/>
      <c r="S5" s="189" t="s">
        <v>147</v>
      </c>
    </row>
    <row r="6" ht="50.1" customHeight="1" spans="5:19">
      <c r="E6" s="171" t="s">
        <v>930</v>
      </c>
      <c r="F6" s="172" t="s">
        <v>931</v>
      </c>
      <c r="G6" s="173">
        <v>0.5</v>
      </c>
      <c r="H6" s="173"/>
      <c r="I6" s="172" t="s">
        <v>932</v>
      </c>
      <c r="J6" s="172"/>
      <c r="K6" s="190">
        <v>0.5</v>
      </c>
      <c r="M6" s="171" t="s">
        <v>930</v>
      </c>
      <c r="N6" s="172" t="s">
        <v>931</v>
      </c>
      <c r="O6" s="173">
        <v>10</v>
      </c>
      <c r="P6" s="173"/>
      <c r="Q6" s="172" t="s">
        <v>932</v>
      </c>
      <c r="R6" s="172"/>
      <c r="S6" s="190">
        <v>10</v>
      </c>
    </row>
    <row r="7" ht="50.1" customHeight="1" spans="5:19">
      <c r="E7" s="174" t="s">
        <v>933</v>
      </c>
      <c r="F7" s="175" t="s">
        <v>934</v>
      </c>
      <c r="G7" s="176" t="s">
        <v>935</v>
      </c>
      <c r="H7" s="176"/>
      <c r="I7" s="176" t="s">
        <v>936</v>
      </c>
      <c r="J7" s="176"/>
      <c r="K7" s="191">
        <v>2</v>
      </c>
      <c r="M7" s="174" t="s">
        <v>933</v>
      </c>
      <c r="N7" s="175" t="s">
        <v>934</v>
      </c>
      <c r="O7" s="176" t="s">
        <v>937</v>
      </c>
      <c r="P7" s="176"/>
      <c r="Q7" s="176" t="s">
        <v>938</v>
      </c>
      <c r="R7" s="176"/>
      <c r="S7" s="191">
        <v>40</v>
      </c>
    </row>
    <row r="8" ht="50.1" customHeight="1" spans="5:19">
      <c r="E8" s="171" t="s">
        <v>939</v>
      </c>
      <c r="F8" s="172" t="s">
        <v>940</v>
      </c>
      <c r="G8" s="177" t="s">
        <v>941</v>
      </c>
      <c r="H8" s="177"/>
      <c r="I8" s="177" t="s">
        <v>942</v>
      </c>
      <c r="J8" s="177"/>
      <c r="K8" s="192">
        <v>10</v>
      </c>
      <c r="M8" s="171" t="s">
        <v>939</v>
      </c>
      <c r="N8" s="172" t="s">
        <v>940</v>
      </c>
      <c r="O8" s="177" t="s">
        <v>943</v>
      </c>
      <c r="P8" s="177"/>
      <c r="Q8" s="177" t="s">
        <v>944</v>
      </c>
      <c r="R8" s="177"/>
      <c r="S8" s="192">
        <v>200</v>
      </c>
    </row>
    <row r="9" ht="50.1" customHeight="1" spans="5:19">
      <c r="E9" s="174" t="s">
        <v>945</v>
      </c>
      <c r="F9" s="175" t="s">
        <v>946</v>
      </c>
      <c r="G9" s="176" t="s">
        <v>947</v>
      </c>
      <c r="H9" s="176"/>
      <c r="I9" s="176" t="s">
        <v>948</v>
      </c>
      <c r="J9" s="176"/>
      <c r="K9" s="191">
        <v>50</v>
      </c>
      <c r="M9" s="174" t="s">
        <v>945</v>
      </c>
      <c r="N9" s="175" t="s">
        <v>946</v>
      </c>
      <c r="O9" s="176" t="s">
        <v>949</v>
      </c>
      <c r="P9" s="176"/>
      <c r="Q9" s="176" t="s">
        <v>950</v>
      </c>
      <c r="R9" s="176"/>
      <c r="S9" s="191">
        <v>1000</v>
      </c>
    </row>
    <row r="10" ht="50.1" customHeight="1" spans="5:19">
      <c r="E10" s="171" t="s">
        <v>951</v>
      </c>
      <c r="F10" s="172" t="s">
        <v>952</v>
      </c>
      <c r="G10" s="177" t="s">
        <v>953</v>
      </c>
      <c r="H10" s="177"/>
      <c r="I10" s="177" t="s">
        <v>954</v>
      </c>
      <c r="J10" s="177"/>
      <c r="K10" s="192">
        <v>250</v>
      </c>
      <c r="M10" s="171" t="s">
        <v>951</v>
      </c>
      <c r="N10" s="172" t="s">
        <v>952</v>
      </c>
      <c r="O10" s="177" t="s">
        <v>955</v>
      </c>
      <c r="P10" s="177"/>
      <c r="Q10" s="177" t="s">
        <v>956</v>
      </c>
      <c r="R10" s="177"/>
      <c r="S10" s="192">
        <v>5000</v>
      </c>
    </row>
    <row r="11" ht="50.1" customHeight="1" spans="5:19">
      <c r="E11" s="178" t="s">
        <v>957</v>
      </c>
      <c r="F11" s="179">
        <v>99</v>
      </c>
      <c r="G11" s="180">
        <v>50000</v>
      </c>
      <c r="H11" s="180"/>
      <c r="I11" s="179" t="s">
        <v>958</v>
      </c>
      <c r="J11" s="179"/>
      <c r="K11" s="193">
        <v>5000</v>
      </c>
      <c r="M11" s="178" t="s">
        <v>957</v>
      </c>
      <c r="N11" s="179">
        <v>99</v>
      </c>
      <c r="O11" s="180" t="s">
        <v>959</v>
      </c>
      <c r="P11" s="180"/>
      <c r="Q11" s="179" t="s">
        <v>960</v>
      </c>
      <c r="R11" s="179"/>
      <c r="S11" s="193">
        <v>100000</v>
      </c>
    </row>
    <row r="12" ht="16.35" spans="5:5">
      <c r="E12" s="181"/>
    </row>
    <row r="13" spans="6:10">
      <c r="F13" s="182" t="s">
        <v>930</v>
      </c>
      <c r="G13" s="183"/>
      <c r="H13" s="183"/>
      <c r="I13" s="183"/>
      <c r="J13" s="194"/>
    </row>
    <row r="14" ht="52.5" customHeight="1" spans="6:10">
      <c r="F14" s="184" t="s">
        <v>961</v>
      </c>
      <c r="G14" s="185"/>
      <c r="H14" s="185"/>
      <c r="I14" s="185"/>
      <c r="J14" s="195"/>
    </row>
    <row r="15" spans="2:10">
      <c r="B15" s="181"/>
      <c r="F15" s="169" t="s">
        <v>962</v>
      </c>
      <c r="G15" s="170"/>
      <c r="H15" s="170"/>
      <c r="I15" s="170"/>
      <c r="J15" s="189"/>
    </row>
    <row r="16" ht="69.75" customHeight="1" spans="6:10">
      <c r="F16" s="184" t="s">
        <v>963</v>
      </c>
      <c r="G16" s="185"/>
      <c r="H16" s="185"/>
      <c r="I16" s="185"/>
      <c r="J16" s="195"/>
    </row>
    <row r="17" spans="6:10">
      <c r="F17" s="169" t="s">
        <v>939</v>
      </c>
      <c r="G17" s="170"/>
      <c r="H17" s="170"/>
      <c r="I17" s="170"/>
      <c r="J17" s="189"/>
    </row>
    <row r="18" ht="87.75" customHeight="1" spans="6:10">
      <c r="F18" s="184" t="s">
        <v>964</v>
      </c>
      <c r="G18" s="185"/>
      <c r="H18" s="185"/>
      <c r="I18" s="185"/>
      <c r="J18" s="195"/>
    </row>
    <row r="19" spans="6:10">
      <c r="F19" s="169" t="s">
        <v>945</v>
      </c>
      <c r="G19" s="170"/>
      <c r="H19" s="170"/>
      <c r="I19" s="170"/>
      <c r="J19" s="189"/>
    </row>
    <row r="20" ht="85.5" customHeight="1" spans="6:10">
      <c r="F20" s="184" t="s">
        <v>965</v>
      </c>
      <c r="G20" s="185"/>
      <c r="H20" s="185"/>
      <c r="I20" s="185"/>
      <c r="J20" s="195"/>
    </row>
    <row r="21" spans="6:10">
      <c r="F21" s="169" t="s">
        <v>951</v>
      </c>
      <c r="G21" s="170"/>
      <c r="H21" s="170"/>
      <c r="I21" s="170"/>
      <c r="J21" s="189"/>
    </row>
    <row r="22" ht="138" customHeight="1" spans="6:10">
      <c r="F22" s="184" t="s">
        <v>966</v>
      </c>
      <c r="G22" s="185"/>
      <c r="H22" s="185"/>
      <c r="I22" s="185"/>
      <c r="J22" s="195"/>
    </row>
    <row r="23" spans="2:10">
      <c r="B23" s="181"/>
      <c r="F23" s="169" t="s">
        <v>967</v>
      </c>
      <c r="G23" s="170"/>
      <c r="H23" s="170"/>
      <c r="I23" s="170"/>
      <c r="J23" s="189"/>
    </row>
    <row r="24" ht="35.25" customHeight="1" spans="6:10">
      <c r="F24" s="186" t="s">
        <v>968</v>
      </c>
      <c r="G24" s="187"/>
      <c r="H24" s="187"/>
      <c r="I24" s="187"/>
      <c r="J24" s="196"/>
    </row>
  </sheetData>
  <sheetProtection selectLockedCells="1" formatCells="0"/>
  <mergeCells count="45">
    <mergeCell ref="A1:S1"/>
    <mergeCell ref="A2:S2"/>
    <mergeCell ref="E3:K3"/>
    <mergeCell ref="E4:K4"/>
    <mergeCell ref="M4:S4"/>
    <mergeCell ref="G5:H5"/>
    <mergeCell ref="I5:J5"/>
    <mergeCell ref="O5:P5"/>
    <mergeCell ref="Q5:R5"/>
    <mergeCell ref="G6:H6"/>
    <mergeCell ref="I6:J6"/>
    <mergeCell ref="O6:P6"/>
    <mergeCell ref="Q6:R6"/>
    <mergeCell ref="G7:H7"/>
    <mergeCell ref="I7:J7"/>
    <mergeCell ref="O7:P7"/>
    <mergeCell ref="Q7:R7"/>
    <mergeCell ref="G8:H8"/>
    <mergeCell ref="I8:J8"/>
    <mergeCell ref="O8:P8"/>
    <mergeCell ref="Q8:R8"/>
    <mergeCell ref="G9:H9"/>
    <mergeCell ref="I9:J9"/>
    <mergeCell ref="O9:P9"/>
    <mergeCell ref="Q9:R9"/>
    <mergeCell ref="G10:H10"/>
    <mergeCell ref="I10:J10"/>
    <mergeCell ref="O10:P10"/>
    <mergeCell ref="Q10:R10"/>
    <mergeCell ref="G11:H11"/>
    <mergeCell ref="I11:J11"/>
    <mergeCell ref="O11:P11"/>
    <mergeCell ref="Q11:R11"/>
    <mergeCell ref="F13:J13"/>
    <mergeCell ref="F14:J14"/>
    <mergeCell ref="F15:J15"/>
    <mergeCell ref="F16:J16"/>
    <mergeCell ref="F17:J17"/>
    <mergeCell ref="F18:J18"/>
    <mergeCell ref="F19:J19"/>
    <mergeCell ref="F20:J20"/>
    <mergeCell ref="F21:J21"/>
    <mergeCell ref="F22:J22"/>
    <mergeCell ref="F23:J23"/>
    <mergeCell ref="F24:J24"/>
  </mergeCells>
  <pageMargins left="0.699305555555556" right="0.699305555555556" top="0.75" bottom="0.75" header="0.3" footer="0.3"/>
  <pageSetup paperSize="9" orientation="portrait"/>
  <headerFooter/>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S52"/>
  <sheetViews>
    <sheetView showGridLines="0" topLeftCell="A40" workbookViewId="0">
      <selection activeCell="B54" sqref="B54"/>
    </sheetView>
  </sheetViews>
  <sheetFormatPr defaultColWidth="9.87962962962963" defaultRowHeight="17.4"/>
  <cols>
    <col min="1" max="1" width="9.5" style="105" customWidth="1"/>
    <col min="2" max="2" width="8" style="106" customWidth="1"/>
    <col min="3" max="3" width="6.25" style="106" customWidth="1"/>
    <col min="4" max="4" width="9.87962962962963" style="105"/>
    <col min="5" max="5" width="11.25" style="105" customWidth="1"/>
    <col min="6" max="6" width="10.3796296296296" style="105" customWidth="1"/>
    <col min="7" max="16384" width="9.87962962962963" style="105"/>
  </cols>
  <sheetData>
    <row r="1" spans="1:10">
      <c r="A1" s="107" t="s">
        <v>969</v>
      </c>
      <c r="B1" s="108" t="s">
        <v>970</v>
      </c>
      <c r="C1" s="109" t="s">
        <v>971</v>
      </c>
      <c r="E1" s="107" t="s">
        <v>18</v>
      </c>
      <c r="F1" s="109" t="s">
        <v>972</v>
      </c>
      <c r="J1" s="151"/>
    </row>
    <row r="2" ht="18.15" spans="1:6">
      <c r="A2" s="110">
        <v>0</v>
      </c>
      <c r="B2" s="111" t="s">
        <v>973</v>
      </c>
      <c r="C2" s="112">
        <v>0</v>
      </c>
      <c r="E2" s="113">
        <f>人物卡!C6</f>
        <v>18</v>
      </c>
      <c r="F2" s="114">
        <f>IF((人物卡!C6&lt;39)*AND(人物卡!C6&gt;=0),0,IF(人物卡!C6&lt;50,1,IF(人物卡!C6&lt;60,2,IF(人物卡!C6&lt;70,3,IF(人物卡!C6&lt;80,4,IF(人物卡!C6&lt;90,5))))))</f>
        <v>0</v>
      </c>
    </row>
    <row r="3" spans="1:3">
      <c r="A3" s="115">
        <v>2</v>
      </c>
      <c r="B3" s="116">
        <v>-2</v>
      </c>
      <c r="C3" s="117">
        <v>-2</v>
      </c>
    </row>
    <row r="4" spans="1:3">
      <c r="A4" s="110">
        <v>65</v>
      </c>
      <c r="B4" s="111">
        <v>-1</v>
      </c>
      <c r="C4" s="112">
        <v>-1</v>
      </c>
    </row>
    <row r="5" spans="1:3">
      <c r="A5" s="115">
        <v>85</v>
      </c>
      <c r="B5" s="116">
        <v>0</v>
      </c>
      <c r="C5" s="117">
        <v>0</v>
      </c>
    </row>
    <row r="6" spans="1:3">
      <c r="A6" s="110">
        <v>125</v>
      </c>
      <c r="B6" s="111" t="s">
        <v>974</v>
      </c>
      <c r="C6" s="112">
        <v>1</v>
      </c>
    </row>
    <row r="7" spans="1:3">
      <c r="A7" s="115">
        <v>165</v>
      </c>
      <c r="B7" s="116" t="s">
        <v>975</v>
      </c>
      <c r="C7" s="117">
        <v>2</v>
      </c>
    </row>
    <row r="8" ht="18.15" spans="1:3">
      <c r="A8" s="110">
        <v>205</v>
      </c>
      <c r="B8" s="111" t="s">
        <v>976</v>
      </c>
      <c r="C8" s="112">
        <v>3</v>
      </c>
    </row>
    <row r="9" spans="1:6">
      <c r="A9" s="115">
        <v>285</v>
      </c>
      <c r="B9" s="116" t="s">
        <v>977</v>
      </c>
      <c r="C9" s="117">
        <v>4</v>
      </c>
      <c r="E9" s="118" t="s">
        <v>978</v>
      </c>
      <c r="F9" s="119"/>
    </row>
    <row r="10" spans="1:6">
      <c r="A10" s="110">
        <v>365</v>
      </c>
      <c r="B10" s="111" t="s">
        <v>979</v>
      </c>
      <c r="C10" s="112">
        <v>5</v>
      </c>
      <c r="E10" s="120" t="s">
        <v>980</v>
      </c>
      <c r="F10" s="112">
        <f>人物卡!J3</f>
        <v>40</v>
      </c>
    </row>
    <row r="11" spans="1:6">
      <c r="A11" s="115">
        <v>445</v>
      </c>
      <c r="B11" s="116" t="s">
        <v>981</v>
      </c>
      <c r="C11" s="117">
        <v>6</v>
      </c>
      <c r="E11" s="115" t="s">
        <v>982</v>
      </c>
      <c r="F11" s="117">
        <f>人物卡!M3</f>
        <v>65</v>
      </c>
    </row>
    <row r="12" spans="1:6">
      <c r="A12" s="110">
        <v>525</v>
      </c>
      <c r="B12" s="111" t="s">
        <v>983</v>
      </c>
      <c r="C12" s="112">
        <v>7</v>
      </c>
      <c r="E12" s="120" t="s">
        <v>984</v>
      </c>
      <c r="F12" s="112">
        <f>人物卡!J7</f>
        <v>65</v>
      </c>
    </row>
    <row r="13" spans="1:6">
      <c r="A13" s="115">
        <v>605</v>
      </c>
      <c r="B13" s="116" t="s">
        <v>985</v>
      </c>
      <c r="C13" s="117">
        <v>8</v>
      </c>
      <c r="E13" s="115" t="s">
        <v>986</v>
      </c>
      <c r="F13" s="117" t="b">
        <f>IF(F10&gt;F12,TRUE())</f>
        <v>0</v>
      </c>
    </row>
    <row r="14" spans="1:6">
      <c r="A14" s="110">
        <v>685</v>
      </c>
      <c r="B14" s="111" t="s">
        <v>987</v>
      </c>
      <c r="C14" s="112">
        <v>9</v>
      </c>
      <c r="E14" s="120" t="s">
        <v>988</v>
      </c>
      <c r="F14" s="112" t="b">
        <f>IF(F11&gt;F12,TRUE())</f>
        <v>0</v>
      </c>
    </row>
    <row r="15" spans="1:6">
      <c r="A15" s="115">
        <v>765</v>
      </c>
      <c r="B15" s="116" t="s">
        <v>989</v>
      </c>
      <c r="C15" s="117">
        <v>10</v>
      </c>
      <c r="E15" s="115" t="s">
        <v>990</v>
      </c>
      <c r="F15" s="117" t="b">
        <f>IF(F10=F12,TRUE())</f>
        <v>0</v>
      </c>
    </row>
    <row r="16" spans="1:6">
      <c r="A16" s="110">
        <v>845</v>
      </c>
      <c r="B16" s="111" t="s">
        <v>991</v>
      </c>
      <c r="C16" s="112">
        <v>11</v>
      </c>
      <c r="E16" s="120" t="s">
        <v>992</v>
      </c>
      <c r="F16" s="112" t="b">
        <f>IF(F11=F12,TRUE())</f>
        <v>1</v>
      </c>
    </row>
    <row r="17" spans="1:6">
      <c r="A17" s="115">
        <v>925</v>
      </c>
      <c r="B17" s="116" t="s">
        <v>993</v>
      </c>
      <c r="C17" s="117">
        <v>12</v>
      </c>
      <c r="E17" s="115" t="s">
        <v>994</v>
      </c>
      <c r="F17" s="117" t="b">
        <f>IF(F10&lt;F12,TRUE())</f>
        <v>1</v>
      </c>
    </row>
    <row r="18" spans="1:6">
      <c r="A18" s="110">
        <v>1005</v>
      </c>
      <c r="B18" s="111" t="s">
        <v>995</v>
      </c>
      <c r="C18" s="112">
        <v>13</v>
      </c>
      <c r="E18" s="120" t="s">
        <v>996</v>
      </c>
      <c r="F18" s="112" t="b">
        <f>IF(F11&lt;F12,TRUE())</f>
        <v>0</v>
      </c>
    </row>
    <row r="19" spans="1:6">
      <c r="A19" s="115">
        <v>1085</v>
      </c>
      <c r="B19" s="116" t="s">
        <v>997</v>
      </c>
      <c r="C19" s="117">
        <v>14</v>
      </c>
      <c r="E19" s="115" t="s">
        <v>998</v>
      </c>
      <c r="F19" s="117" t="b">
        <f>AND(F17:F18)</f>
        <v>0</v>
      </c>
    </row>
    <row r="20" spans="1:6">
      <c r="A20" s="110">
        <v>1165</v>
      </c>
      <c r="B20" s="111" t="s">
        <v>999</v>
      </c>
      <c r="C20" s="112">
        <v>15</v>
      </c>
      <c r="E20" s="120" t="s">
        <v>1000</v>
      </c>
      <c r="F20" s="112" t="b">
        <f>AND(F13:F14)</f>
        <v>0</v>
      </c>
    </row>
    <row r="21" spans="1:6">
      <c r="A21" s="115">
        <v>1245</v>
      </c>
      <c r="B21" s="116" t="s">
        <v>1001</v>
      </c>
      <c r="C21" s="117">
        <v>16</v>
      </c>
      <c r="E21" s="115" t="s">
        <v>1002</v>
      </c>
      <c r="F21" s="117" t="b">
        <f>AND(F15:F16)</f>
        <v>0</v>
      </c>
    </row>
    <row r="22" spans="1:6">
      <c r="A22" s="110">
        <v>1325</v>
      </c>
      <c r="B22" s="111" t="s">
        <v>1003</v>
      </c>
      <c r="C22" s="112">
        <v>17</v>
      </c>
      <c r="E22" s="120" t="s">
        <v>1004</v>
      </c>
      <c r="F22" s="112" t="b">
        <f>OR(F13:F14)</f>
        <v>0</v>
      </c>
    </row>
    <row r="23" spans="1:6">
      <c r="A23" s="115">
        <v>1405</v>
      </c>
      <c r="B23" s="116" t="s">
        <v>1005</v>
      </c>
      <c r="C23" s="117">
        <v>18</v>
      </c>
      <c r="E23" s="115" t="s">
        <v>1006</v>
      </c>
      <c r="F23" s="117">
        <f>IF(OR(F15:F16),8,0)</f>
        <v>8</v>
      </c>
    </row>
    <row r="24" spans="1:6">
      <c r="A24" s="110">
        <v>1485</v>
      </c>
      <c r="B24" s="111" t="s">
        <v>1007</v>
      </c>
      <c r="C24" s="112">
        <v>19</v>
      </c>
      <c r="E24" s="120" t="s">
        <v>1008</v>
      </c>
      <c r="F24" s="112">
        <f>IF(F19,7,0)</f>
        <v>0</v>
      </c>
    </row>
    <row r="25" spans="1:6">
      <c r="A25" s="115">
        <v>1565</v>
      </c>
      <c r="B25" s="116" t="s">
        <v>1009</v>
      </c>
      <c r="C25" s="117">
        <v>20</v>
      </c>
      <c r="E25" s="115" t="s">
        <v>1010</v>
      </c>
      <c r="F25" s="117">
        <f>IF(F20,9,0)</f>
        <v>0</v>
      </c>
    </row>
    <row r="26" spans="1:6">
      <c r="A26" s="110">
        <v>1645</v>
      </c>
      <c r="B26" s="111" t="s">
        <v>1011</v>
      </c>
      <c r="C26" s="112">
        <v>21</v>
      </c>
      <c r="E26" s="120" t="s">
        <v>1006</v>
      </c>
      <c r="F26" s="112">
        <f>IF(OR(F21:F22),8,0)</f>
        <v>0</v>
      </c>
    </row>
    <row r="27" spans="1:6">
      <c r="A27" s="115">
        <v>1725</v>
      </c>
      <c r="B27" s="116" t="s">
        <v>1012</v>
      </c>
      <c r="C27" s="117">
        <v>22</v>
      </c>
      <c r="E27" s="115" t="s">
        <v>1013</v>
      </c>
      <c r="F27" s="117">
        <f>MAX(F23:F26)</f>
        <v>8</v>
      </c>
    </row>
    <row r="28" ht="18.15" spans="1:6">
      <c r="A28" s="110">
        <v>1805</v>
      </c>
      <c r="B28" s="111" t="s">
        <v>1014</v>
      </c>
      <c r="C28" s="112">
        <v>23</v>
      </c>
      <c r="E28" s="121" t="s">
        <v>1015</v>
      </c>
      <c r="F28" s="122">
        <f>F27-F2</f>
        <v>8</v>
      </c>
    </row>
    <row r="29" spans="1:3">
      <c r="A29" s="115">
        <v>1885</v>
      </c>
      <c r="B29" s="116" t="s">
        <v>1016</v>
      </c>
      <c r="C29" s="117">
        <v>24</v>
      </c>
    </row>
    <row r="30" spans="1:3">
      <c r="A30" s="110">
        <v>1965</v>
      </c>
      <c r="B30" s="111" t="s">
        <v>1017</v>
      </c>
      <c r="C30" s="112">
        <v>25</v>
      </c>
    </row>
    <row r="31" spans="1:3">
      <c r="A31" s="115">
        <v>2045</v>
      </c>
      <c r="B31" s="116" t="s">
        <v>1018</v>
      </c>
      <c r="C31" s="117">
        <v>26</v>
      </c>
    </row>
    <row r="32" ht="18.15" spans="1:3">
      <c r="A32" s="123">
        <v>2125</v>
      </c>
      <c r="B32" s="124" t="s">
        <v>1019</v>
      </c>
      <c r="C32" s="114">
        <v>27</v>
      </c>
    </row>
    <row r="34" spans="1:2">
      <c r="A34" s="125" t="s">
        <v>1020</v>
      </c>
      <c r="B34" s="126" t="s">
        <v>1021</v>
      </c>
    </row>
    <row r="35" ht="34.8" spans="1:2">
      <c r="A35" s="127" t="s">
        <v>563</v>
      </c>
      <c r="B35" s="128">
        <f>STR</f>
        <v>40</v>
      </c>
    </row>
    <row r="36" ht="34.8" spans="1:2">
      <c r="A36" s="129" t="s">
        <v>564</v>
      </c>
      <c r="B36" s="130">
        <f>DEX</f>
        <v>65</v>
      </c>
    </row>
    <row r="37" ht="34.8" spans="1:2">
      <c r="A37" s="127" t="s">
        <v>565</v>
      </c>
      <c r="B37" s="128">
        <f>POW</f>
        <v>40</v>
      </c>
    </row>
    <row r="38" ht="34.8" spans="1:2">
      <c r="A38" s="129" t="s">
        <v>566</v>
      </c>
      <c r="B38" s="130">
        <f>CON</f>
        <v>35</v>
      </c>
    </row>
    <row r="39" ht="34.8" spans="1:2">
      <c r="A39" s="127" t="s">
        <v>567</v>
      </c>
      <c r="B39" s="128">
        <f>APP</f>
        <v>65</v>
      </c>
    </row>
    <row r="40" ht="34.8" spans="1:2">
      <c r="A40" s="129" t="s">
        <v>568</v>
      </c>
      <c r="B40" s="130">
        <f>EDU</f>
        <v>70</v>
      </c>
    </row>
    <row r="41" ht="34.8" spans="1:2">
      <c r="A41" s="127" t="s">
        <v>570</v>
      </c>
      <c r="B41" s="131">
        <f>SIZ</f>
        <v>65</v>
      </c>
    </row>
    <row r="42" ht="35.55" spans="1:2">
      <c r="A42" s="132" t="s">
        <v>571</v>
      </c>
      <c r="B42" s="133">
        <f>INT</f>
        <v>90</v>
      </c>
    </row>
    <row r="43" spans="2:3">
      <c r="B43" s="105"/>
      <c r="C43" s="105"/>
    </row>
    <row r="45" spans="1:19">
      <c r="A45" s="134" t="s">
        <v>1022</v>
      </c>
      <c r="B45" s="135" t="s">
        <v>1023</v>
      </c>
      <c r="C45" s="135" t="s">
        <v>1024</v>
      </c>
      <c r="D45" s="135"/>
      <c r="E45" s="135"/>
      <c r="F45" s="135"/>
      <c r="G45" s="135"/>
      <c r="H45" s="135"/>
      <c r="I45" s="135"/>
      <c r="J45" s="135"/>
      <c r="K45" s="135"/>
      <c r="L45" s="135"/>
      <c r="M45" s="135"/>
      <c r="N45" s="135"/>
      <c r="O45" s="135"/>
      <c r="P45" s="135"/>
      <c r="Q45" s="152"/>
      <c r="R45" s="135" t="s">
        <v>1025</v>
      </c>
      <c r="S45" s="153" t="s">
        <v>1026</v>
      </c>
    </row>
    <row r="46" spans="1:19">
      <c r="A46" s="136" t="s">
        <v>1027</v>
      </c>
      <c r="B46" s="137">
        <f t="shared" ref="B46:B51" si="0">($R46/$S46)*10+20</f>
        <v>250</v>
      </c>
      <c r="C46" s="138">
        <f>SUM(人物卡!$G$33:$I$35)</f>
        <v>0</v>
      </c>
      <c r="D46" s="139">
        <f>SUM(人物卡!$G$28:$I$28)</f>
        <v>33</v>
      </c>
      <c r="E46" s="139">
        <f>SUM(人物卡!$G$36:$I$38)</f>
        <v>105</v>
      </c>
      <c r="F46" s="139">
        <f>SUM(人物卡!$G$47:$I$47)</f>
        <v>0</v>
      </c>
      <c r="G46" s="139">
        <f>SUM(人物卡!$R$40:$T$40)</f>
        <v>0</v>
      </c>
      <c r="H46" s="139">
        <f>SUM(人物卡!$R$43:$T$43)</f>
        <v>0</v>
      </c>
      <c r="I46" s="139" t="s">
        <v>129</v>
      </c>
      <c r="J46" s="139" t="s">
        <v>129</v>
      </c>
      <c r="K46" s="139" t="s">
        <v>129</v>
      </c>
      <c r="L46" s="139" t="s">
        <v>129</v>
      </c>
      <c r="M46" s="139" t="s">
        <v>129</v>
      </c>
      <c r="N46" s="139" t="s">
        <v>129</v>
      </c>
      <c r="O46" s="139" t="s">
        <v>129</v>
      </c>
      <c r="P46" s="139" t="s">
        <v>129</v>
      </c>
      <c r="Q46" s="154" t="s">
        <v>129</v>
      </c>
      <c r="R46" s="155">
        <f>SUM($C46:$O46)</f>
        <v>138</v>
      </c>
      <c r="S46" s="156">
        <f t="shared" ref="S46:S51" si="1">COUNT($C46:$Q46)</f>
        <v>6</v>
      </c>
    </row>
    <row r="47" spans="1:19">
      <c r="A47" s="140" t="s">
        <v>37</v>
      </c>
      <c r="B47" s="141">
        <f t="shared" si="0"/>
        <v>53.3333333333333</v>
      </c>
      <c r="C47" s="142">
        <f>SUM(人物卡!$G$19:$I$21)</f>
        <v>0</v>
      </c>
      <c r="D47" s="116">
        <f>SUM(人物卡!$G$29:$I$29)</f>
        <v>0</v>
      </c>
      <c r="E47" s="116">
        <f>SUM(人物卡!$G$27:$I$27)</f>
        <v>0</v>
      </c>
      <c r="F47" s="116">
        <f>SUM(人物卡!$G$30:$I$30)</f>
        <v>0</v>
      </c>
      <c r="G47" s="116">
        <f>SUM(人物卡!$R$18:$T$18)</f>
        <v>0</v>
      </c>
      <c r="H47" s="116">
        <f>SUM(人物卡!$R$19:$T$19)</f>
        <v>0</v>
      </c>
      <c r="I47" s="116">
        <f>SUM(人物卡!$R$24:$T$24)</f>
        <v>0</v>
      </c>
      <c r="J47" s="116">
        <f>SUM(人物卡!$R$26:$T$26)</f>
        <v>0</v>
      </c>
      <c r="K47" s="116">
        <f>SUM(人物卡!$R$29:$T$29)</f>
        <v>0</v>
      </c>
      <c r="L47" s="116">
        <f>SUM(人物卡!$R$33:$T$33)</f>
        <v>50</v>
      </c>
      <c r="M47" s="116">
        <f>SUM(人物卡!$R$38:$T$38)</f>
        <v>0</v>
      </c>
      <c r="N47" s="116">
        <f>SUM(人物卡!$R$44:$T$48)</f>
        <v>0</v>
      </c>
      <c r="O47" s="116">
        <f>SUM(人物卡!$R$37:$T$37)</f>
        <v>0</v>
      </c>
      <c r="P47" s="116">
        <f>SUM(人物卡!$R$39:$T$39)</f>
        <v>0</v>
      </c>
      <c r="Q47" s="157">
        <f>SUM(人物卡!$R$41:$T$41)</f>
        <v>20</v>
      </c>
      <c r="R47" s="141">
        <f>SUM($C47:$O47)</f>
        <v>50</v>
      </c>
      <c r="S47" s="158">
        <f t="shared" si="1"/>
        <v>15</v>
      </c>
    </row>
    <row r="48" spans="1:19">
      <c r="A48" s="143" t="s">
        <v>1028</v>
      </c>
      <c r="B48" s="144">
        <f t="shared" si="0"/>
        <v>20</v>
      </c>
      <c r="C48" s="145">
        <f>SUM(人物卡!$G$39:$I$39)</f>
        <v>0</v>
      </c>
      <c r="D48" s="146">
        <f>SUM(人物卡!$R$20:$T$20)</f>
        <v>0</v>
      </c>
      <c r="E48" s="146">
        <f>SUM(人物卡!$R$27:$T$27)</f>
        <v>0</v>
      </c>
      <c r="F48" s="146">
        <f>SUM(人物卡!$R$42:$T$42)</f>
        <v>0</v>
      </c>
      <c r="G48" s="146" t="s">
        <v>129</v>
      </c>
      <c r="H48" s="146" t="s">
        <v>129</v>
      </c>
      <c r="I48" s="146" t="s">
        <v>129</v>
      </c>
      <c r="J48" s="146" t="s">
        <v>129</v>
      </c>
      <c r="K48" s="146" t="s">
        <v>129</v>
      </c>
      <c r="L48" s="146" t="s">
        <v>129</v>
      </c>
      <c r="M48" s="146" t="s">
        <v>129</v>
      </c>
      <c r="N48" s="146" t="s">
        <v>129</v>
      </c>
      <c r="O48" s="146" t="s">
        <v>129</v>
      </c>
      <c r="P48" s="146" t="s">
        <v>129</v>
      </c>
      <c r="Q48" s="159" t="s">
        <v>129</v>
      </c>
      <c r="R48" s="144">
        <f>SUM($C48:$O48)</f>
        <v>0</v>
      </c>
      <c r="S48" s="160">
        <f t="shared" si="1"/>
        <v>4</v>
      </c>
    </row>
    <row r="49" spans="1:19">
      <c r="A49" s="140" t="s">
        <v>1029</v>
      </c>
      <c r="B49" s="141">
        <f t="shared" si="0"/>
        <v>88.75</v>
      </c>
      <c r="C49" s="142">
        <f>SUM(人物卡!$G$15:$I$15)</f>
        <v>0</v>
      </c>
      <c r="D49" s="116">
        <f>SUM(人物卡!$R$28:$T$28)</f>
        <v>0</v>
      </c>
      <c r="E49" s="116">
        <f>SUM(人物卡!$G$22:$I$22)</f>
        <v>0</v>
      </c>
      <c r="F49" s="116">
        <f>SUM(人物卡!$G$32:$I$32)</f>
        <v>55</v>
      </c>
      <c r="G49" s="116">
        <f>SUM(人物卡!$G$41:$I$41)</f>
        <v>0</v>
      </c>
      <c r="H49" s="116">
        <f>SUM(人物卡!$G$43:$I$45)</f>
        <v>0</v>
      </c>
      <c r="I49" s="116">
        <f>SUM(人物卡!$G$46:$I$46)</f>
        <v>0</v>
      </c>
      <c r="J49" s="116">
        <f>SUM(人物卡!$R$25:$T$25)</f>
        <v>0</v>
      </c>
      <c r="K49" s="116" t="s">
        <v>129</v>
      </c>
      <c r="L49" s="116" t="s">
        <v>129</v>
      </c>
      <c r="M49" s="116" t="s">
        <v>129</v>
      </c>
      <c r="N49" s="116" t="s">
        <v>129</v>
      </c>
      <c r="O49" s="116" t="s">
        <v>129</v>
      </c>
      <c r="P49" s="116" t="s">
        <v>129</v>
      </c>
      <c r="Q49" s="157" t="s">
        <v>129</v>
      </c>
      <c r="R49" s="141">
        <f>SUM($C49:$O49)</f>
        <v>55</v>
      </c>
      <c r="S49" s="158">
        <f t="shared" si="1"/>
        <v>8</v>
      </c>
    </row>
    <row r="50" spans="1:19">
      <c r="A50" s="143" t="s">
        <v>1030</v>
      </c>
      <c r="B50" s="144">
        <f t="shared" si="0"/>
        <v>20</v>
      </c>
      <c r="C50" s="145">
        <f>SUM(人物卡!$G$18:$I$18)</f>
        <v>0</v>
      </c>
      <c r="D50" s="146">
        <f>SUM(人物卡!$G$24:$I$24)</f>
        <v>0</v>
      </c>
      <c r="E50" s="146">
        <f>SUM(人物卡!$G$31:$I$31)</f>
        <v>0</v>
      </c>
      <c r="F50" s="146">
        <f>SUM(人物卡!$R$21:$T$21)</f>
        <v>0</v>
      </c>
      <c r="G50" s="146">
        <f>SUM(人物卡!$R$23:$T$23)</f>
        <v>0</v>
      </c>
      <c r="H50" s="146">
        <f>SUM(人物卡!$R$30:$T$32)</f>
        <v>0</v>
      </c>
      <c r="I50" s="146">
        <f>SUM(人物卡!$G$40:$I$40)</f>
        <v>0</v>
      </c>
      <c r="J50" s="146">
        <f>SUM(人物卡!$R$15:$T$15)</f>
        <v>0</v>
      </c>
      <c r="K50" s="146">
        <f>SUM(人物卡!$G$17:$I$17)</f>
        <v>0</v>
      </c>
      <c r="L50" s="146">
        <f>SUM(人物卡!$G$16:$I$16)</f>
        <v>0</v>
      </c>
      <c r="M50" s="146" t="s">
        <v>129</v>
      </c>
      <c r="N50" s="146" t="s">
        <v>129</v>
      </c>
      <c r="O50" s="146" t="s">
        <v>129</v>
      </c>
      <c r="P50" s="146" t="s">
        <v>129</v>
      </c>
      <c r="Q50" s="159" t="s">
        <v>129</v>
      </c>
      <c r="R50" s="144">
        <f>SUM($C50:$O50)</f>
        <v>0</v>
      </c>
      <c r="S50" s="160">
        <f t="shared" si="1"/>
        <v>10</v>
      </c>
    </row>
    <row r="51" ht="18.15" spans="1:19">
      <c r="A51" s="147" t="s">
        <v>1031</v>
      </c>
      <c r="B51" s="148">
        <f t="shared" si="0"/>
        <v>214.444444444444</v>
      </c>
      <c r="C51" s="149">
        <f>SUM(人物卡!$R$16:$T$16)</f>
        <v>0</v>
      </c>
      <c r="D51" s="150">
        <f>SUM(人物卡!$R$17:$T$17)</f>
        <v>40</v>
      </c>
      <c r="E51" s="150">
        <f>SUM(人物卡!$R$22:$T$22)</f>
        <v>0</v>
      </c>
      <c r="F51" s="150">
        <f>SUM(人物卡!$R$34:$T$34)</f>
        <v>35</v>
      </c>
      <c r="G51" s="150">
        <f>SUM(人物卡!$R$35:$T$35)</f>
        <v>50</v>
      </c>
      <c r="H51" s="150">
        <f>SUM(人物卡!$R$36:$T$36)</f>
        <v>0</v>
      </c>
      <c r="I51" s="150">
        <f>SUM(人物卡!$G$48:$I$48)</f>
        <v>50</v>
      </c>
      <c r="J51" s="150">
        <f>SUM(人物卡!$G$42:$I$42)</f>
        <v>0</v>
      </c>
      <c r="K51" s="150">
        <f>SUM(人物卡!$G$23:$I$23)</f>
        <v>0</v>
      </c>
      <c r="L51" s="150" t="s">
        <v>129</v>
      </c>
      <c r="M51" s="150" t="s">
        <v>129</v>
      </c>
      <c r="N51" s="150" t="s">
        <v>129</v>
      </c>
      <c r="O51" s="150" t="s">
        <v>129</v>
      </c>
      <c r="P51" s="150" t="s">
        <v>129</v>
      </c>
      <c r="Q51" s="161" t="s">
        <v>129</v>
      </c>
      <c r="R51" s="148">
        <f>SUM($C51:$M51)</f>
        <v>175</v>
      </c>
      <c r="S51" s="162">
        <f t="shared" si="1"/>
        <v>9</v>
      </c>
    </row>
    <row r="52" spans="18:19">
      <c r="R52" s="105">
        <f>SUM(R46:R51)</f>
        <v>418</v>
      </c>
      <c r="S52" s="105">
        <f>SUM(S46:S51)</f>
        <v>52</v>
      </c>
    </row>
  </sheetData>
  <mergeCells count="2">
    <mergeCell ref="E9:F9"/>
    <mergeCell ref="C45:Q45"/>
  </mergeCells>
  <pageMargins left="0.699305555555556" right="0.699305555555556" top="0.75" bottom="0.75" header="0.3" footer="0.3"/>
  <pageSetup paperSize="9" orientation="portrait"/>
  <headerFooter/>
  <legacyDrawing r:id="rId2"/>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D104"/>
  <sheetViews>
    <sheetView workbookViewId="0">
      <selection activeCell="B33" sqref="B33"/>
    </sheetView>
  </sheetViews>
  <sheetFormatPr defaultColWidth="9" defaultRowHeight="13.8" outlineLevelCol="3"/>
  <cols>
    <col min="2" max="2" width="67.75" style="2" customWidth="1"/>
    <col min="4" max="4" width="74.75" style="2" customWidth="1"/>
  </cols>
  <sheetData>
    <row r="1" ht="18.15" spans="2:4">
      <c r="B1" s="102" t="s">
        <v>921</v>
      </c>
      <c r="D1" s="102" t="s">
        <v>922</v>
      </c>
    </row>
    <row r="2" ht="47.55" spans="1:4">
      <c r="A2">
        <v>0</v>
      </c>
      <c r="B2" s="103" t="s">
        <v>1032</v>
      </c>
      <c r="C2">
        <v>0</v>
      </c>
      <c r="D2" s="103" t="s">
        <v>1033</v>
      </c>
    </row>
    <row r="3" ht="16.35" spans="1:4">
      <c r="A3">
        <v>1</v>
      </c>
      <c r="B3" s="103" t="s">
        <v>1034</v>
      </c>
      <c r="C3">
        <v>1</v>
      </c>
      <c r="D3" s="103" t="s">
        <v>1035</v>
      </c>
    </row>
    <row r="4" ht="16.35" spans="1:4">
      <c r="A4">
        <v>2</v>
      </c>
      <c r="B4" s="103" t="s">
        <v>1036</v>
      </c>
      <c r="C4">
        <v>2</v>
      </c>
      <c r="D4" s="103" t="s">
        <v>1037</v>
      </c>
    </row>
    <row r="5" ht="16.35" spans="1:4">
      <c r="A5">
        <v>3</v>
      </c>
      <c r="B5" s="103" t="s">
        <v>1038</v>
      </c>
      <c r="C5">
        <v>3</v>
      </c>
      <c r="D5" s="103" t="s">
        <v>1039</v>
      </c>
    </row>
    <row r="6" ht="16.35" spans="1:4">
      <c r="A6">
        <v>4</v>
      </c>
      <c r="B6" s="103" t="s">
        <v>1040</v>
      </c>
      <c r="C6">
        <v>4</v>
      </c>
      <c r="D6" s="103" t="s">
        <v>1041</v>
      </c>
    </row>
    <row r="7" ht="16.35" spans="1:4">
      <c r="A7">
        <v>5</v>
      </c>
      <c r="B7" s="103" t="s">
        <v>1042</v>
      </c>
      <c r="C7">
        <v>5</v>
      </c>
      <c r="D7" s="103" t="s">
        <v>1043</v>
      </c>
    </row>
    <row r="8" ht="16.35" spans="1:4">
      <c r="A8">
        <v>6</v>
      </c>
      <c r="B8" s="103" t="s">
        <v>1044</v>
      </c>
      <c r="C8">
        <v>6</v>
      </c>
      <c r="D8" s="103" t="s">
        <v>1045</v>
      </c>
    </row>
    <row r="9" ht="16.35" spans="1:4">
      <c r="A9">
        <v>7</v>
      </c>
      <c r="B9" s="103" t="s">
        <v>1046</v>
      </c>
      <c r="C9">
        <v>7</v>
      </c>
      <c r="D9" s="103" t="s">
        <v>1047</v>
      </c>
    </row>
    <row r="10" ht="16.35" spans="1:4">
      <c r="A10">
        <v>8</v>
      </c>
      <c r="B10" s="103" t="s">
        <v>1048</v>
      </c>
      <c r="C10">
        <v>8</v>
      </c>
      <c r="D10" s="103" t="s">
        <v>1049</v>
      </c>
    </row>
    <row r="11" ht="16.35" spans="1:4">
      <c r="A11">
        <v>9</v>
      </c>
      <c r="B11" s="103" t="s">
        <v>1050</v>
      </c>
      <c r="C11">
        <v>9</v>
      </c>
      <c r="D11" s="103" t="s">
        <v>1051</v>
      </c>
    </row>
    <row r="12" ht="16.35" spans="1:4">
      <c r="A12">
        <v>10</v>
      </c>
      <c r="B12" s="103" t="s">
        <v>1052</v>
      </c>
      <c r="C12">
        <v>10</v>
      </c>
      <c r="D12" s="103" t="s">
        <v>1053</v>
      </c>
    </row>
    <row r="13" ht="16.35" spans="1:4">
      <c r="A13">
        <v>11</v>
      </c>
      <c r="B13" s="103" t="s">
        <v>1054</v>
      </c>
      <c r="C13">
        <v>11</v>
      </c>
      <c r="D13" s="103" t="s">
        <v>1055</v>
      </c>
    </row>
    <row r="14" ht="16.35" spans="1:4">
      <c r="A14">
        <v>12</v>
      </c>
      <c r="B14" s="103" t="s">
        <v>1056</v>
      </c>
      <c r="C14">
        <v>12</v>
      </c>
      <c r="D14" s="103" t="s">
        <v>1057</v>
      </c>
    </row>
    <row r="15" ht="16.35" spans="1:4">
      <c r="A15">
        <v>13</v>
      </c>
      <c r="B15" s="103" t="s">
        <v>1058</v>
      </c>
      <c r="C15">
        <v>13</v>
      </c>
      <c r="D15" s="103" t="s">
        <v>1059</v>
      </c>
    </row>
    <row r="16" ht="16.35" spans="1:4">
      <c r="A16">
        <v>14</v>
      </c>
      <c r="B16" s="103" t="s">
        <v>1060</v>
      </c>
      <c r="C16">
        <v>14</v>
      </c>
      <c r="D16" s="103" t="s">
        <v>1061</v>
      </c>
    </row>
    <row r="17" ht="16.35" spans="1:4">
      <c r="A17">
        <v>15</v>
      </c>
      <c r="B17" s="103" t="s">
        <v>1062</v>
      </c>
      <c r="C17">
        <v>15</v>
      </c>
      <c r="D17" s="103" t="s">
        <v>1063</v>
      </c>
    </row>
    <row r="18" ht="31.95" spans="1:4">
      <c r="A18">
        <v>16</v>
      </c>
      <c r="B18" s="103" t="s">
        <v>1064</v>
      </c>
      <c r="C18">
        <v>16</v>
      </c>
      <c r="D18" s="103" t="s">
        <v>1065</v>
      </c>
    </row>
    <row r="19" ht="16.35" spans="1:4">
      <c r="A19">
        <v>17</v>
      </c>
      <c r="B19" s="103" t="s">
        <v>1066</v>
      </c>
      <c r="C19">
        <v>17</v>
      </c>
      <c r="D19" s="103" t="s">
        <v>1067</v>
      </c>
    </row>
    <row r="20" ht="16.35" spans="1:4">
      <c r="A20">
        <v>18</v>
      </c>
      <c r="B20" s="103" t="s">
        <v>1068</v>
      </c>
      <c r="C20">
        <v>18</v>
      </c>
      <c r="D20" s="103" t="s">
        <v>1069</v>
      </c>
    </row>
    <row r="21" ht="16.35" spans="1:4">
      <c r="A21">
        <v>19</v>
      </c>
      <c r="B21" s="103" t="s">
        <v>1070</v>
      </c>
      <c r="C21">
        <v>19</v>
      </c>
      <c r="D21" s="103" t="s">
        <v>1071</v>
      </c>
    </row>
    <row r="22" ht="16.35" spans="1:4">
      <c r="A22">
        <v>20</v>
      </c>
      <c r="B22" s="103" t="s">
        <v>1072</v>
      </c>
      <c r="C22">
        <v>20</v>
      </c>
      <c r="D22" s="103" t="s">
        <v>1073</v>
      </c>
    </row>
    <row r="23" ht="16.35" spans="1:4">
      <c r="A23">
        <v>21</v>
      </c>
      <c r="B23" s="103" t="s">
        <v>1074</v>
      </c>
      <c r="C23">
        <v>21</v>
      </c>
      <c r="D23" s="103" t="s">
        <v>1075</v>
      </c>
    </row>
    <row r="24" ht="16.35" spans="1:4">
      <c r="A24">
        <v>22</v>
      </c>
      <c r="B24" s="103" t="s">
        <v>1076</v>
      </c>
      <c r="C24">
        <v>22</v>
      </c>
      <c r="D24" s="103" t="s">
        <v>1077</v>
      </c>
    </row>
    <row r="25" ht="16.35" spans="1:4">
      <c r="A25">
        <v>23</v>
      </c>
      <c r="B25" s="103" t="s">
        <v>1078</v>
      </c>
      <c r="C25">
        <v>23</v>
      </c>
      <c r="D25" s="103" t="s">
        <v>1079</v>
      </c>
    </row>
    <row r="26" ht="16.35" spans="1:4">
      <c r="A26">
        <v>24</v>
      </c>
      <c r="B26" s="103" t="s">
        <v>1080</v>
      </c>
      <c r="C26">
        <v>24</v>
      </c>
      <c r="D26" s="103" t="s">
        <v>1081</v>
      </c>
    </row>
    <row r="27" ht="16.35" spans="1:4">
      <c r="A27">
        <v>25</v>
      </c>
      <c r="B27" s="103" t="s">
        <v>1082</v>
      </c>
      <c r="C27">
        <v>25</v>
      </c>
      <c r="D27" s="103" t="s">
        <v>1083</v>
      </c>
    </row>
    <row r="28" ht="16.35" spans="1:4">
      <c r="A28">
        <v>26</v>
      </c>
      <c r="B28" s="103" t="s">
        <v>1084</v>
      </c>
      <c r="C28">
        <v>26</v>
      </c>
      <c r="D28" s="103" t="s">
        <v>1085</v>
      </c>
    </row>
    <row r="29" ht="16.35" spans="1:4">
      <c r="A29">
        <v>27</v>
      </c>
      <c r="B29" s="103" t="s">
        <v>1086</v>
      </c>
      <c r="C29">
        <v>27</v>
      </c>
      <c r="D29" s="103" t="s">
        <v>1087</v>
      </c>
    </row>
    <row r="30" ht="16.35" spans="1:4">
      <c r="A30">
        <v>28</v>
      </c>
      <c r="B30" s="103" t="s">
        <v>1088</v>
      </c>
      <c r="C30">
        <v>28</v>
      </c>
      <c r="D30" s="103" t="s">
        <v>1089</v>
      </c>
    </row>
    <row r="31" ht="16.35" spans="1:4">
      <c r="A31">
        <v>29</v>
      </c>
      <c r="B31" s="103" t="s">
        <v>1090</v>
      </c>
      <c r="C31">
        <v>29</v>
      </c>
      <c r="D31" s="103" t="s">
        <v>1091</v>
      </c>
    </row>
    <row r="32" ht="16.35" spans="1:4">
      <c r="A32">
        <v>30</v>
      </c>
      <c r="B32" s="103" t="s">
        <v>1092</v>
      </c>
      <c r="C32">
        <v>30</v>
      </c>
      <c r="D32" s="103" t="s">
        <v>1093</v>
      </c>
    </row>
    <row r="33" ht="16.35" spans="1:4">
      <c r="A33">
        <v>31</v>
      </c>
      <c r="B33" s="103" t="s">
        <v>1094</v>
      </c>
      <c r="C33">
        <v>31</v>
      </c>
      <c r="D33" s="103" t="s">
        <v>1095</v>
      </c>
    </row>
    <row r="34" ht="16.35" spans="1:4">
      <c r="A34">
        <v>32</v>
      </c>
      <c r="B34" s="103" t="s">
        <v>1096</v>
      </c>
      <c r="C34">
        <v>32</v>
      </c>
      <c r="D34" s="103" t="s">
        <v>1097</v>
      </c>
    </row>
    <row r="35" ht="16.35" spans="1:4">
      <c r="A35">
        <v>33</v>
      </c>
      <c r="B35" s="103" t="s">
        <v>1098</v>
      </c>
      <c r="C35">
        <v>33</v>
      </c>
      <c r="D35" s="103" t="s">
        <v>1099</v>
      </c>
    </row>
    <row r="36" ht="16.35" spans="1:4">
      <c r="A36">
        <v>34</v>
      </c>
      <c r="B36" s="103" t="s">
        <v>1100</v>
      </c>
      <c r="C36">
        <v>34</v>
      </c>
      <c r="D36" s="103" t="s">
        <v>1101</v>
      </c>
    </row>
    <row r="37" ht="16.35" spans="1:4">
      <c r="A37">
        <v>35</v>
      </c>
      <c r="B37" s="103" t="s">
        <v>1102</v>
      </c>
      <c r="C37">
        <v>35</v>
      </c>
      <c r="D37" s="103" t="s">
        <v>1103</v>
      </c>
    </row>
    <row r="38" ht="16.35" spans="1:4">
      <c r="A38">
        <v>36</v>
      </c>
      <c r="B38" s="103" t="s">
        <v>1104</v>
      </c>
      <c r="C38">
        <v>36</v>
      </c>
      <c r="D38" s="103" t="s">
        <v>1105</v>
      </c>
    </row>
    <row r="39" ht="16.35" spans="1:4">
      <c r="A39">
        <v>37</v>
      </c>
      <c r="B39" s="103" t="s">
        <v>1106</v>
      </c>
      <c r="C39">
        <v>37</v>
      </c>
      <c r="D39" s="103" t="s">
        <v>1107</v>
      </c>
    </row>
    <row r="40" ht="16.35" spans="1:4">
      <c r="A40">
        <v>38</v>
      </c>
      <c r="B40" s="103" t="s">
        <v>1108</v>
      </c>
      <c r="C40">
        <v>38</v>
      </c>
      <c r="D40" s="103" t="s">
        <v>1109</v>
      </c>
    </row>
    <row r="41" ht="16.35" spans="1:4">
      <c r="A41">
        <v>39</v>
      </c>
      <c r="B41" s="103" t="s">
        <v>1110</v>
      </c>
      <c r="C41">
        <v>39</v>
      </c>
      <c r="D41" s="103" t="s">
        <v>1111</v>
      </c>
    </row>
    <row r="42" ht="16.35" spans="1:4">
      <c r="A42">
        <v>40</v>
      </c>
      <c r="B42" s="103" t="s">
        <v>1112</v>
      </c>
      <c r="C42">
        <v>40</v>
      </c>
      <c r="D42" s="103" t="s">
        <v>1113</v>
      </c>
    </row>
    <row r="43" ht="16.35" spans="1:4">
      <c r="A43">
        <v>41</v>
      </c>
      <c r="B43" s="103" t="s">
        <v>1114</v>
      </c>
      <c r="C43">
        <v>41</v>
      </c>
      <c r="D43" s="103" t="s">
        <v>1115</v>
      </c>
    </row>
    <row r="44" ht="16.35" spans="1:4">
      <c r="A44">
        <v>42</v>
      </c>
      <c r="B44" s="103" t="s">
        <v>1116</v>
      </c>
      <c r="C44">
        <v>42</v>
      </c>
      <c r="D44" s="103" t="s">
        <v>1117</v>
      </c>
    </row>
    <row r="45" ht="16.35" spans="1:4">
      <c r="A45">
        <v>43</v>
      </c>
      <c r="B45" s="103" t="s">
        <v>1118</v>
      </c>
      <c r="C45">
        <v>43</v>
      </c>
      <c r="D45" s="103" t="s">
        <v>1119</v>
      </c>
    </row>
    <row r="46" ht="16.35" spans="1:4">
      <c r="A46">
        <v>44</v>
      </c>
      <c r="B46" s="103" t="s">
        <v>1120</v>
      </c>
      <c r="C46">
        <v>44</v>
      </c>
      <c r="D46" s="103" t="s">
        <v>1121</v>
      </c>
    </row>
    <row r="47" ht="16.35" spans="1:4">
      <c r="A47">
        <v>45</v>
      </c>
      <c r="B47" s="103" t="s">
        <v>1122</v>
      </c>
      <c r="C47">
        <v>45</v>
      </c>
      <c r="D47" s="103" t="s">
        <v>1123</v>
      </c>
    </row>
    <row r="48" ht="16.35" spans="1:4">
      <c r="A48">
        <v>46</v>
      </c>
      <c r="B48" s="103" t="s">
        <v>1124</v>
      </c>
      <c r="C48">
        <v>46</v>
      </c>
      <c r="D48" s="103" t="s">
        <v>1125</v>
      </c>
    </row>
    <row r="49" ht="16.35" spans="1:4">
      <c r="A49">
        <v>47</v>
      </c>
      <c r="B49" s="103" t="s">
        <v>1126</v>
      </c>
      <c r="C49">
        <v>47</v>
      </c>
      <c r="D49" s="103" t="s">
        <v>1127</v>
      </c>
    </row>
    <row r="50" ht="16.35" spans="1:4">
      <c r="A50">
        <v>48</v>
      </c>
      <c r="B50" s="103" t="s">
        <v>1128</v>
      </c>
      <c r="C50">
        <v>48</v>
      </c>
      <c r="D50" s="103" t="s">
        <v>1129</v>
      </c>
    </row>
    <row r="51" ht="16.35" spans="1:4">
      <c r="A51">
        <v>49</v>
      </c>
      <c r="B51" s="103" t="s">
        <v>1130</v>
      </c>
      <c r="C51">
        <v>49</v>
      </c>
      <c r="D51" s="103" t="s">
        <v>1131</v>
      </c>
    </row>
    <row r="52" ht="16.35" spans="1:4">
      <c r="A52">
        <v>50</v>
      </c>
      <c r="B52" s="103" t="s">
        <v>1132</v>
      </c>
      <c r="C52">
        <v>50</v>
      </c>
      <c r="D52" s="103" t="s">
        <v>1133</v>
      </c>
    </row>
    <row r="53" ht="16.35" spans="1:4">
      <c r="A53">
        <v>51</v>
      </c>
      <c r="B53" s="103" t="s">
        <v>1134</v>
      </c>
      <c r="C53">
        <v>51</v>
      </c>
      <c r="D53" s="103" t="s">
        <v>1135</v>
      </c>
    </row>
    <row r="54" ht="16.35" spans="1:4">
      <c r="A54">
        <v>52</v>
      </c>
      <c r="B54" s="103" t="s">
        <v>1136</v>
      </c>
      <c r="C54">
        <v>52</v>
      </c>
      <c r="D54" s="103" t="s">
        <v>1137</v>
      </c>
    </row>
    <row r="55" ht="16.35" spans="1:4">
      <c r="A55">
        <v>53</v>
      </c>
      <c r="B55" s="103" t="s">
        <v>1138</v>
      </c>
      <c r="C55">
        <v>53</v>
      </c>
      <c r="D55" s="103" t="s">
        <v>1139</v>
      </c>
    </row>
    <row r="56" ht="16.35" spans="1:4">
      <c r="A56">
        <v>54</v>
      </c>
      <c r="B56" s="103" t="s">
        <v>1140</v>
      </c>
      <c r="C56">
        <v>54</v>
      </c>
      <c r="D56" s="103" t="s">
        <v>1141</v>
      </c>
    </row>
    <row r="57" ht="16.35" spans="1:4">
      <c r="A57">
        <v>55</v>
      </c>
      <c r="B57" s="103" t="s">
        <v>1142</v>
      </c>
      <c r="C57">
        <v>55</v>
      </c>
      <c r="D57" s="103" t="s">
        <v>1143</v>
      </c>
    </row>
    <row r="58" ht="16.35" spans="1:4">
      <c r="A58">
        <v>56</v>
      </c>
      <c r="B58" s="103" t="s">
        <v>1144</v>
      </c>
      <c r="C58">
        <v>56</v>
      </c>
      <c r="D58" s="103" t="s">
        <v>1145</v>
      </c>
    </row>
    <row r="59" ht="16.35" spans="1:4">
      <c r="A59">
        <v>57</v>
      </c>
      <c r="B59" s="103" t="s">
        <v>1146</v>
      </c>
      <c r="C59">
        <v>57</v>
      </c>
      <c r="D59" s="103" t="s">
        <v>1147</v>
      </c>
    </row>
    <row r="60" ht="16.35" spans="1:4">
      <c r="A60">
        <v>58</v>
      </c>
      <c r="B60" s="103" t="s">
        <v>1148</v>
      </c>
      <c r="C60">
        <v>58</v>
      </c>
      <c r="D60" s="103" t="s">
        <v>1149</v>
      </c>
    </row>
    <row r="61" ht="16.35" spans="1:4">
      <c r="A61">
        <v>59</v>
      </c>
      <c r="B61" s="103" t="s">
        <v>1150</v>
      </c>
      <c r="C61">
        <v>59</v>
      </c>
      <c r="D61" s="103" t="s">
        <v>1151</v>
      </c>
    </row>
    <row r="62" ht="16.35" spans="1:4">
      <c r="A62">
        <v>60</v>
      </c>
      <c r="B62" s="103" t="s">
        <v>1152</v>
      </c>
      <c r="C62">
        <v>60</v>
      </c>
      <c r="D62" s="103" t="s">
        <v>1153</v>
      </c>
    </row>
    <row r="63" ht="16.35" spans="1:4">
      <c r="A63">
        <v>61</v>
      </c>
      <c r="B63" s="103" t="s">
        <v>1154</v>
      </c>
      <c r="C63">
        <v>61</v>
      </c>
      <c r="D63" s="103" t="s">
        <v>1155</v>
      </c>
    </row>
    <row r="64" ht="16.35" spans="1:4">
      <c r="A64">
        <v>62</v>
      </c>
      <c r="B64" s="103" t="s">
        <v>1156</v>
      </c>
      <c r="C64">
        <v>62</v>
      </c>
      <c r="D64" s="103" t="s">
        <v>1157</v>
      </c>
    </row>
    <row r="65" ht="16.35" spans="1:4">
      <c r="A65">
        <v>63</v>
      </c>
      <c r="B65" s="103" t="s">
        <v>1158</v>
      </c>
      <c r="C65">
        <v>63</v>
      </c>
      <c r="D65" s="103" t="s">
        <v>1159</v>
      </c>
    </row>
    <row r="66" ht="16.35" spans="1:4">
      <c r="A66">
        <v>64</v>
      </c>
      <c r="B66" s="103" t="s">
        <v>1160</v>
      </c>
      <c r="C66">
        <v>64</v>
      </c>
      <c r="D66" s="103" t="s">
        <v>1161</v>
      </c>
    </row>
    <row r="67" ht="16.35" spans="1:4">
      <c r="A67">
        <v>65</v>
      </c>
      <c r="B67" s="103" t="s">
        <v>1162</v>
      </c>
      <c r="C67">
        <v>65</v>
      </c>
      <c r="D67" s="103" t="s">
        <v>1163</v>
      </c>
    </row>
    <row r="68" ht="31.95" spans="1:4">
      <c r="A68">
        <v>66</v>
      </c>
      <c r="B68" s="103" t="s">
        <v>1164</v>
      </c>
      <c r="C68">
        <v>66</v>
      </c>
      <c r="D68" s="103" t="s">
        <v>1165</v>
      </c>
    </row>
    <row r="69" ht="16.35" spans="1:4">
      <c r="A69">
        <v>67</v>
      </c>
      <c r="B69" s="103" t="s">
        <v>1166</v>
      </c>
      <c r="C69">
        <v>67</v>
      </c>
      <c r="D69" s="103" t="s">
        <v>1167</v>
      </c>
    </row>
    <row r="70" ht="16.35" spans="1:4">
      <c r="A70">
        <v>68</v>
      </c>
      <c r="B70" s="103" t="s">
        <v>1168</v>
      </c>
      <c r="C70">
        <v>68</v>
      </c>
      <c r="D70" s="103" t="s">
        <v>1169</v>
      </c>
    </row>
    <row r="71" ht="16.35" spans="1:4">
      <c r="A71">
        <v>69</v>
      </c>
      <c r="B71" s="103" t="s">
        <v>1170</v>
      </c>
      <c r="C71">
        <v>69</v>
      </c>
      <c r="D71" s="103" t="s">
        <v>1171</v>
      </c>
    </row>
    <row r="72" ht="16.35" spans="1:4">
      <c r="A72">
        <v>70</v>
      </c>
      <c r="B72" s="103" t="s">
        <v>1172</v>
      </c>
      <c r="C72">
        <v>70</v>
      </c>
      <c r="D72" s="103" t="s">
        <v>1173</v>
      </c>
    </row>
    <row r="73" ht="16.35" spans="1:4">
      <c r="A73">
        <v>71</v>
      </c>
      <c r="B73" s="103" t="s">
        <v>1174</v>
      </c>
      <c r="C73">
        <v>71</v>
      </c>
      <c r="D73" s="103" t="s">
        <v>1175</v>
      </c>
    </row>
    <row r="74" ht="16.35" spans="1:4">
      <c r="A74">
        <v>72</v>
      </c>
      <c r="B74" s="103" t="s">
        <v>1176</v>
      </c>
      <c r="C74">
        <v>72</v>
      </c>
      <c r="D74" s="103" t="s">
        <v>1177</v>
      </c>
    </row>
    <row r="75" ht="16.35" spans="1:4">
      <c r="A75">
        <v>73</v>
      </c>
      <c r="B75" s="103" t="s">
        <v>1178</v>
      </c>
      <c r="C75">
        <v>73</v>
      </c>
      <c r="D75" s="103" t="s">
        <v>1179</v>
      </c>
    </row>
    <row r="76" ht="16.35" spans="1:4">
      <c r="A76">
        <v>74</v>
      </c>
      <c r="B76" s="103" t="s">
        <v>1180</v>
      </c>
      <c r="C76">
        <v>74</v>
      </c>
      <c r="D76" s="103" t="s">
        <v>1181</v>
      </c>
    </row>
    <row r="77" ht="16.35" spans="1:4">
      <c r="A77">
        <v>75</v>
      </c>
      <c r="B77" s="103" t="s">
        <v>1182</v>
      </c>
      <c r="C77">
        <v>75</v>
      </c>
      <c r="D77" s="103" t="s">
        <v>1183</v>
      </c>
    </row>
    <row r="78" ht="16.35" spans="1:4">
      <c r="A78">
        <v>76</v>
      </c>
      <c r="B78" s="103" t="s">
        <v>1184</v>
      </c>
      <c r="C78">
        <v>76</v>
      </c>
      <c r="D78" s="103" t="s">
        <v>1185</v>
      </c>
    </row>
    <row r="79" ht="16.35" spans="1:4">
      <c r="A79">
        <v>77</v>
      </c>
      <c r="B79" s="103" t="s">
        <v>1186</v>
      </c>
      <c r="C79">
        <v>77</v>
      </c>
      <c r="D79" s="103" t="s">
        <v>1187</v>
      </c>
    </row>
    <row r="80" ht="16.35" spans="1:4">
      <c r="A80">
        <v>78</v>
      </c>
      <c r="B80" s="103" t="s">
        <v>1188</v>
      </c>
      <c r="C80">
        <v>78</v>
      </c>
      <c r="D80" s="103" t="s">
        <v>1189</v>
      </c>
    </row>
    <row r="81" ht="16.35" spans="1:4">
      <c r="A81">
        <v>79</v>
      </c>
      <c r="B81" s="103" t="s">
        <v>1190</v>
      </c>
      <c r="C81">
        <v>79</v>
      </c>
      <c r="D81" s="103" t="s">
        <v>1191</v>
      </c>
    </row>
    <row r="82" ht="16.35" spans="1:4">
      <c r="A82">
        <v>80</v>
      </c>
      <c r="B82" s="103" t="s">
        <v>1192</v>
      </c>
      <c r="C82">
        <v>80</v>
      </c>
      <c r="D82" s="103" t="s">
        <v>1193</v>
      </c>
    </row>
    <row r="83" ht="16.35" spans="1:4">
      <c r="A83">
        <v>81</v>
      </c>
      <c r="B83" s="103" t="s">
        <v>1194</v>
      </c>
      <c r="C83">
        <v>81</v>
      </c>
      <c r="D83" s="103" t="s">
        <v>1195</v>
      </c>
    </row>
    <row r="84" ht="16.35" spans="1:4">
      <c r="A84">
        <v>82</v>
      </c>
      <c r="B84" s="103" t="s">
        <v>1196</v>
      </c>
      <c r="C84">
        <v>82</v>
      </c>
      <c r="D84" s="103" t="s">
        <v>1197</v>
      </c>
    </row>
    <row r="85" ht="31.95" spans="1:4">
      <c r="A85">
        <v>83</v>
      </c>
      <c r="B85" s="103" t="s">
        <v>1198</v>
      </c>
      <c r="C85">
        <v>83</v>
      </c>
      <c r="D85" s="103" t="s">
        <v>1199</v>
      </c>
    </row>
    <row r="86" ht="16.35" spans="1:4">
      <c r="A86">
        <v>84</v>
      </c>
      <c r="B86" s="103" t="s">
        <v>1200</v>
      </c>
      <c r="C86">
        <v>84</v>
      </c>
      <c r="D86" s="103" t="s">
        <v>1201</v>
      </c>
    </row>
    <row r="87" ht="16.35" spans="1:4">
      <c r="A87">
        <v>85</v>
      </c>
      <c r="B87" s="103" t="s">
        <v>1202</v>
      </c>
      <c r="C87">
        <v>85</v>
      </c>
      <c r="D87" s="103" t="s">
        <v>1203</v>
      </c>
    </row>
    <row r="88" ht="16.35" spans="1:4">
      <c r="A88">
        <v>86</v>
      </c>
      <c r="B88" s="103" t="s">
        <v>1204</v>
      </c>
      <c r="C88">
        <v>86</v>
      </c>
      <c r="D88" s="103" t="s">
        <v>1205</v>
      </c>
    </row>
    <row r="89" ht="16.35" spans="1:4">
      <c r="A89">
        <v>87</v>
      </c>
      <c r="B89" s="103" t="s">
        <v>1206</v>
      </c>
      <c r="C89">
        <v>87</v>
      </c>
      <c r="D89" s="103" t="s">
        <v>1207</v>
      </c>
    </row>
    <row r="90" ht="16.35" spans="1:4">
      <c r="A90">
        <v>88</v>
      </c>
      <c r="B90" s="103" t="s">
        <v>1208</v>
      </c>
      <c r="C90">
        <v>88</v>
      </c>
      <c r="D90" s="103" t="s">
        <v>1209</v>
      </c>
    </row>
    <row r="91" ht="16.35" spans="1:4">
      <c r="A91">
        <v>89</v>
      </c>
      <c r="B91" s="103" t="s">
        <v>1210</v>
      </c>
      <c r="C91">
        <v>89</v>
      </c>
      <c r="D91" s="103" t="s">
        <v>1211</v>
      </c>
    </row>
    <row r="92" ht="31.95" spans="1:4">
      <c r="A92">
        <v>90</v>
      </c>
      <c r="B92" s="103" t="s">
        <v>1212</v>
      </c>
      <c r="C92">
        <v>90</v>
      </c>
      <c r="D92" s="103" t="s">
        <v>1213</v>
      </c>
    </row>
    <row r="93" ht="16.35" spans="1:4">
      <c r="A93">
        <v>91</v>
      </c>
      <c r="B93" s="103" t="s">
        <v>1214</v>
      </c>
      <c r="C93">
        <v>91</v>
      </c>
      <c r="D93" s="103" t="s">
        <v>1215</v>
      </c>
    </row>
    <row r="94" ht="16.35" spans="1:4">
      <c r="A94">
        <v>92</v>
      </c>
      <c r="B94" s="103" t="s">
        <v>1216</v>
      </c>
      <c r="C94">
        <v>92</v>
      </c>
      <c r="D94" s="103" t="s">
        <v>1217</v>
      </c>
    </row>
    <row r="95" ht="16.35" spans="1:4">
      <c r="A95">
        <v>93</v>
      </c>
      <c r="B95" s="103" t="s">
        <v>1218</v>
      </c>
      <c r="C95">
        <v>93</v>
      </c>
      <c r="D95" s="103" t="s">
        <v>1219</v>
      </c>
    </row>
    <row r="96" ht="16.35" spans="1:4">
      <c r="A96">
        <v>94</v>
      </c>
      <c r="B96" s="103" t="s">
        <v>1220</v>
      </c>
      <c r="C96">
        <v>94</v>
      </c>
      <c r="D96" s="103" t="s">
        <v>1221</v>
      </c>
    </row>
    <row r="97" ht="16.35" spans="1:4">
      <c r="A97">
        <v>95</v>
      </c>
      <c r="B97" s="103" t="s">
        <v>1222</v>
      </c>
      <c r="C97">
        <v>95</v>
      </c>
      <c r="D97" s="103" t="s">
        <v>1223</v>
      </c>
    </row>
    <row r="98" ht="16.35" spans="1:4">
      <c r="A98">
        <v>96</v>
      </c>
      <c r="B98" s="103" t="s">
        <v>1224</v>
      </c>
      <c r="C98">
        <v>96</v>
      </c>
      <c r="D98" s="103" t="s">
        <v>1225</v>
      </c>
    </row>
    <row r="99" ht="16.35" spans="1:4">
      <c r="A99">
        <v>97</v>
      </c>
      <c r="B99" s="103" t="s">
        <v>1226</v>
      </c>
      <c r="C99">
        <v>97</v>
      </c>
      <c r="D99" s="103" t="s">
        <v>1227</v>
      </c>
    </row>
    <row r="100" ht="16.35" spans="1:4">
      <c r="A100">
        <v>98</v>
      </c>
      <c r="B100" s="103" t="s">
        <v>1228</v>
      </c>
      <c r="C100">
        <v>98</v>
      </c>
      <c r="D100" s="103" t="s">
        <v>1229</v>
      </c>
    </row>
    <row r="101" ht="16.35" spans="1:4">
      <c r="A101">
        <v>99</v>
      </c>
      <c r="B101" s="103" t="s">
        <v>1230</v>
      </c>
      <c r="C101">
        <v>99</v>
      </c>
      <c r="D101" s="103" t="s">
        <v>1231</v>
      </c>
    </row>
    <row r="102" ht="16.35" spans="1:4">
      <c r="A102">
        <v>100</v>
      </c>
      <c r="B102" s="103" t="s">
        <v>1232</v>
      </c>
      <c r="C102">
        <v>100</v>
      </c>
      <c r="D102" s="103" t="s">
        <v>1233</v>
      </c>
    </row>
    <row r="103" ht="47.55" spans="2:4">
      <c r="B103" s="103" t="s">
        <v>1234</v>
      </c>
      <c r="D103" s="104"/>
    </row>
    <row r="104" ht="16.35" spans="2:4">
      <c r="B104" s="103" t="s">
        <v>1235</v>
      </c>
      <c r="D104" s="104"/>
    </row>
  </sheetData>
  <pageMargins left="0.699305555555556" right="0.699305555555556" top="0.75" bottom="0.75" header="0.3" footer="0.3"/>
  <pageSetup paperSize="9" orientation="portrait"/>
  <headerFooter/>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O139"/>
  <sheetViews>
    <sheetView zoomScale="90" zoomScaleNormal="90" workbookViewId="0">
      <selection activeCell="L3" sqref="L3"/>
    </sheetView>
  </sheetViews>
  <sheetFormatPr defaultColWidth="9" defaultRowHeight="13.8"/>
  <cols>
    <col min="1" max="1" width="3.87962962962963" style="28" customWidth="1"/>
    <col min="2" max="2" width="19.75" style="29" customWidth="1"/>
    <col min="3" max="3" width="9" style="30"/>
    <col min="4" max="4" width="12.75" style="30" customWidth="1"/>
    <col min="5" max="5" width="24.3796296296296" style="30" customWidth="1"/>
    <col min="6" max="6" width="11.25" style="30" customWidth="1"/>
    <col min="7" max="7" width="12.25" style="31" customWidth="1"/>
    <col min="8" max="8" width="10" style="31" customWidth="1"/>
    <col min="9" max="9" width="50" style="31" customWidth="1"/>
    <col min="10" max="10" width="27.1296296296296" style="31" customWidth="1"/>
    <col min="11" max="11" width="3.12962962962963" style="31" customWidth="1"/>
    <col min="12" max="15" width="9" style="31"/>
  </cols>
  <sheetData>
    <row r="1" ht="14.25" customHeight="1" spans="1:11">
      <c r="A1" s="32" t="s">
        <v>1236</v>
      </c>
      <c r="B1" s="33"/>
      <c r="C1" s="33"/>
      <c r="D1" s="33"/>
      <c r="E1" s="33"/>
      <c r="F1" s="34"/>
      <c r="G1" s="35" t="s">
        <v>1237</v>
      </c>
      <c r="H1" s="35"/>
      <c r="I1" s="84"/>
      <c r="J1" s="84"/>
      <c r="K1" s="85"/>
    </row>
    <row r="2" ht="14.25" customHeight="1" spans="1:11">
      <c r="A2" s="36" t="s">
        <v>1238</v>
      </c>
      <c r="B2" s="37" t="s">
        <v>1239</v>
      </c>
      <c r="C2" s="37"/>
      <c r="D2" s="37"/>
      <c r="E2" s="37"/>
      <c r="F2" s="38">
        <v>43343</v>
      </c>
      <c r="G2" s="39" t="s">
        <v>1240</v>
      </c>
      <c r="H2" s="40"/>
      <c r="I2" s="86" t="s">
        <v>1241</v>
      </c>
      <c r="J2" s="87" t="s">
        <v>1242</v>
      </c>
      <c r="K2" s="88" t="s">
        <v>1243</v>
      </c>
    </row>
    <row r="3" ht="121.5" customHeight="1" spans="1:11">
      <c r="A3" s="41"/>
      <c r="B3" s="42" t="s">
        <v>1244</v>
      </c>
      <c r="C3" s="43"/>
      <c r="D3" s="43"/>
      <c r="E3" s="43"/>
      <c r="F3" s="44"/>
      <c r="G3" s="45" t="s">
        <v>1245</v>
      </c>
      <c r="H3" s="46"/>
      <c r="I3" s="89" t="s">
        <v>1246</v>
      </c>
      <c r="J3" s="90" t="s">
        <v>1247</v>
      </c>
      <c r="K3" s="91"/>
    </row>
    <row r="4" ht="14.25" customHeight="1" spans="1:11">
      <c r="A4" s="41"/>
      <c r="B4" s="37" t="s">
        <v>1248</v>
      </c>
      <c r="C4" s="37"/>
      <c r="D4" s="37"/>
      <c r="E4" s="37"/>
      <c r="F4" s="38">
        <v>43309</v>
      </c>
      <c r="G4" s="47"/>
      <c r="H4" s="48"/>
      <c r="I4" s="86" t="s">
        <v>1249</v>
      </c>
      <c r="J4" s="87" t="s">
        <v>1242</v>
      </c>
      <c r="K4" s="91"/>
    </row>
    <row r="5" ht="87.75" customHeight="1" spans="1:11">
      <c r="A5" s="41"/>
      <c r="B5" s="49" t="s">
        <v>1250</v>
      </c>
      <c r="C5" s="35"/>
      <c r="D5" s="35"/>
      <c r="E5" s="35"/>
      <c r="F5" s="50"/>
      <c r="G5" s="51"/>
      <c r="H5" s="52"/>
      <c r="I5" s="92" t="s">
        <v>1251</v>
      </c>
      <c r="J5" s="93" t="s">
        <v>1252</v>
      </c>
      <c r="K5" s="91"/>
    </row>
    <row r="6" ht="14.25" customHeight="1" spans="1:11">
      <c r="A6" s="41"/>
      <c r="B6" s="37" t="s">
        <v>1253</v>
      </c>
      <c r="C6" s="37"/>
      <c r="D6" s="37"/>
      <c r="E6" s="37"/>
      <c r="F6" s="38">
        <v>43281</v>
      </c>
      <c r="G6" s="53"/>
      <c r="H6" s="54"/>
      <c r="I6" s="86" t="s">
        <v>1254</v>
      </c>
      <c r="J6" s="87" t="s">
        <v>1242</v>
      </c>
      <c r="K6" s="91"/>
    </row>
    <row r="7" ht="202.5" customHeight="1" spans="1:11">
      <c r="A7" s="41"/>
      <c r="B7" s="55" t="s">
        <v>1255</v>
      </c>
      <c r="C7" s="55"/>
      <c r="D7" s="55"/>
      <c r="E7" s="55"/>
      <c r="F7" s="55"/>
      <c r="G7" s="56"/>
      <c r="H7" s="54"/>
      <c r="I7" s="94" t="s">
        <v>1256</v>
      </c>
      <c r="J7" s="95" t="s">
        <v>1257</v>
      </c>
      <c r="K7" s="91"/>
    </row>
    <row r="8" ht="14.25" customHeight="1" spans="1:11">
      <c r="A8" s="41"/>
      <c r="B8" s="37" t="s">
        <v>1258</v>
      </c>
      <c r="C8" s="37"/>
      <c r="D8" s="37"/>
      <c r="E8" s="37"/>
      <c r="F8" s="38">
        <v>43248</v>
      </c>
      <c r="G8" s="56"/>
      <c r="H8" s="57"/>
      <c r="I8" s="96"/>
      <c r="J8" s="97"/>
      <c r="K8" s="91"/>
    </row>
    <row r="9" ht="205.5" customHeight="1" spans="1:11">
      <c r="A9" s="41"/>
      <c r="B9" s="58" t="s">
        <v>1259</v>
      </c>
      <c r="C9" s="59"/>
      <c r="D9" s="59"/>
      <c r="E9" s="59"/>
      <c r="F9" s="59"/>
      <c r="G9" s="60"/>
      <c r="H9" s="54"/>
      <c r="I9" s="96"/>
      <c r="J9" s="97"/>
      <c r="K9" s="91"/>
    </row>
    <row r="10" ht="13.5" customHeight="1" spans="1:11">
      <c r="A10" s="41"/>
      <c r="B10" s="37" t="s">
        <v>1260</v>
      </c>
      <c r="C10" s="37"/>
      <c r="D10" s="37"/>
      <c r="E10" s="37"/>
      <c r="F10" s="38">
        <v>43218</v>
      </c>
      <c r="G10" s="61"/>
      <c r="H10" s="62"/>
      <c r="I10" s="96"/>
      <c r="J10" s="97"/>
      <c r="K10" s="91"/>
    </row>
    <row r="11" ht="17.25" customHeight="1" spans="1:11">
      <c r="A11" s="41"/>
      <c r="B11" s="63" t="s">
        <v>1261</v>
      </c>
      <c r="C11" s="58"/>
      <c r="D11" s="58"/>
      <c r="E11" s="58"/>
      <c r="F11" s="58"/>
      <c r="G11" s="64"/>
      <c r="H11" s="62"/>
      <c r="I11" s="96"/>
      <c r="J11" s="97"/>
      <c r="K11" s="91"/>
    </row>
    <row r="12" ht="14.25" customHeight="1" spans="1:11">
      <c r="A12" s="41"/>
      <c r="B12" s="37" t="s">
        <v>1262</v>
      </c>
      <c r="C12" s="37"/>
      <c r="D12" s="37"/>
      <c r="E12" s="37"/>
      <c r="F12" s="38">
        <v>43187</v>
      </c>
      <c r="G12" s="65"/>
      <c r="H12" s="66"/>
      <c r="I12" s="96"/>
      <c r="J12" s="97"/>
      <c r="K12" s="91"/>
    </row>
    <row r="13" ht="190.5" customHeight="1" spans="1:11">
      <c r="A13" s="41"/>
      <c r="B13" s="58" t="s">
        <v>1263</v>
      </c>
      <c r="C13" s="59"/>
      <c r="D13" s="59"/>
      <c r="E13" s="59"/>
      <c r="F13" s="59"/>
      <c r="G13" s="67"/>
      <c r="H13" s="68"/>
      <c r="I13" s="96"/>
      <c r="J13" s="97"/>
      <c r="K13" s="91"/>
    </row>
    <row r="14" ht="18" customHeight="1" spans="1:11">
      <c r="A14" s="41"/>
      <c r="B14" s="37" t="s">
        <v>1264</v>
      </c>
      <c r="C14" s="37"/>
      <c r="D14" s="37"/>
      <c r="E14" s="37"/>
      <c r="F14" s="38">
        <v>43164</v>
      </c>
      <c r="G14" s="69"/>
      <c r="H14" s="70"/>
      <c r="I14" s="96"/>
      <c r="J14" s="97"/>
      <c r="K14" s="91"/>
    </row>
    <row r="15" s="26" customFormat="1" ht="59.25" customHeight="1" spans="1:15">
      <c r="A15" s="41"/>
      <c r="B15" s="58" t="s">
        <v>1265</v>
      </c>
      <c r="C15" s="59"/>
      <c r="D15" s="59"/>
      <c r="E15" s="59"/>
      <c r="F15" s="59"/>
      <c r="G15" s="71"/>
      <c r="H15" s="72"/>
      <c r="I15" s="96"/>
      <c r="J15" s="97"/>
      <c r="K15" s="91"/>
      <c r="L15" s="98"/>
      <c r="M15" s="98"/>
      <c r="N15" s="98"/>
      <c r="O15" s="98"/>
    </row>
    <row r="16" ht="18" customHeight="1" spans="1:11">
      <c r="A16" s="41"/>
      <c r="B16" s="37" t="s">
        <v>1266</v>
      </c>
      <c r="C16" s="37"/>
      <c r="D16" s="37"/>
      <c r="E16" s="37"/>
      <c r="F16" s="38">
        <v>43153</v>
      </c>
      <c r="G16" s="73">
        <v>43103</v>
      </c>
      <c r="H16" s="74">
        <v>43131</v>
      </c>
      <c r="I16" s="96"/>
      <c r="J16" s="97"/>
      <c r="K16" s="91"/>
    </row>
    <row r="17" ht="96" customHeight="1" spans="1:13">
      <c r="A17" s="41"/>
      <c r="B17" s="58" t="s">
        <v>1267</v>
      </c>
      <c r="C17" s="59"/>
      <c r="D17" s="59"/>
      <c r="E17" s="59"/>
      <c r="F17" s="59"/>
      <c r="G17" s="75"/>
      <c r="H17" s="76"/>
      <c r="I17" s="96"/>
      <c r="J17" s="97"/>
      <c r="K17" s="91"/>
      <c r="L17" s="82"/>
      <c r="M17" s="82"/>
    </row>
    <row r="18" ht="18" customHeight="1" spans="1:15">
      <c r="A18" s="41"/>
      <c r="B18" s="37" t="s">
        <v>1268</v>
      </c>
      <c r="C18" s="37" t="s">
        <v>1269</v>
      </c>
      <c r="D18" s="37"/>
      <c r="E18" s="37"/>
      <c r="F18" s="38">
        <v>43040</v>
      </c>
      <c r="G18" s="73">
        <v>42958</v>
      </c>
      <c r="H18" s="77">
        <v>43008</v>
      </c>
      <c r="I18" s="96"/>
      <c r="J18" s="97"/>
      <c r="K18" s="91"/>
      <c r="L18"/>
      <c r="M18"/>
      <c r="N18"/>
      <c r="O18"/>
    </row>
    <row r="19" s="27" customFormat="1" ht="375.75" customHeight="1" spans="1:11">
      <c r="A19" s="41"/>
      <c r="B19" s="58" t="s">
        <v>1270</v>
      </c>
      <c r="C19" s="59"/>
      <c r="D19" s="59"/>
      <c r="E19" s="59"/>
      <c r="F19" s="59"/>
      <c r="G19" s="78"/>
      <c r="H19" s="79"/>
      <c r="I19" s="96"/>
      <c r="J19" s="97"/>
      <c r="K19" s="91"/>
    </row>
    <row r="20" ht="15.75" customHeight="1" spans="1:15">
      <c r="A20" s="41"/>
      <c r="B20" s="37" t="s">
        <v>1271</v>
      </c>
      <c r="C20" s="37"/>
      <c r="D20" s="37"/>
      <c r="E20" s="37"/>
      <c r="F20" s="38">
        <v>42949</v>
      </c>
      <c r="G20" s="80"/>
      <c r="H20" s="81"/>
      <c r="I20" s="96"/>
      <c r="J20" s="97"/>
      <c r="K20" s="91"/>
      <c r="L20"/>
      <c r="M20"/>
      <c r="N20"/>
      <c r="O20"/>
    </row>
    <row r="21" ht="60" customHeight="1" spans="1:15">
      <c r="A21" s="41"/>
      <c r="B21" s="58" t="s">
        <v>1272</v>
      </c>
      <c r="C21" s="58"/>
      <c r="D21" s="58"/>
      <c r="E21" s="58"/>
      <c r="F21" s="58"/>
      <c r="G21" s="80"/>
      <c r="H21" s="81"/>
      <c r="I21" s="96"/>
      <c r="J21" s="97"/>
      <c r="K21" s="91"/>
      <c r="L21"/>
      <c r="M21"/>
      <c r="N21"/>
      <c r="O21"/>
    </row>
    <row r="22" ht="13.5" customHeight="1" spans="1:15">
      <c r="A22" s="41"/>
      <c r="B22" s="37" t="s">
        <v>1273</v>
      </c>
      <c r="C22" s="37"/>
      <c r="D22" s="37"/>
      <c r="E22" s="37"/>
      <c r="F22" s="38">
        <v>42948</v>
      </c>
      <c r="G22" s="80"/>
      <c r="H22" s="81"/>
      <c r="I22" s="96"/>
      <c r="J22" s="97"/>
      <c r="K22" s="91"/>
      <c r="L22"/>
      <c r="M22"/>
      <c r="N22"/>
      <c r="O22"/>
    </row>
    <row r="23" ht="124.5" customHeight="1" spans="1:15">
      <c r="A23" s="41"/>
      <c r="B23" s="58" t="s">
        <v>1274</v>
      </c>
      <c r="C23" s="58"/>
      <c r="D23" s="58"/>
      <c r="E23" s="58"/>
      <c r="F23" s="58"/>
      <c r="G23" s="80"/>
      <c r="H23" s="81"/>
      <c r="I23" s="96"/>
      <c r="J23" s="97"/>
      <c r="K23" s="91"/>
      <c r="L23"/>
      <c r="M23"/>
      <c r="N23"/>
      <c r="O23"/>
    </row>
    <row r="24" ht="13.5" customHeight="1" spans="1:15">
      <c r="A24" s="41"/>
      <c r="B24" s="37" t="s">
        <v>1275</v>
      </c>
      <c r="C24" s="37"/>
      <c r="D24" s="37"/>
      <c r="E24" s="37"/>
      <c r="F24" s="37"/>
      <c r="G24" s="80"/>
      <c r="H24" s="81"/>
      <c r="I24" s="96"/>
      <c r="J24" s="97"/>
      <c r="K24" s="91"/>
      <c r="L24"/>
      <c r="M24"/>
      <c r="N24"/>
      <c r="O24"/>
    </row>
    <row r="25" ht="109.5" customHeight="1" spans="1:15">
      <c r="A25" s="41"/>
      <c r="B25" s="58" t="s">
        <v>1276</v>
      </c>
      <c r="C25" s="58"/>
      <c r="D25" s="58"/>
      <c r="E25" s="58"/>
      <c r="F25" s="58"/>
      <c r="G25" s="80"/>
      <c r="H25" s="81"/>
      <c r="I25" s="96"/>
      <c r="J25" s="97"/>
      <c r="K25" s="91"/>
      <c r="L25"/>
      <c r="M25"/>
      <c r="N25"/>
      <c r="O25"/>
    </row>
    <row r="26" ht="13.5" customHeight="1" spans="1:15">
      <c r="A26" s="41"/>
      <c r="B26" s="37" t="s">
        <v>1277</v>
      </c>
      <c r="C26" s="37"/>
      <c r="D26" s="37"/>
      <c r="E26" s="37"/>
      <c r="F26" s="37"/>
      <c r="G26" s="80"/>
      <c r="H26" s="81"/>
      <c r="I26" s="96"/>
      <c r="J26" s="97"/>
      <c r="K26" s="91"/>
      <c r="L26"/>
      <c r="M26"/>
      <c r="N26"/>
      <c r="O26"/>
    </row>
    <row r="27" ht="68.25" customHeight="1" spans="1:15">
      <c r="A27" s="41"/>
      <c r="B27" s="55" t="s">
        <v>1278</v>
      </c>
      <c r="C27" s="55"/>
      <c r="D27" s="55"/>
      <c r="E27" s="55"/>
      <c r="F27" s="55"/>
      <c r="G27" s="80"/>
      <c r="H27" s="81"/>
      <c r="I27" s="96"/>
      <c r="J27" s="97"/>
      <c r="K27" s="91"/>
      <c r="L27"/>
      <c r="M27"/>
      <c r="N27"/>
      <c r="O27"/>
    </row>
    <row r="28" ht="14.4" spans="1:15">
      <c r="A28" s="41"/>
      <c r="B28" s="37" t="s">
        <v>1279</v>
      </c>
      <c r="C28" s="37"/>
      <c r="D28" s="37"/>
      <c r="E28" s="37"/>
      <c r="F28" s="37"/>
      <c r="H28"/>
      <c r="I28" s="96"/>
      <c r="J28" s="97"/>
      <c r="K28" s="91"/>
      <c r="L28"/>
      <c r="M28"/>
      <c r="N28"/>
      <c r="O28"/>
    </row>
    <row r="29" ht="32.25" customHeight="1" spans="1:15">
      <c r="A29" s="41"/>
      <c r="B29" s="58" t="s">
        <v>1280</v>
      </c>
      <c r="C29" s="58"/>
      <c r="D29" s="58"/>
      <c r="E29" s="58"/>
      <c r="F29" s="58"/>
      <c r="H29"/>
      <c r="I29" s="99"/>
      <c r="J29" s="100"/>
      <c r="K29" s="101"/>
      <c r="L29"/>
      <c r="M29"/>
      <c r="N29"/>
      <c r="O29"/>
    </row>
    <row r="30" ht="14.4" spans="2:15">
      <c r="B30" s="82"/>
      <c r="C30" s="83"/>
      <c r="D30" s="83"/>
      <c r="E30" s="83"/>
      <c r="F30" s="83"/>
      <c r="H30"/>
      <c r="I30"/>
      <c r="J30"/>
      <c r="K30"/>
      <c r="L30"/>
      <c r="M30"/>
      <c r="N30"/>
      <c r="O30"/>
    </row>
    <row r="31" spans="8:15">
      <c r="H31"/>
      <c r="I31"/>
      <c r="J31"/>
      <c r="K31"/>
      <c r="L31"/>
      <c r="M31"/>
      <c r="N31"/>
      <c r="O31"/>
    </row>
    <row r="32" spans="8:15">
      <c r="H32"/>
      <c r="I32"/>
      <c r="J32"/>
      <c r="K32"/>
      <c r="L32"/>
      <c r="M32"/>
      <c r="N32"/>
      <c r="O32"/>
    </row>
    <row r="33" spans="8:15">
      <c r="H33"/>
      <c r="I33"/>
      <c r="J33"/>
      <c r="K33"/>
      <c r="L33"/>
      <c r="M33"/>
      <c r="N33"/>
      <c r="O33"/>
    </row>
    <row r="34" spans="8:15">
      <c r="H34"/>
      <c r="I34"/>
      <c r="J34"/>
      <c r="K34"/>
      <c r="L34"/>
      <c r="M34"/>
      <c r="N34"/>
      <c r="O34"/>
    </row>
    <row r="35" spans="8:15">
      <c r="H35"/>
      <c r="I35"/>
      <c r="J35"/>
      <c r="K35"/>
      <c r="L35"/>
      <c r="M35"/>
      <c r="N35"/>
      <c r="O35"/>
    </row>
    <row r="36" spans="8:15">
      <c r="H36"/>
      <c r="I36"/>
      <c r="J36"/>
      <c r="K36"/>
      <c r="L36"/>
      <c r="M36"/>
      <c r="N36"/>
      <c r="O36"/>
    </row>
    <row r="37" spans="8:15">
      <c r="H37"/>
      <c r="I37"/>
      <c r="J37"/>
      <c r="K37"/>
      <c r="L37"/>
      <c r="M37"/>
      <c r="N37"/>
      <c r="O37"/>
    </row>
    <row r="38" spans="8:15">
      <c r="H38"/>
      <c r="I38"/>
      <c r="J38"/>
      <c r="K38"/>
      <c r="L38"/>
      <c r="M38"/>
      <c r="N38"/>
      <c r="O38"/>
    </row>
    <row r="39" spans="8:15">
      <c r="H39"/>
      <c r="I39"/>
      <c r="J39"/>
      <c r="K39"/>
      <c r="L39"/>
      <c r="M39"/>
      <c r="N39"/>
      <c r="O39"/>
    </row>
    <row r="40" spans="8:15">
      <c r="H40"/>
      <c r="I40"/>
      <c r="J40"/>
      <c r="K40"/>
      <c r="L40"/>
      <c r="M40"/>
      <c r="N40"/>
      <c r="O40"/>
    </row>
    <row r="41" spans="8:15">
      <c r="H41"/>
      <c r="I41"/>
      <c r="J41"/>
      <c r="K41"/>
      <c r="L41"/>
      <c r="M41"/>
      <c r="N41"/>
      <c r="O41"/>
    </row>
    <row r="42" spans="8:15">
      <c r="H42"/>
      <c r="I42"/>
      <c r="J42"/>
      <c r="K42"/>
      <c r="L42"/>
      <c r="M42"/>
      <c r="N42"/>
      <c r="O42"/>
    </row>
    <row r="43" spans="8:15">
      <c r="H43"/>
      <c r="I43"/>
      <c r="J43"/>
      <c r="K43"/>
      <c r="L43"/>
      <c r="M43"/>
      <c r="N43"/>
      <c r="O43"/>
    </row>
    <row r="44" spans="8:15">
      <c r="H44"/>
      <c r="I44"/>
      <c r="J44"/>
      <c r="K44"/>
      <c r="L44"/>
      <c r="M44"/>
      <c r="N44"/>
      <c r="O44"/>
    </row>
    <row r="45" spans="8:15">
      <c r="H45"/>
      <c r="I45"/>
      <c r="J45"/>
      <c r="K45"/>
      <c r="L45"/>
      <c r="M45"/>
      <c r="N45"/>
      <c r="O45"/>
    </row>
    <row r="46" spans="8:15">
      <c r="H46"/>
      <c r="I46"/>
      <c r="J46"/>
      <c r="K46"/>
      <c r="L46"/>
      <c r="M46"/>
      <c r="N46"/>
      <c r="O46"/>
    </row>
    <row r="47" spans="8:15">
      <c r="H47"/>
      <c r="I47"/>
      <c r="J47"/>
      <c r="K47"/>
      <c r="L47"/>
      <c r="M47"/>
      <c r="N47"/>
      <c r="O47"/>
    </row>
    <row r="48" spans="8:15">
      <c r="H48"/>
      <c r="I48"/>
      <c r="J48"/>
      <c r="K48"/>
      <c r="L48"/>
      <c r="M48"/>
      <c r="N48"/>
      <c r="O48"/>
    </row>
    <row r="49" spans="8:15">
      <c r="H49"/>
      <c r="I49"/>
      <c r="J49"/>
      <c r="K49"/>
      <c r="L49"/>
      <c r="M49"/>
      <c r="N49"/>
      <c r="O49"/>
    </row>
    <row r="50" spans="8:15">
      <c r="H50"/>
      <c r="I50"/>
      <c r="J50"/>
      <c r="K50"/>
      <c r="L50"/>
      <c r="M50"/>
      <c r="N50"/>
      <c r="O50"/>
    </row>
    <row r="51" spans="8:15">
      <c r="H51"/>
      <c r="I51"/>
      <c r="J51"/>
      <c r="K51"/>
      <c r="L51"/>
      <c r="M51"/>
      <c r="N51"/>
      <c r="O51"/>
    </row>
    <row r="52" spans="8:15">
      <c r="H52"/>
      <c r="I52"/>
      <c r="J52"/>
      <c r="K52"/>
      <c r="L52"/>
      <c r="M52"/>
      <c r="N52"/>
      <c r="O52"/>
    </row>
    <row r="53" spans="8:15">
      <c r="H53"/>
      <c r="I53"/>
      <c r="J53"/>
      <c r="K53"/>
      <c r="L53"/>
      <c r="M53"/>
      <c r="N53"/>
      <c r="O53"/>
    </row>
    <row r="54" spans="8:15">
      <c r="H54"/>
      <c r="I54"/>
      <c r="J54"/>
      <c r="K54"/>
      <c r="L54"/>
      <c r="M54"/>
      <c r="N54"/>
      <c r="O54"/>
    </row>
    <row r="55" spans="8:15">
      <c r="H55"/>
      <c r="I55"/>
      <c r="J55"/>
      <c r="K55"/>
      <c r="L55"/>
      <c r="M55"/>
      <c r="N55"/>
      <c r="O55"/>
    </row>
    <row r="56" spans="8:15">
      <c r="H56"/>
      <c r="I56"/>
      <c r="J56"/>
      <c r="K56"/>
      <c r="L56"/>
      <c r="M56"/>
      <c r="N56"/>
      <c r="O56"/>
    </row>
    <row r="57" spans="8:15">
      <c r="H57"/>
      <c r="I57"/>
      <c r="J57"/>
      <c r="K57"/>
      <c r="L57"/>
      <c r="M57"/>
      <c r="N57"/>
      <c r="O57"/>
    </row>
    <row r="58" spans="8:15">
      <c r="H58"/>
      <c r="I58"/>
      <c r="J58"/>
      <c r="K58"/>
      <c r="L58"/>
      <c r="M58"/>
      <c r="N58"/>
      <c r="O58"/>
    </row>
    <row r="59" spans="8:15">
      <c r="H59"/>
      <c r="I59"/>
      <c r="J59"/>
      <c r="K59"/>
      <c r="L59"/>
      <c r="M59"/>
      <c r="N59"/>
      <c r="O59"/>
    </row>
    <row r="60" spans="8:15">
      <c r="H60"/>
      <c r="I60"/>
      <c r="J60"/>
      <c r="K60"/>
      <c r="L60"/>
      <c r="M60"/>
      <c r="N60"/>
      <c r="O60"/>
    </row>
    <row r="61" spans="8:15">
      <c r="H61"/>
      <c r="I61"/>
      <c r="J61"/>
      <c r="K61"/>
      <c r="L61"/>
      <c r="M61"/>
      <c r="N61"/>
      <c r="O61"/>
    </row>
    <row r="62" spans="8:15">
      <c r="H62"/>
      <c r="I62"/>
      <c r="J62"/>
      <c r="K62"/>
      <c r="L62"/>
      <c r="M62"/>
      <c r="N62"/>
      <c r="O62"/>
    </row>
    <row r="63" spans="8:15">
      <c r="H63"/>
      <c r="I63"/>
      <c r="J63"/>
      <c r="K63"/>
      <c r="L63"/>
      <c r="M63"/>
      <c r="N63"/>
      <c r="O63"/>
    </row>
    <row r="64" spans="8:15">
      <c r="H64"/>
      <c r="I64"/>
      <c r="J64"/>
      <c r="K64"/>
      <c r="L64"/>
      <c r="M64"/>
      <c r="N64"/>
      <c r="O64"/>
    </row>
    <row r="65" spans="8:15">
      <c r="H65"/>
      <c r="I65"/>
      <c r="J65"/>
      <c r="K65"/>
      <c r="L65"/>
      <c r="M65"/>
      <c r="N65"/>
      <c r="O65"/>
    </row>
    <row r="66" spans="8:15">
      <c r="H66"/>
      <c r="I66"/>
      <c r="J66"/>
      <c r="K66"/>
      <c r="L66"/>
      <c r="M66"/>
      <c r="N66"/>
      <c r="O66"/>
    </row>
    <row r="67" spans="8:15">
      <c r="H67"/>
      <c r="I67"/>
      <c r="J67"/>
      <c r="K67"/>
      <c r="L67"/>
      <c r="M67"/>
      <c r="N67"/>
      <c r="O67"/>
    </row>
    <row r="68" spans="8:15">
      <c r="H68"/>
      <c r="I68"/>
      <c r="J68"/>
      <c r="K68"/>
      <c r="L68"/>
      <c r="M68"/>
      <c r="N68"/>
      <c r="O68"/>
    </row>
    <row r="69" spans="8:15">
      <c r="H69"/>
      <c r="I69"/>
      <c r="J69"/>
      <c r="K69"/>
      <c r="L69"/>
      <c r="M69"/>
      <c r="N69"/>
      <c r="O69"/>
    </row>
    <row r="70" spans="8:15">
      <c r="H70"/>
      <c r="I70"/>
      <c r="J70"/>
      <c r="K70"/>
      <c r="L70"/>
      <c r="M70"/>
      <c r="N70"/>
      <c r="O70"/>
    </row>
    <row r="71" spans="8:15">
      <c r="H71"/>
      <c r="I71"/>
      <c r="J71"/>
      <c r="K71"/>
      <c r="L71"/>
      <c r="M71"/>
      <c r="N71"/>
      <c r="O71"/>
    </row>
    <row r="72" spans="8:15">
      <c r="H72"/>
      <c r="I72"/>
      <c r="J72"/>
      <c r="K72"/>
      <c r="L72"/>
      <c r="M72"/>
      <c r="N72"/>
      <c r="O72"/>
    </row>
    <row r="73" spans="8:15">
      <c r="H73"/>
      <c r="I73"/>
      <c r="J73"/>
      <c r="K73"/>
      <c r="L73"/>
      <c r="M73"/>
      <c r="N73"/>
      <c r="O73"/>
    </row>
    <row r="74" spans="8:15">
      <c r="H74"/>
      <c r="I74"/>
      <c r="J74"/>
      <c r="K74"/>
      <c r="L74"/>
      <c r="M74"/>
      <c r="N74"/>
      <c r="O74"/>
    </row>
    <row r="75" spans="8:15">
      <c r="H75"/>
      <c r="I75"/>
      <c r="J75"/>
      <c r="K75"/>
      <c r="L75"/>
      <c r="M75"/>
      <c r="N75"/>
      <c r="O75"/>
    </row>
    <row r="76" spans="8:15">
      <c r="H76"/>
      <c r="I76"/>
      <c r="J76"/>
      <c r="K76"/>
      <c r="L76"/>
      <c r="M76"/>
      <c r="N76"/>
      <c r="O76"/>
    </row>
    <row r="77" spans="8:15">
      <c r="H77"/>
      <c r="I77"/>
      <c r="J77"/>
      <c r="K77"/>
      <c r="L77"/>
      <c r="M77"/>
      <c r="N77"/>
      <c r="O77"/>
    </row>
    <row r="78" spans="8:15">
      <c r="H78"/>
      <c r="I78"/>
      <c r="J78"/>
      <c r="K78"/>
      <c r="L78"/>
      <c r="M78"/>
      <c r="N78"/>
      <c r="O78"/>
    </row>
    <row r="79" spans="8:15">
      <c r="H79"/>
      <c r="I79"/>
      <c r="J79"/>
      <c r="K79"/>
      <c r="L79"/>
      <c r="M79"/>
      <c r="N79"/>
      <c r="O79"/>
    </row>
    <row r="80" spans="8:15">
      <c r="H80"/>
      <c r="I80"/>
      <c r="J80"/>
      <c r="K80"/>
      <c r="L80"/>
      <c r="M80"/>
      <c r="N80"/>
      <c r="O80"/>
    </row>
    <row r="81" spans="8:15">
      <c r="H81"/>
      <c r="I81"/>
      <c r="J81"/>
      <c r="K81"/>
      <c r="L81"/>
      <c r="M81"/>
      <c r="N81"/>
      <c r="O81"/>
    </row>
    <row r="82" spans="8:15">
      <c r="H82"/>
      <c r="I82"/>
      <c r="J82"/>
      <c r="K82"/>
      <c r="L82"/>
      <c r="M82"/>
      <c r="N82"/>
      <c r="O82"/>
    </row>
    <row r="83" spans="8:15">
      <c r="H83"/>
      <c r="I83"/>
      <c r="J83"/>
      <c r="K83"/>
      <c r="L83"/>
      <c r="M83"/>
      <c r="N83"/>
      <c r="O83"/>
    </row>
    <row r="84" spans="8:15">
      <c r="H84"/>
      <c r="I84"/>
      <c r="J84"/>
      <c r="K84"/>
      <c r="L84"/>
      <c r="M84"/>
      <c r="N84"/>
      <c r="O84"/>
    </row>
    <row r="85" spans="8:15">
      <c r="H85"/>
      <c r="I85"/>
      <c r="J85"/>
      <c r="K85"/>
      <c r="L85"/>
      <c r="M85"/>
      <c r="N85"/>
      <c r="O85"/>
    </row>
    <row r="86" spans="8:15">
      <c r="H86"/>
      <c r="I86"/>
      <c r="J86"/>
      <c r="K86"/>
      <c r="L86"/>
      <c r="M86"/>
      <c r="N86"/>
      <c r="O86"/>
    </row>
    <row r="87" spans="8:15">
      <c r="H87"/>
      <c r="I87"/>
      <c r="J87"/>
      <c r="K87"/>
      <c r="L87"/>
      <c r="M87"/>
      <c r="N87"/>
      <c r="O87"/>
    </row>
    <row r="88" spans="8:15">
      <c r="H88"/>
      <c r="I88"/>
      <c r="J88"/>
      <c r="K88"/>
      <c r="L88"/>
      <c r="M88"/>
      <c r="N88"/>
      <c r="O88"/>
    </row>
    <row r="89" spans="8:15">
      <c r="H89"/>
      <c r="I89"/>
      <c r="J89"/>
      <c r="K89"/>
      <c r="L89"/>
      <c r="M89"/>
      <c r="N89"/>
      <c r="O89"/>
    </row>
    <row r="90" spans="8:15">
      <c r="H90"/>
      <c r="I90"/>
      <c r="J90"/>
      <c r="K90"/>
      <c r="L90"/>
      <c r="M90"/>
      <c r="N90"/>
      <c r="O90"/>
    </row>
    <row r="91" spans="8:15">
      <c r="H91"/>
      <c r="I91"/>
      <c r="J91"/>
      <c r="K91"/>
      <c r="L91"/>
      <c r="M91"/>
      <c r="N91"/>
      <c r="O91"/>
    </row>
    <row r="92" spans="8:15">
      <c r="H92"/>
      <c r="I92"/>
      <c r="J92"/>
      <c r="K92"/>
      <c r="L92"/>
      <c r="M92"/>
      <c r="N92"/>
      <c r="O92"/>
    </row>
    <row r="93" spans="8:15">
      <c r="H93"/>
      <c r="I93"/>
      <c r="J93"/>
      <c r="K93"/>
      <c r="L93"/>
      <c r="M93"/>
      <c r="N93"/>
      <c r="O93"/>
    </row>
    <row r="94" spans="8:15">
      <c r="H94"/>
      <c r="I94"/>
      <c r="J94"/>
      <c r="K94"/>
      <c r="L94"/>
      <c r="M94"/>
      <c r="N94"/>
      <c r="O94"/>
    </row>
    <row r="95" spans="8:15">
      <c r="H95"/>
      <c r="I95"/>
      <c r="J95"/>
      <c r="K95"/>
      <c r="L95"/>
      <c r="M95"/>
      <c r="N95"/>
      <c r="O95"/>
    </row>
    <row r="96" spans="8:15">
      <c r="H96"/>
      <c r="I96"/>
      <c r="J96"/>
      <c r="K96"/>
      <c r="L96"/>
      <c r="M96"/>
      <c r="N96"/>
      <c r="O96"/>
    </row>
    <row r="97" spans="8:15">
      <c r="H97"/>
      <c r="I97"/>
      <c r="J97"/>
      <c r="K97"/>
      <c r="L97"/>
      <c r="M97"/>
      <c r="N97"/>
      <c r="O97"/>
    </row>
    <row r="98" spans="8:15">
      <c r="H98"/>
      <c r="I98"/>
      <c r="J98"/>
      <c r="K98"/>
      <c r="L98"/>
      <c r="M98"/>
      <c r="N98"/>
      <c r="O98"/>
    </row>
    <row r="99" spans="8:15">
      <c r="H99"/>
      <c r="I99"/>
      <c r="J99"/>
      <c r="K99"/>
      <c r="L99"/>
      <c r="M99"/>
      <c r="N99"/>
      <c r="O99"/>
    </row>
    <row r="100" spans="8:15">
      <c r="H100"/>
      <c r="I100"/>
      <c r="J100"/>
      <c r="K100"/>
      <c r="L100"/>
      <c r="M100"/>
      <c r="N100"/>
      <c r="O100"/>
    </row>
    <row r="101" spans="8:15">
      <c r="H101"/>
      <c r="I101"/>
      <c r="J101"/>
      <c r="K101"/>
      <c r="L101"/>
      <c r="M101"/>
      <c r="N101"/>
      <c r="O101"/>
    </row>
    <row r="102" spans="8:15">
      <c r="H102"/>
      <c r="I102"/>
      <c r="J102"/>
      <c r="K102"/>
      <c r="L102"/>
      <c r="M102"/>
      <c r="N102"/>
      <c r="O102"/>
    </row>
    <row r="103" spans="8:15">
      <c r="H103"/>
      <c r="I103"/>
      <c r="J103"/>
      <c r="K103"/>
      <c r="L103"/>
      <c r="M103"/>
      <c r="N103"/>
      <c r="O103"/>
    </row>
    <row r="104" spans="8:15">
      <c r="H104"/>
      <c r="I104"/>
      <c r="J104"/>
      <c r="K104"/>
      <c r="L104"/>
      <c r="M104"/>
      <c r="N104"/>
      <c r="O104"/>
    </row>
    <row r="105" spans="8:15">
      <c r="H105"/>
      <c r="I105"/>
      <c r="J105"/>
      <c r="K105"/>
      <c r="L105"/>
      <c r="M105"/>
      <c r="N105"/>
      <c r="O105"/>
    </row>
    <row r="106" spans="8:15">
      <c r="H106"/>
      <c r="I106"/>
      <c r="J106"/>
      <c r="K106"/>
      <c r="L106"/>
      <c r="M106"/>
      <c r="N106"/>
      <c r="O106"/>
    </row>
    <row r="107" spans="8:15">
      <c r="H107"/>
      <c r="I107"/>
      <c r="J107"/>
      <c r="K107"/>
      <c r="L107"/>
      <c r="M107"/>
      <c r="N107"/>
      <c r="O107"/>
    </row>
    <row r="108" spans="8:15">
      <c r="H108"/>
      <c r="I108"/>
      <c r="J108"/>
      <c r="K108"/>
      <c r="L108"/>
      <c r="M108"/>
      <c r="N108"/>
      <c r="O108"/>
    </row>
    <row r="109" spans="8:15">
      <c r="H109"/>
      <c r="I109"/>
      <c r="J109"/>
      <c r="K109"/>
      <c r="L109"/>
      <c r="M109"/>
      <c r="N109"/>
      <c r="O109"/>
    </row>
    <row r="110" spans="8:15">
      <c r="H110"/>
      <c r="I110"/>
      <c r="J110"/>
      <c r="K110"/>
      <c r="L110"/>
      <c r="M110"/>
      <c r="N110"/>
      <c r="O110"/>
    </row>
    <row r="111" spans="8:15">
      <c r="H111"/>
      <c r="I111"/>
      <c r="J111"/>
      <c r="K111"/>
      <c r="L111"/>
      <c r="M111"/>
      <c r="N111"/>
      <c r="O111"/>
    </row>
    <row r="112" spans="8:15">
      <c r="H112"/>
      <c r="I112"/>
      <c r="J112"/>
      <c r="K112"/>
      <c r="L112"/>
      <c r="M112"/>
      <c r="N112"/>
      <c r="O112"/>
    </row>
    <row r="113" spans="8:15">
      <c r="H113"/>
      <c r="I113"/>
      <c r="J113"/>
      <c r="K113"/>
      <c r="L113"/>
      <c r="M113"/>
      <c r="N113"/>
      <c r="O113"/>
    </row>
    <row r="114" spans="8:15">
      <c r="H114"/>
      <c r="I114"/>
      <c r="J114"/>
      <c r="K114"/>
      <c r="L114"/>
      <c r="M114"/>
      <c r="N114"/>
      <c r="O114"/>
    </row>
    <row r="115" spans="8:15">
      <c r="H115"/>
      <c r="I115"/>
      <c r="J115"/>
      <c r="K115"/>
      <c r="L115"/>
      <c r="M115"/>
      <c r="N115"/>
      <c r="O115"/>
    </row>
    <row r="116" spans="8:15">
      <c r="H116"/>
      <c r="I116"/>
      <c r="J116"/>
      <c r="K116"/>
      <c r="L116"/>
      <c r="M116"/>
      <c r="N116"/>
      <c r="O116"/>
    </row>
    <row r="117" spans="8:15">
      <c r="H117"/>
      <c r="I117"/>
      <c r="J117"/>
      <c r="K117"/>
      <c r="L117"/>
      <c r="M117"/>
      <c r="N117"/>
      <c r="O117"/>
    </row>
    <row r="118" spans="8:15">
      <c r="H118"/>
      <c r="I118"/>
      <c r="J118"/>
      <c r="K118"/>
      <c r="L118"/>
      <c r="M118"/>
      <c r="N118"/>
      <c r="O118"/>
    </row>
    <row r="119" spans="8:15">
      <c r="H119"/>
      <c r="I119"/>
      <c r="J119"/>
      <c r="K119"/>
      <c r="L119"/>
      <c r="M119"/>
      <c r="N119"/>
      <c r="O119"/>
    </row>
    <row r="120" spans="8:15">
      <c r="H120"/>
      <c r="I120"/>
      <c r="J120"/>
      <c r="K120"/>
      <c r="L120"/>
      <c r="M120"/>
      <c r="N120"/>
      <c r="O120"/>
    </row>
    <row r="121" spans="8:15">
      <c r="H121"/>
      <c r="I121"/>
      <c r="J121"/>
      <c r="K121"/>
      <c r="L121"/>
      <c r="M121"/>
      <c r="N121"/>
      <c r="O121"/>
    </row>
    <row r="122" spans="8:15">
      <c r="H122"/>
      <c r="I122"/>
      <c r="J122"/>
      <c r="K122"/>
      <c r="L122"/>
      <c r="M122"/>
      <c r="N122"/>
      <c r="O122"/>
    </row>
    <row r="123" spans="8:15">
      <c r="H123"/>
      <c r="I123"/>
      <c r="J123"/>
      <c r="K123"/>
      <c r="L123"/>
      <c r="M123"/>
      <c r="N123"/>
      <c r="O123"/>
    </row>
    <row r="124" spans="8:15">
      <c r="H124"/>
      <c r="I124"/>
      <c r="J124"/>
      <c r="K124"/>
      <c r="L124"/>
      <c r="M124"/>
      <c r="N124"/>
      <c r="O124"/>
    </row>
    <row r="125" spans="8:15">
      <c r="H125"/>
      <c r="I125"/>
      <c r="J125"/>
      <c r="K125"/>
      <c r="L125"/>
      <c r="M125"/>
      <c r="N125"/>
      <c r="O125"/>
    </row>
    <row r="126" spans="8:15">
      <c r="H126"/>
      <c r="I126"/>
      <c r="J126"/>
      <c r="K126"/>
      <c r="L126"/>
      <c r="M126"/>
      <c r="N126"/>
      <c r="O126"/>
    </row>
    <row r="127" spans="8:15">
      <c r="H127"/>
      <c r="I127"/>
      <c r="J127"/>
      <c r="K127"/>
      <c r="L127"/>
      <c r="M127"/>
      <c r="N127"/>
      <c r="O127"/>
    </row>
    <row r="128" spans="8:15">
      <c r="H128"/>
      <c r="I128"/>
      <c r="J128"/>
      <c r="K128"/>
      <c r="L128"/>
      <c r="M128"/>
      <c r="N128"/>
      <c r="O128"/>
    </row>
    <row r="129" spans="8:15">
      <c r="H129"/>
      <c r="I129"/>
      <c r="J129"/>
      <c r="K129"/>
      <c r="L129"/>
      <c r="M129"/>
      <c r="N129"/>
      <c r="O129"/>
    </row>
    <row r="130" spans="8:15">
      <c r="H130"/>
      <c r="I130"/>
      <c r="J130"/>
      <c r="K130"/>
      <c r="L130"/>
      <c r="M130"/>
      <c r="N130"/>
      <c r="O130"/>
    </row>
    <row r="131" spans="8:15">
      <c r="H131"/>
      <c r="I131"/>
      <c r="J131"/>
      <c r="K131"/>
      <c r="L131"/>
      <c r="M131"/>
      <c r="N131"/>
      <c r="O131"/>
    </row>
    <row r="132" spans="8:15">
      <c r="H132"/>
      <c r="I132"/>
      <c r="J132"/>
      <c r="K132"/>
      <c r="L132"/>
      <c r="M132"/>
      <c r="N132"/>
      <c r="O132"/>
    </row>
    <row r="133" spans="8:15">
      <c r="H133"/>
      <c r="I133"/>
      <c r="J133"/>
      <c r="K133"/>
      <c r="L133"/>
      <c r="M133"/>
      <c r="N133"/>
      <c r="O133"/>
    </row>
    <row r="134" spans="8:15">
      <c r="H134"/>
      <c r="I134"/>
      <c r="J134"/>
      <c r="K134"/>
      <c r="L134"/>
      <c r="M134"/>
      <c r="N134"/>
      <c r="O134"/>
    </row>
    <row r="135" spans="8:15">
      <c r="H135"/>
      <c r="I135"/>
      <c r="J135"/>
      <c r="K135"/>
      <c r="L135"/>
      <c r="M135"/>
      <c r="N135"/>
      <c r="O135"/>
    </row>
    <row r="136" spans="8:15">
      <c r="H136"/>
      <c r="I136"/>
      <c r="J136"/>
      <c r="K136"/>
      <c r="L136"/>
      <c r="M136"/>
      <c r="N136"/>
      <c r="O136"/>
    </row>
    <row r="137" spans="8:15">
      <c r="H137"/>
      <c r="I137"/>
      <c r="J137"/>
      <c r="K137"/>
      <c r="L137"/>
      <c r="M137"/>
      <c r="N137"/>
      <c r="O137"/>
    </row>
    <row r="138" spans="8:15">
      <c r="H138"/>
      <c r="I138"/>
      <c r="J138"/>
      <c r="K138"/>
      <c r="L138"/>
      <c r="M138"/>
      <c r="N138"/>
      <c r="O138"/>
    </row>
    <row r="139" spans="8:15">
      <c r="H139"/>
      <c r="I139"/>
      <c r="J139"/>
      <c r="K139"/>
      <c r="L139"/>
      <c r="M139"/>
      <c r="N139"/>
      <c r="O139"/>
    </row>
  </sheetData>
  <sheetProtection password="DCD7" sheet="1" selectLockedCells="1" formatCells="0" objects="1" scenarios="1"/>
  <mergeCells count="36">
    <mergeCell ref="A1:F1"/>
    <mergeCell ref="G1:K1"/>
    <mergeCell ref="B2:E2"/>
    <mergeCell ref="G2:H2"/>
    <mergeCell ref="B3:F3"/>
    <mergeCell ref="B4:E4"/>
    <mergeCell ref="B5:F5"/>
    <mergeCell ref="B6:E6"/>
    <mergeCell ref="B7:F7"/>
    <mergeCell ref="B8:E8"/>
    <mergeCell ref="B9:F9"/>
    <mergeCell ref="B10:E10"/>
    <mergeCell ref="B11:F11"/>
    <mergeCell ref="B12:E12"/>
    <mergeCell ref="B13:F13"/>
    <mergeCell ref="B14:E14"/>
    <mergeCell ref="B15:F15"/>
    <mergeCell ref="B16:E16"/>
    <mergeCell ref="B17:F17"/>
    <mergeCell ref="B18:E18"/>
    <mergeCell ref="B19:F19"/>
    <mergeCell ref="B20:E20"/>
    <mergeCell ref="B21:F21"/>
    <mergeCell ref="B22:E22"/>
    <mergeCell ref="B23:F23"/>
    <mergeCell ref="B24:F24"/>
    <mergeCell ref="B25:F25"/>
    <mergeCell ref="B26:F26"/>
    <mergeCell ref="B27:F27"/>
    <mergeCell ref="B28:F28"/>
    <mergeCell ref="B29:F29"/>
    <mergeCell ref="A2:A29"/>
    <mergeCell ref="I7:I29"/>
    <mergeCell ref="J7:J29"/>
    <mergeCell ref="K2:K29"/>
    <mergeCell ref="G3:H5"/>
  </mergeCells>
  <pageMargins left="0.699305555555556" right="0.699305555555556" top="0.75" bottom="0.75" header="0.3" footer="0.3"/>
  <pageSetup paperSize="9" orientation="portrait"/>
  <headerFooter/>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E122"/>
  <sheetViews>
    <sheetView zoomScale="115" zoomScaleNormal="115" topLeftCell="A22" workbookViewId="0">
      <selection activeCell="V6" sqref="V6"/>
    </sheetView>
  </sheetViews>
  <sheetFormatPr defaultColWidth="9" defaultRowHeight="13.8"/>
  <cols>
    <col min="2" max="2" width="14" customWidth="1"/>
    <col min="3" max="3" width="10.6296296296296" customWidth="1"/>
    <col min="4" max="4" width="10.75" customWidth="1"/>
    <col min="5" max="5" width="12" customWidth="1"/>
    <col min="6" max="6" width="12.3796296296296" customWidth="1"/>
    <col min="7" max="7" width="12.75" customWidth="1"/>
    <col min="8" max="8" width="11.6296296296296" customWidth="1"/>
    <col min="10" max="10" width="11.5" customWidth="1"/>
    <col min="11" max="11" width="15.5" customWidth="1"/>
    <col min="12" max="12" width="8.5" customWidth="1"/>
    <col min="13" max="13" width="8.37962962962963" customWidth="1"/>
    <col min="14" max="14" width="7.5" customWidth="1"/>
    <col min="28" max="28" width="9" style="1"/>
  </cols>
  <sheetData>
    <row r="1" spans="1:31">
      <c r="A1" s="8">
        <v>1</v>
      </c>
      <c r="B1" s="8" t="str">
        <f>职业列表!I3</f>
        <v>无</v>
      </c>
      <c r="C1" s="8" t="str">
        <f>职业列表!$I4</f>
        <v>无</v>
      </c>
      <c r="D1" s="8" t="str">
        <f>职业列表!$I5</f>
        <v>无</v>
      </c>
      <c r="E1" s="8" t="str">
        <f>职业列表!$I6</f>
        <v>无</v>
      </c>
      <c r="F1" s="8" t="str">
        <f>职业列表!$I7</f>
        <v>无</v>
      </c>
      <c r="G1" s="8" t="str">
        <f>职业列表!$I8</f>
        <v>无</v>
      </c>
      <c r="H1" s="8" t="str">
        <f>职业列表!$I9</f>
        <v>无</v>
      </c>
      <c r="I1" s="8" t="str">
        <f>职业列表!$I10</f>
        <v>无</v>
      </c>
      <c r="J1" s="8" t="s">
        <v>129</v>
      </c>
      <c r="K1" s="8">
        <v>0</v>
      </c>
      <c r="L1" s="8">
        <v>0</v>
      </c>
      <c r="M1" s="8">
        <v>0</v>
      </c>
      <c r="N1" s="8">
        <v>0</v>
      </c>
      <c r="O1" s="8">
        <v>0</v>
      </c>
      <c r="P1" s="8">
        <v>0</v>
      </c>
      <c r="Q1" s="8">
        <v>0</v>
      </c>
      <c r="R1" s="8">
        <v>0</v>
      </c>
      <c r="S1" s="8">
        <v>0</v>
      </c>
      <c r="T1" s="6"/>
      <c r="U1" s="6"/>
      <c r="V1" s="6"/>
      <c r="W1" s="6"/>
      <c r="X1" s="6"/>
      <c r="Y1" s="6"/>
      <c r="Z1" s="6"/>
      <c r="AA1" s="6"/>
      <c r="AE1" s="6"/>
    </row>
    <row r="2" spans="1:27">
      <c r="A2" s="8">
        <v>2</v>
      </c>
      <c r="B2" s="9" t="s">
        <v>46</v>
      </c>
      <c r="C2" s="10" t="s">
        <v>47</v>
      </c>
      <c r="D2" s="10" t="s">
        <v>49</v>
      </c>
      <c r="E2" s="10" t="s">
        <v>51</v>
      </c>
      <c r="F2" s="10" t="s">
        <v>69</v>
      </c>
      <c r="G2" s="10" t="s">
        <v>91</v>
      </c>
      <c r="H2" s="10" t="s">
        <v>1281</v>
      </c>
      <c r="I2" s="10" t="s">
        <v>1281</v>
      </c>
      <c r="J2" s="8" t="s">
        <v>129</v>
      </c>
      <c r="K2" s="8">
        <v>0</v>
      </c>
      <c r="L2" s="12">
        <v>0</v>
      </c>
      <c r="M2" s="12">
        <v>0</v>
      </c>
      <c r="N2" s="12">
        <v>0</v>
      </c>
      <c r="O2" s="12">
        <v>0</v>
      </c>
      <c r="P2" s="12">
        <v>0</v>
      </c>
      <c r="Q2" s="8">
        <v>0</v>
      </c>
      <c r="R2" s="8">
        <v>0</v>
      </c>
      <c r="S2" s="8">
        <v>0</v>
      </c>
      <c r="T2" s="6"/>
      <c r="U2" s="15" t="s">
        <v>1282</v>
      </c>
      <c r="V2" s="15" t="s">
        <v>262</v>
      </c>
      <c r="W2" s="15" t="s">
        <v>1242</v>
      </c>
      <c r="X2" s="6"/>
      <c r="Y2" s="21" t="s">
        <v>1283</v>
      </c>
      <c r="Z2" s="21"/>
      <c r="AA2" s="22"/>
    </row>
    <row r="3" ht="15" spans="1:27">
      <c r="A3" s="8">
        <v>3</v>
      </c>
      <c r="B3" s="10" t="s">
        <v>63</v>
      </c>
      <c r="C3" s="10" t="s">
        <v>75</v>
      </c>
      <c r="D3" s="10" t="s">
        <v>108</v>
      </c>
      <c r="E3" s="10" t="s">
        <v>115</v>
      </c>
      <c r="F3" s="10" t="s">
        <v>91</v>
      </c>
      <c r="G3" s="10" t="s">
        <v>99</v>
      </c>
      <c r="H3" s="10" t="s">
        <v>1281</v>
      </c>
      <c r="I3" s="10" t="s">
        <v>1281</v>
      </c>
      <c r="J3" s="8" t="s">
        <v>129</v>
      </c>
      <c r="K3" s="8">
        <v>0</v>
      </c>
      <c r="L3" s="8">
        <v>0</v>
      </c>
      <c r="M3" s="8">
        <v>0</v>
      </c>
      <c r="N3" s="8">
        <v>0</v>
      </c>
      <c r="O3" s="8">
        <v>0</v>
      </c>
      <c r="P3" s="8">
        <v>0</v>
      </c>
      <c r="Q3" s="8">
        <v>0</v>
      </c>
      <c r="R3" s="8">
        <v>0</v>
      </c>
      <c r="S3" s="8">
        <v>0</v>
      </c>
      <c r="T3" s="6"/>
      <c r="U3" s="16">
        <v>1</v>
      </c>
      <c r="V3" s="17" t="str">
        <f>LOOKUP(人物卡!F$5,职业!$A$1:$A$115,职业!$B$1:$B$115)</f>
        <v>汽车驾驶</v>
      </c>
      <c r="W3" s="16">
        <v>1</v>
      </c>
      <c r="X3" s="6"/>
      <c r="Y3" s="23" t="str">
        <f>IF(LOOKUP(人物卡!$F$5,职业!$A$1:$A$115,职业!$J$1:$J$115)&lt;&gt;0,LOOKUP(人物卡!$F$5,职业!$A$1:$A$115,职业!$K$1:$K$115),0)</f>
        <v>电子学 Ω</v>
      </c>
      <c r="Z3" s="23" t="str">
        <f>IF(LOOKUP(人物卡!$F$5,职业!$A$1:$A$115,职业!$J$1:$J$115)&lt;&gt;0,LOOKUP(人物卡!$F$5,职业!$A$1:$A$115,职业!$L$1:$L$115))</f>
        <v>电气维修</v>
      </c>
      <c r="AA3" s="22"/>
    </row>
    <row r="4" ht="15" spans="1:27">
      <c r="A4" s="8">
        <v>4</v>
      </c>
      <c r="B4" s="9" t="s">
        <v>54</v>
      </c>
      <c r="C4" s="10" t="s">
        <v>73</v>
      </c>
      <c r="D4" s="10" t="s">
        <v>89</v>
      </c>
      <c r="E4" s="10" t="s">
        <v>104</v>
      </c>
      <c r="F4" s="10" t="s">
        <v>1284</v>
      </c>
      <c r="G4" s="10" t="s">
        <v>76</v>
      </c>
      <c r="H4" s="10" t="s">
        <v>1281</v>
      </c>
      <c r="I4" s="10" t="s">
        <v>1284</v>
      </c>
      <c r="J4" s="8" t="s">
        <v>129</v>
      </c>
      <c r="K4" s="10">
        <v>0</v>
      </c>
      <c r="L4" s="10">
        <v>0</v>
      </c>
      <c r="M4" s="12">
        <v>0</v>
      </c>
      <c r="N4" s="12">
        <v>0</v>
      </c>
      <c r="O4" s="8">
        <v>0</v>
      </c>
      <c r="P4" s="12">
        <v>0</v>
      </c>
      <c r="Q4" s="8">
        <v>0</v>
      </c>
      <c r="R4" s="8">
        <v>0</v>
      </c>
      <c r="S4" s="8">
        <v>0</v>
      </c>
      <c r="T4" s="6"/>
      <c r="U4" s="16">
        <v>2</v>
      </c>
      <c r="V4" s="17">
        <f>LOOKUP(人物卡!F$5,职业!$A$1:$A$115,职业!$C$1:$C$115)</f>
        <v>0</v>
      </c>
      <c r="W4" s="16">
        <v>1</v>
      </c>
      <c r="X4" s="6"/>
      <c r="Y4" s="15" t="s">
        <v>1285</v>
      </c>
      <c r="Z4" s="15"/>
      <c r="AA4" s="22"/>
    </row>
    <row r="5" ht="15" spans="1:27">
      <c r="A5" s="8">
        <v>5</v>
      </c>
      <c r="B5" s="9" t="s">
        <v>54</v>
      </c>
      <c r="C5" s="10" t="s">
        <v>73</v>
      </c>
      <c r="D5" s="10" t="s">
        <v>77</v>
      </c>
      <c r="E5" s="10" t="s">
        <v>1284</v>
      </c>
      <c r="F5" s="10" t="s">
        <v>76</v>
      </c>
      <c r="G5" s="10" t="s">
        <v>1281</v>
      </c>
      <c r="H5" s="10" t="s">
        <v>1281</v>
      </c>
      <c r="I5" s="10" t="s">
        <v>1284</v>
      </c>
      <c r="J5" s="8" t="s">
        <v>129</v>
      </c>
      <c r="K5" s="8">
        <v>0</v>
      </c>
      <c r="L5" s="8">
        <v>0</v>
      </c>
      <c r="M5" s="8">
        <v>0</v>
      </c>
      <c r="N5" s="8">
        <v>0</v>
      </c>
      <c r="O5" s="8">
        <v>0</v>
      </c>
      <c r="P5" s="8">
        <v>0</v>
      </c>
      <c r="Q5" s="8">
        <v>0</v>
      </c>
      <c r="R5" s="8">
        <v>0</v>
      </c>
      <c r="S5" s="8">
        <v>0</v>
      </c>
      <c r="T5" s="6"/>
      <c r="U5" s="16">
        <v>3</v>
      </c>
      <c r="V5" s="17">
        <f>LOOKUP(人物卡!F$5,职业!$A$1:$A$115,职业!$D$1:$D$115)</f>
        <v>0</v>
      </c>
      <c r="W5" s="16">
        <v>1</v>
      </c>
      <c r="X5" s="6"/>
      <c r="Y5" s="24" t="str">
        <f>IF(LOOKUP(人物卡!$F$5,职业!$A$1:$A$115,职业!$J$1:$J$115)&lt;&gt;0,LOOKUP(人物卡!$F$5,职业!$A$1:$A$115,职业!$M$1:$M$115),0)</f>
        <v>格斗①</v>
      </c>
      <c r="Z5" s="24" t="str">
        <f>IF(LOOKUP(人物卡!$F$5,职业!$A$1:$A$115,职业!$J$1:$J$115)&lt;&gt;0,LOOKUP(人物卡!$F$5,职业!$A$1:$A$115,职业!$N$1:$N$115)," ")</f>
        <v>射击①</v>
      </c>
      <c r="AA5" s="22"/>
    </row>
    <row r="6" ht="15" spans="1:27">
      <c r="A6" s="8">
        <v>6</v>
      </c>
      <c r="B6" s="9" t="s">
        <v>1284</v>
      </c>
      <c r="C6" s="10" t="s">
        <v>87</v>
      </c>
      <c r="D6" s="10" t="s">
        <v>97</v>
      </c>
      <c r="E6" s="10" t="s">
        <v>47</v>
      </c>
      <c r="F6" s="10" t="s">
        <v>49</v>
      </c>
      <c r="G6" s="10" t="s">
        <v>76</v>
      </c>
      <c r="H6" s="10" t="s">
        <v>93</v>
      </c>
      <c r="I6" s="10" t="s">
        <v>116</v>
      </c>
      <c r="J6" s="8" t="s">
        <v>129</v>
      </c>
      <c r="K6" s="10">
        <v>0</v>
      </c>
      <c r="L6" s="10">
        <v>0</v>
      </c>
      <c r="M6" s="12">
        <v>0</v>
      </c>
      <c r="N6" s="12">
        <v>0</v>
      </c>
      <c r="O6" s="8">
        <v>0</v>
      </c>
      <c r="P6" s="12">
        <v>0</v>
      </c>
      <c r="Q6" s="8">
        <v>0</v>
      </c>
      <c r="R6" s="8">
        <v>0</v>
      </c>
      <c r="S6" s="8">
        <v>0</v>
      </c>
      <c r="T6" s="6"/>
      <c r="U6" s="16">
        <v>4</v>
      </c>
      <c r="V6" s="17" t="str">
        <f>LOOKUP(人物卡!F$5,职业!$A$1:$A$115,职业!$E$1:$E$115)</f>
        <v>社交技能</v>
      </c>
      <c r="W6" s="16">
        <v>1</v>
      </c>
      <c r="X6" s="6"/>
      <c r="Y6" s="15" t="s">
        <v>1286</v>
      </c>
      <c r="Z6" s="15"/>
      <c r="AA6" s="22"/>
    </row>
    <row r="7" ht="15" spans="1:27">
      <c r="A7" s="8">
        <v>7</v>
      </c>
      <c r="B7" s="10" t="s">
        <v>47</v>
      </c>
      <c r="C7" s="10" t="s">
        <v>51</v>
      </c>
      <c r="D7" s="10" t="s">
        <v>58</v>
      </c>
      <c r="E7" s="10" t="s">
        <v>110</v>
      </c>
      <c r="F7" s="10" t="s">
        <v>74</v>
      </c>
      <c r="G7" s="10" t="s">
        <v>76</v>
      </c>
      <c r="H7" s="10" t="s">
        <v>80</v>
      </c>
      <c r="I7" s="10" t="s">
        <v>83</v>
      </c>
      <c r="J7" s="8" t="s">
        <v>129</v>
      </c>
      <c r="K7" s="8">
        <v>0</v>
      </c>
      <c r="L7" s="8">
        <v>0</v>
      </c>
      <c r="M7" s="8">
        <v>0</v>
      </c>
      <c r="N7" s="8">
        <v>0</v>
      </c>
      <c r="O7" s="8">
        <v>0</v>
      </c>
      <c r="P7" s="8">
        <v>0</v>
      </c>
      <c r="Q7" s="8">
        <v>0</v>
      </c>
      <c r="R7" s="8">
        <v>0</v>
      </c>
      <c r="S7" s="8">
        <v>0</v>
      </c>
      <c r="T7" s="6"/>
      <c r="U7" s="16">
        <v>5</v>
      </c>
      <c r="V7" s="17" t="str">
        <f>LOOKUP(人物卡!F$5,职业!$A$1:$A$115,职业!$F$1:$F$115)</f>
        <v>法律</v>
      </c>
      <c r="W7" s="16">
        <v>1</v>
      </c>
      <c r="X7" s="6"/>
      <c r="Y7" s="24">
        <f>IF(LOOKUP(人物卡!$F$5,职业!$A$1:$A$115,职业!$J$1:$J$115)&lt;&gt;0,LOOKUP(人物卡!$F$5,职业!$A$1:$A$115,职业!$O$1:$O$115),0)</f>
        <v>0</v>
      </c>
      <c r="Z7" s="24">
        <f>IF(LOOKUP(人物卡!$F$5,职业!$A$1:$A$115,职业!$J$1:$J$115)&lt;&gt;0,LOOKUP(人物卡!$F$5,职业!$A$1:$A$115,职业!$P$1:$P$115)," ")</f>
        <v>0</v>
      </c>
      <c r="AA7" s="22"/>
    </row>
    <row r="8" ht="15" spans="1:27">
      <c r="A8" s="8">
        <v>8</v>
      </c>
      <c r="B8" s="9" t="s">
        <v>108</v>
      </c>
      <c r="C8" s="10" t="s">
        <v>51</v>
      </c>
      <c r="D8" s="10" t="s">
        <v>60</v>
      </c>
      <c r="E8" s="10" t="s">
        <v>76</v>
      </c>
      <c r="F8" s="10" t="s">
        <v>80</v>
      </c>
      <c r="G8" s="10" t="s">
        <v>93</v>
      </c>
      <c r="H8" s="10" t="s">
        <v>116</v>
      </c>
      <c r="I8" s="10" t="s">
        <v>1281</v>
      </c>
      <c r="J8" s="8" t="s">
        <v>129</v>
      </c>
      <c r="K8" s="8">
        <v>0</v>
      </c>
      <c r="L8" s="8">
        <v>0</v>
      </c>
      <c r="M8" s="8">
        <v>0</v>
      </c>
      <c r="N8" s="8">
        <v>0</v>
      </c>
      <c r="O8" s="8">
        <v>0</v>
      </c>
      <c r="P8" s="8">
        <v>0</v>
      </c>
      <c r="Q8" s="8">
        <v>0</v>
      </c>
      <c r="R8" s="8">
        <v>0</v>
      </c>
      <c r="S8" s="8">
        <v>0</v>
      </c>
      <c r="T8" s="6"/>
      <c r="U8" s="16">
        <v>6</v>
      </c>
      <c r="V8" s="17" t="str">
        <f>LOOKUP(人物卡!F$5,职业!$A$1:$A$115,职业!$G$1:$G$115)</f>
        <v>心理学</v>
      </c>
      <c r="W8" s="16">
        <v>1</v>
      </c>
      <c r="X8" s="6"/>
      <c r="Y8" s="15" t="s">
        <v>1287</v>
      </c>
      <c r="Z8" s="15"/>
      <c r="AA8" s="15"/>
    </row>
    <row r="9" ht="15" spans="1:27">
      <c r="A9" s="8">
        <v>9</v>
      </c>
      <c r="B9" s="10" t="s">
        <v>50</v>
      </c>
      <c r="C9" s="10" t="s">
        <v>54</v>
      </c>
      <c r="D9" s="10" t="s">
        <v>104</v>
      </c>
      <c r="E9" s="10" t="s">
        <v>49</v>
      </c>
      <c r="F9" s="10" t="s">
        <v>110</v>
      </c>
      <c r="G9" s="10" t="s">
        <v>1284</v>
      </c>
      <c r="H9" s="10" t="s">
        <v>91</v>
      </c>
      <c r="I9" s="10" t="s">
        <v>1281</v>
      </c>
      <c r="J9" s="8" t="s">
        <v>129</v>
      </c>
      <c r="K9" s="10">
        <v>0</v>
      </c>
      <c r="L9" s="10">
        <v>0</v>
      </c>
      <c r="M9" s="10">
        <v>0</v>
      </c>
      <c r="N9" s="10">
        <v>0</v>
      </c>
      <c r="O9" s="10">
        <v>0</v>
      </c>
      <c r="P9" s="10">
        <v>0</v>
      </c>
      <c r="Q9" s="8">
        <v>0</v>
      </c>
      <c r="R9" s="8">
        <v>0</v>
      </c>
      <c r="S9" s="8">
        <v>0</v>
      </c>
      <c r="T9" s="6"/>
      <c r="U9" s="16">
        <v>7</v>
      </c>
      <c r="V9" s="17" t="str">
        <f>LOOKUP(人物卡!F$5,职业!$A$1:$A$115,职业!$H$1:$H$115)</f>
        <v>追踪</v>
      </c>
      <c r="W9" s="16">
        <v>1</v>
      </c>
      <c r="X9" s="6"/>
      <c r="Y9" s="24">
        <f>IF(LOOKUP(人物卡!$F$5,职业!$A$1:$A$115,职业!$J$1:$J$115)&lt;&gt;0,LOOKUP(人物卡!$F$5,职业!$A$1:$A$115,职业!$Q$1:$Q$115),0)</f>
        <v>0</v>
      </c>
      <c r="Z9" s="24">
        <f>IF(LOOKUP(人物卡!$F$5,职业!$A$1:$A$115,职业!$J$1:$J$115)&lt;&gt;0,LOOKUP(人物卡!$F$5,职业!$A$1:$A$115,职业!$R$1:$R$115),"")</f>
        <v>0</v>
      </c>
      <c r="AA9" s="24">
        <f>IF(LOOKUP(人物卡!$F$5,职业!$A$1:$A$115,职业!$J$1:$J$115)&lt;&gt;0,LOOKUP(人物卡!$F$5,职业!$A$1:$A$115,职业!$S$1:$S$115),"")</f>
        <v>0</v>
      </c>
    </row>
    <row r="10" ht="15" spans="1:27">
      <c r="A10" s="8">
        <v>10</v>
      </c>
      <c r="B10" s="9" t="s">
        <v>46</v>
      </c>
      <c r="C10" s="10" t="s">
        <v>50</v>
      </c>
      <c r="D10" s="10" t="s">
        <v>77</v>
      </c>
      <c r="E10" s="10" t="s">
        <v>1284</v>
      </c>
      <c r="F10" s="10" t="s">
        <v>104</v>
      </c>
      <c r="G10" s="10" t="s">
        <v>49</v>
      </c>
      <c r="H10" s="10" t="s">
        <v>62</v>
      </c>
      <c r="I10" s="10" t="s">
        <v>1284</v>
      </c>
      <c r="J10" s="8" t="s">
        <v>129</v>
      </c>
      <c r="K10" s="10">
        <v>0</v>
      </c>
      <c r="L10" s="10">
        <v>0</v>
      </c>
      <c r="M10" s="12">
        <v>0</v>
      </c>
      <c r="N10" s="12">
        <v>0</v>
      </c>
      <c r="O10" s="12">
        <v>0</v>
      </c>
      <c r="P10" s="12">
        <v>0</v>
      </c>
      <c r="Q10" s="8">
        <v>0</v>
      </c>
      <c r="R10" s="8">
        <v>0</v>
      </c>
      <c r="S10" s="8">
        <v>0</v>
      </c>
      <c r="T10" s="6"/>
      <c r="U10" s="16">
        <v>8</v>
      </c>
      <c r="V10" s="17" t="str">
        <f>LOOKUP(人物卡!F$5,职业!$A$1:$A$115,职业!$I$1:$I$115)</f>
        <v>潜行</v>
      </c>
      <c r="W10" s="16">
        <v>1</v>
      </c>
      <c r="X10" s="6"/>
      <c r="Y10" s="6"/>
      <c r="Z10" s="6"/>
      <c r="AA10" s="6"/>
    </row>
    <row r="11" ht="15" spans="1:27">
      <c r="A11" s="8">
        <v>11</v>
      </c>
      <c r="B11" s="10" t="s">
        <v>50</v>
      </c>
      <c r="C11" s="10" t="s">
        <v>52</v>
      </c>
      <c r="D11" s="10" t="s">
        <v>104</v>
      </c>
      <c r="E11" s="10" t="s">
        <v>110</v>
      </c>
      <c r="F11" s="10" t="s">
        <v>49</v>
      </c>
      <c r="G11" s="10" t="s">
        <v>91</v>
      </c>
      <c r="H11" s="10" t="s">
        <v>56</v>
      </c>
      <c r="I11" s="10"/>
      <c r="J11" s="8" t="s">
        <v>129</v>
      </c>
      <c r="K11" s="10" t="s">
        <v>62</v>
      </c>
      <c r="L11" s="10" t="s">
        <v>80</v>
      </c>
      <c r="M11" s="12">
        <v>0</v>
      </c>
      <c r="N11" s="12">
        <v>0</v>
      </c>
      <c r="O11" s="12">
        <v>0</v>
      </c>
      <c r="P11" s="12">
        <v>0</v>
      </c>
      <c r="Q11" s="8">
        <v>0</v>
      </c>
      <c r="R11" s="8">
        <v>0</v>
      </c>
      <c r="S11" s="8">
        <v>0</v>
      </c>
      <c r="T11" s="6"/>
      <c r="U11" s="8">
        <v>9</v>
      </c>
      <c r="V11" s="17" t="str">
        <f>LOOKUP(人物卡!F$5,职业!$A$1:$A$115,职业!$J$1:$J$115)</f>
        <v>无</v>
      </c>
      <c r="W11" s="16">
        <v>1</v>
      </c>
      <c r="X11" s="6"/>
      <c r="Y11" s="6"/>
      <c r="Z11" s="6"/>
      <c r="AA11" s="6"/>
    </row>
    <row r="12" ht="26.4" spans="1:27">
      <c r="A12" s="8">
        <v>12</v>
      </c>
      <c r="B12" s="9" t="s">
        <v>46</v>
      </c>
      <c r="C12" s="10" t="s">
        <v>54</v>
      </c>
      <c r="D12" s="10" t="s">
        <v>47</v>
      </c>
      <c r="E12" s="10" t="s">
        <v>357</v>
      </c>
      <c r="F12" s="10" t="s">
        <v>129</v>
      </c>
      <c r="G12" s="10" t="s">
        <v>69</v>
      </c>
      <c r="H12" s="10" t="s">
        <v>76</v>
      </c>
      <c r="I12" s="14" t="s">
        <v>80</v>
      </c>
      <c r="J12" s="8" t="s">
        <v>129</v>
      </c>
      <c r="K12" s="10" t="s">
        <v>65</v>
      </c>
      <c r="L12" s="10" t="s">
        <v>49</v>
      </c>
      <c r="M12" s="12">
        <v>0</v>
      </c>
      <c r="N12" s="12">
        <v>0</v>
      </c>
      <c r="O12" s="12">
        <v>0</v>
      </c>
      <c r="P12" s="12">
        <v>0</v>
      </c>
      <c r="Q12" s="8">
        <v>0</v>
      </c>
      <c r="R12" s="8">
        <v>0</v>
      </c>
      <c r="S12" s="8">
        <v>0</v>
      </c>
      <c r="T12" s="6"/>
      <c r="U12" s="6"/>
      <c r="V12" s="6"/>
      <c r="W12" s="6"/>
      <c r="X12" s="6"/>
      <c r="Y12" s="6"/>
      <c r="Z12" s="6"/>
      <c r="AA12" s="6"/>
    </row>
    <row r="13" ht="15.6" spans="1:27">
      <c r="A13" s="8">
        <v>13</v>
      </c>
      <c r="B13" s="10" t="s">
        <v>54</v>
      </c>
      <c r="C13" s="10"/>
      <c r="D13" s="10" t="s">
        <v>1284</v>
      </c>
      <c r="E13" s="10" t="s">
        <v>110</v>
      </c>
      <c r="F13" s="10" t="s">
        <v>76</v>
      </c>
      <c r="G13" s="10" t="s">
        <v>91</v>
      </c>
      <c r="H13" s="10" t="s">
        <v>1281</v>
      </c>
      <c r="I13" s="10" t="s">
        <v>1281</v>
      </c>
      <c r="J13" s="8" t="s">
        <v>129</v>
      </c>
      <c r="K13" s="10" t="s">
        <v>104</v>
      </c>
      <c r="L13" s="10" t="s">
        <v>60</v>
      </c>
      <c r="M13" s="12">
        <v>0</v>
      </c>
      <c r="N13" s="12">
        <v>0</v>
      </c>
      <c r="O13" s="12">
        <v>0</v>
      </c>
      <c r="P13" s="12">
        <v>0</v>
      </c>
      <c r="Q13" s="8">
        <v>0</v>
      </c>
      <c r="R13" s="8">
        <v>0</v>
      </c>
      <c r="S13" s="8">
        <v>0</v>
      </c>
      <c r="T13" s="6"/>
      <c r="U13" s="6"/>
      <c r="V13" s="6"/>
      <c r="W13" s="18"/>
      <c r="X13" s="6"/>
      <c r="Y13" s="6"/>
      <c r="Z13" s="6"/>
      <c r="AA13" s="6"/>
    </row>
    <row r="14" spans="1:27">
      <c r="A14" s="8">
        <v>14</v>
      </c>
      <c r="B14" s="9" t="s">
        <v>75</v>
      </c>
      <c r="C14" s="10" t="s">
        <v>87</v>
      </c>
      <c r="D14" s="10" t="s">
        <v>102</v>
      </c>
      <c r="E14" s="10" t="s">
        <v>1284</v>
      </c>
      <c r="F14" s="10" t="s">
        <v>51</v>
      </c>
      <c r="G14" s="10" t="s">
        <v>76</v>
      </c>
      <c r="H14" s="10" t="s">
        <v>93</v>
      </c>
      <c r="I14" s="10" t="s">
        <v>1284</v>
      </c>
      <c r="J14" s="8" t="s">
        <v>129</v>
      </c>
      <c r="K14" s="10">
        <v>0</v>
      </c>
      <c r="L14" s="12">
        <v>0</v>
      </c>
      <c r="M14" s="12">
        <v>0</v>
      </c>
      <c r="N14" s="12">
        <v>0</v>
      </c>
      <c r="O14" s="12">
        <v>0</v>
      </c>
      <c r="P14" s="12">
        <v>0</v>
      </c>
      <c r="Q14" s="8">
        <v>0</v>
      </c>
      <c r="R14" s="12">
        <v>0</v>
      </c>
      <c r="S14" s="8">
        <v>0</v>
      </c>
      <c r="T14" s="6"/>
      <c r="U14" s="6"/>
      <c r="V14" s="6"/>
      <c r="W14" s="6"/>
      <c r="X14" s="6"/>
      <c r="Y14" s="6"/>
      <c r="Z14" s="6"/>
      <c r="AA14" s="6"/>
    </row>
    <row r="15" spans="1:27">
      <c r="A15" s="8">
        <v>15</v>
      </c>
      <c r="B15" s="10" t="s">
        <v>63</v>
      </c>
      <c r="C15" s="10" t="s">
        <v>108</v>
      </c>
      <c r="D15" s="10" t="s">
        <v>87</v>
      </c>
      <c r="E15" s="10" t="s">
        <v>78</v>
      </c>
      <c r="F15" s="10" t="s">
        <v>1284</v>
      </c>
      <c r="G15" s="10" t="s">
        <v>99</v>
      </c>
      <c r="H15" s="10" t="s">
        <v>115</v>
      </c>
      <c r="I15" s="10" t="s">
        <v>1281</v>
      </c>
      <c r="J15" s="8" t="s">
        <v>129</v>
      </c>
      <c r="K15" s="10">
        <v>0</v>
      </c>
      <c r="L15" s="12">
        <v>0</v>
      </c>
      <c r="M15" s="12">
        <v>0</v>
      </c>
      <c r="N15" s="12">
        <v>0</v>
      </c>
      <c r="O15" s="12">
        <v>0</v>
      </c>
      <c r="P15" s="12">
        <v>0</v>
      </c>
      <c r="Q15" s="8">
        <v>0</v>
      </c>
      <c r="R15" s="12">
        <v>0</v>
      </c>
      <c r="S15" s="8">
        <v>0</v>
      </c>
      <c r="T15" s="6"/>
      <c r="U15" s="6"/>
      <c r="V15" s="6"/>
      <c r="W15" s="6"/>
      <c r="X15" s="6"/>
      <c r="Y15" s="6"/>
      <c r="Z15" s="6"/>
      <c r="AA15" s="6"/>
    </row>
    <row r="16" spans="1:27">
      <c r="A16" s="8">
        <v>16</v>
      </c>
      <c r="B16" s="10" t="s">
        <v>54</v>
      </c>
      <c r="C16" s="10" t="s">
        <v>104</v>
      </c>
      <c r="D16" s="10" t="s">
        <v>49</v>
      </c>
      <c r="E16" s="8"/>
      <c r="F16" s="10" t="s">
        <v>110</v>
      </c>
      <c r="G16" s="10" t="s">
        <v>357</v>
      </c>
      <c r="H16" s="10" t="s">
        <v>76</v>
      </c>
      <c r="I16" s="10" t="s">
        <v>1281</v>
      </c>
      <c r="J16" s="8" t="s">
        <v>129</v>
      </c>
      <c r="K16" s="10" t="s">
        <v>60</v>
      </c>
      <c r="L16" s="12" t="s">
        <v>64</v>
      </c>
      <c r="M16" s="12">
        <v>0</v>
      </c>
      <c r="N16" s="12">
        <v>0</v>
      </c>
      <c r="O16" s="12">
        <v>0</v>
      </c>
      <c r="P16" s="12">
        <v>0</v>
      </c>
      <c r="Q16" s="8">
        <v>0</v>
      </c>
      <c r="R16" s="12">
        <v>0</v>
      </c>
      <c r="S16" s="8">
        <v>0</v>
      </c>
      <c r="T16" s="6"/>
      <c r="U16" s="6"/>
      <c r="V16" s="6"/>
      <c r="W16" s="6"/>
      <c r="X16" s="6"/>
      <c r="Y16" s="6"/>
      <c r="Z16" s="6"/>
      <c r="AA16" s="6"/>
    </row>
    <row r="17" spans="1:27">
      <c r="A17" s="8">
        <v>17</v>
      </c>
      <c r="B17" s="11" t="s">
        <v>46</v>
      </c>
      <c r="C17" s="10" t="s">
        <v>1284</v>
      </c>
      <c r="D17" s="10" t="s">
        <v>87</v>
      </c>
      <c r="E17" s="10" t="s">
        <v>51</v>
      </c>
      <c r="F17" s="10" t="s">
        <v>76</v>
      </c>
      <c r="G17" s="10" t="s">
        <v>91</v>
      </c>
      <c r="H17" s="10" t="s">
        <v>1281</v>
      </c>
      <c r="I17" s="10" t="s">
        <v>1284</v>
      </c>
      <c r="J17" s="8" t="s">
        <v>129</v>
      </c>
      <c r="K17" s="10">
        <v>0</v>
      </c>
      <c r="L17" s="12">
        <v>0</v>
      </c>
      <c r="M17" s="12">
        <v>0</v>
      </c>
      <c r="N17" s="12">
        <v>0</v>
      </c>
      <c r="O17" s="12">
        <v>0</v>
      </c>
      <c r="P17" s="12">
        <v>0</v>
      </c>
      <c r="Q17" s="8">
        <v>0</v>
      </c>
      <c r="R17" s="12">
        <v>0</v>
      </c>
      <c r="S17" s="8">
        <v>0</v>
      </c>
      <c r="T17" s="6"/>
      <c r="U17" s="6"/>
      <c r="V17" s="6"/>
      <c r="W17" s="6"/>
      <c r="X17" s="6"/>
      <c r="Y17" s="6"/>
      <c r="Z17" s="6"/>
      <c r="AA17" s="6"/>
    </row>
    <row r="18" spans="1:27">
      <c r="A18" s="8">
        <v>18</v>
      </c>
      <c r="B18" s="9" t="s">
        <v>97</v>
      </c>
      <c r="C18" s="12"/>
      <c r="D18" s="10" t="s">
        <v>60</v>
      </c>
      <c r="E18" s="10" t="s">
        <v>62</v>
      </c>
      <c r="F18" s="12"/>
      <c r="G18" s="10" t="s">
        <v>80</v>
      </c>
      <c r="H18" s="10" t="s">
        <v>93</v>
      </c>
      <c r="I18" s="10" t="s">
        <v>116</v>
      </c>
      <c r="J18" s="8" t="s">
        <v>129</v>
      </c>
      <c r="K18" s="10" t="s">
        <v>51</v>
      </c>
      <c r="L18" s="12" t="s">
        <v>91</v>
      </c>
      <c r="M18" s="10" t="s">
        <v>110</v>
      </c>
      <c r="N18" s="12" t="s">
        <v>96</v>
      </c>
      <c r="O18" s="12"/>
      <c r="P18" s="12"/>
      <c r="Q18" s="8">
        <v>0</v>
      </c>
      <c r="R18" s="12">
        <v>0</v>
      </c>
      <c r="S18" s="8">
        <v>0</v>
      </c>
      <c r="T18" s="6"/>
      <c r="U18" s="6"/>
      <c r="V18" s="6"/>
      <c r="W18" s="6"/>
      <c r="X18" s="6"/>
      <c r="Y18" s="6"/>
      <c r="Z18" s="6"/>
      <c r="AA18" s="6"/>
    </row>
    <row r="19" spans="1:27">
      <c r="A19" s="8">
        <v>19</v>
      </c>
      <c r="B19" s="10" t="s">
        <v>46</v>
      </c>
      <c r="C19" s="10" t="s">
        <v>50</v>
      </c>
      <c r="D19" s="10" t="s">
        <v>77</v>
      </c>
      <c r="E19" s="10" t="s">
        <v>104</v>
      </c>
      <c r="F19" s="10" t="s">
        <v>49</v>
      </c>
      <c r="G19" s="10" t="s">
        <v>357</v>
      </c>
      <c r="H19" s="10" t="s">
        <v>110</v>
      </c>
      <c r="I19" s="10" t="s">
        <v>1284</v>
      </c>
      <c r="J19" s="8" t="s">
        <v>129</v>
      </c>
      <c r="K19" s="10">
        <v>0</v>
      </c>
      <c r="L19" s="12">
        <v>0</v>
      </c>
      <c r="M19" s="12">
        <v>0</v>
      </c>
      <c r="N19" s="12">
        <v>0</v>
      </c>
      <c r="O19" s="12">
        <v>0</v>
      </c>
      <c r="P19" s="12">
        <v>0</v>
      </c>
      <c r="Q19" s="8">
        <v>0</v>
      </c>
      <c r="R19" s="13">
        <v>0</v>
      </c>
      <c r="S19" s="13">
        <v>0</v>
      </c>
      <c r="T19" s="6"/>
      <c r="U19" s="6"/>
      <c r="V19" s="6"/>
      <c r="W19" s="6"/>
      <c r="X19" s="6"/>
      <c r="Y19" s="6"/>
      <c r="Z19" s="6"/>
      <c r="AA19" s="6"/>
    </row>
    <row r="20" spans="1:27">
      <c r="A20" s="8">
        <v>20</v>
      </c>
      <c r="B20" s="9" t="s">
        <v>77</v>
      </c>
      <c r="C20" s="12"/>
      <c r="D20" s="12"/>
      <c r="E20" s="10" t="s">
        <v>1284</v>
      </c>
      <c r="F20" s="10" t="s">
        <v>47</v>
      </c>
      <c r="G20" s="10" t="s">
        <v>76</v>
      </c>
      <c r="H20" s="10" t="s">
        <v>116</v>
      </c>
      <c r="I20" s="10" t="s">
        <v>93</v>
      </c>
      <c r="J20" s="8" t="s">
        <v>129</v>
      </c>
      <c r="K20" s="13" t="s">
        <v>82</v>
      </c>
      <c r="L20" s="12" t="s">
        <v>79</v>
      </c>
      <c r="M20" s="10" t="s">
        <v>89</v>
      </c>
      <c r="N20" s="12" t="s">
        <v>97</v>
      </c>
      <c r="O20" s="12">
        <v>0</v>
      </c>
      <c r="P20" s="12">
        <v>0</v>
      </c>
      <c r="Q20" s="8">
        <v>0</v>
      </c>
      <c r="R20" s="12">
        <v>0</v>
      </c>
      <c r="S20" s="8">
        <v>0</v>
      </c>
      <c r="T20" s="6"/>
      <c r="U20" s="6"/>
      <c r="V20" s="6"/>
      <c r="W20" s="6"/>
      <c r="X20" s="6"/>
      <c r="Y20" s="6"/>
      <c r="Z20" s="6"/>
      <c r="AA20" s="6"/>
    </row>
    <row r="21" spans="1:27">
      <c r="A21" s="8">
        <v>21</v>
      </c>
      <c r="B21" s="10" t="s">
        <v>75</v>
      </c>
      <c r="C21" s="10" t="s">
        <v>87</v>
      </c>
      <c r="D21" s="10" t="s">
        <v>106</v>
      </c>
      <c r="E21" s="10" t="s">
        <v>108</v>
      </c>
      <c r="F21" s="10" t="s">
        <v>76</v>
      </c>
      <c r="G21" s="10" t="s">
        <v>91</v>
      </c>
      <c r="H21" s="10" t="s">
        <v>1281</v>
      </c>
      <c r="I21" s="10" t="s">
        <v>1281</v>
      </c>
      <c r="J21" s="8" t="s">
        <v>129</v>
      </c>
      <c r="K21" s="10">
        <v>0</v>
      </c>
      <c r="L21" s="12">
        <v>0</v>
      </c>
      <c r="M21" s="12">
        <v>0</v>
      </c>
      <c r="N21" s="12">
        <v>0</v>
      </c>
      <c r="O21" s="12">
        <v>0</v>
      </c>
      <c r="P21" s="12">
        <v>0</v>
      </c>
      <c r="Q21" s="8">
        <v>0</v>
      </c>
      <c r="R21" s="12">
        <v>0</v>
      </c>
      <c r="S21" s="8">
        <v>0</v>
      </c>
      <c r="T21" s="19"/>
      <c r="U21" s="19"/>
      <c r="V21" s="19"/>
      <c r="W21" s="6"/>
      <c r="X21" s="6"/>
      <c r="Y21" s="6"/>
      <c r="Z21" s="6"/>
      <c r="AA21" s="6"/>
    </row>
    <row r="22" spans="1:27">
      <c r="A22" s="8">
        <v>22</v>
      </c>
      <c r="B22" s="12"/>
      <c r="C22" s="10" t="s">
        <v>54</v>
      </c>
      <c r="D22" s="10" t="s">
        <v>102</v>
      </c>
      <c r="E22" s="10" t="s">
        <v>51</v>
      </c>
      <c r="F22" s="10" t="s">
        <v>110</v>
      </c>
      <c r="G22" s="10" t="s">
        <v>76</v>
      </c>
      <c r="H22" s="10" t="s">
        <v>91</v>
      </c>
      <c r="I22" s="10" t="s">
        <v>1281</v>
      </c>
      <c r="J22" s="8" t="s">
        <v>129</v>
      </c>
      <c r="K22" s="9" t="s">
        <v>46</v>
      </c>
      <c r="L22" s="12" t="s">
        <v>50</v>
      </c>
      <c r="M22" s="12">
        <v>0</v>
      </c>
      <c r="N22" s="12">
        <v>0</v>
      </c>
      <c r="O22" s="12">
        <v>0</v>
      </c>
      <c r="P22" s="12">
        <v>0</v>
      </c>
      <c r="Q22" s="8">
        <v>0</v>
      </c>
      <c r="R22" s="12">
        <v>0</v>
      </c>
      <c r="S22" s="8">
        <v>0</v>
      </c>
      <c r="T22" s="19"/>
      <c r="U22" s="19"/>
      <c r="V22" s="19"/>
      <c r="W22" s="6"/>
      <c r="X22" s="6"/>
      <c r="Y22" s="6"/>
      <c r="Z22" s="6"/>
      <c r="AA22" s="6"/>
    </row>
    <row r="23" spans="1:27">
      <c r="A23" s="8">
        <v>23</v>
      </c>
      <c r="B23" s="10" t="s">
        <v>46</v>
      </c>
      <c r="C23" s="10" t="s">
        <v>104</v>
      </c>
      <c r="D23" s="10" t="s">
        <v>49</v>
      </c>
      <c r="E23" s="10" t="s">
        <v>51</v>
      </c>
      <c r="F23" s="10" t="s">
        <v>110</v>
      </c>
      <c r="G23" s="10" t="s">
        <v>1284</v>
      </c>
      <c r="H23" s="10" t="s">
        <v>76</v>
      </c>
      <c r="I23" s="10" t="s">
        <v>1281</v>
      </c>
      <c r="J23" s="8" t="s">
        <v>129</v>
      </c>
      <c r="K23" s="10">
        <v>0</v>
      </c>
      <c r="L23" s="12">
        <v>0</v>
      </c>
      <c r="M23" s="12">
        <v>0</v>
      </c>
      <c r="N23" s="12">
        <v>0</v>
      </c>
      <c r="O23" s="12">
        <v>0</v>
      </c>
      <c r="P23" s="12">
        <v>0</v>
      </c>
      <c r="Q23" s="8">
        <v>0</v>
      </c>
      <c r="R23" s="12">
        <v>0</v>
      </c>
      <c r="S23" s="8">
        <v>0</v>
      </c>
      <c r="T23" s="19"/>
      <c r="U23" s="19"/>
      <c r="V23" s="19"/>
      <c r="W23" s="6"/>
      <c r="X23" s="6"/>
      <c r="Y23" s="6"/>
      <c r="Z23" s="6"/>
      <c r="AA23" s="6"/>
    </row>
    <row r="24" ht="15" spans="1:27">
      <c r="A24" s="8">
        <v>24</v>
      </c>
      <c r="B24" s="13" t="s">
        <v>65</v>
      </c>
      <c r="C24" s="10" t="s">
        <v>79</v>
      </c>
      <c r="D24" s="13" t="s">
        <v>82</v>
      </c>
      <c r="E24" s="10" t="s">
        <v>80</v>
      </c>
      <c r="F24" s="10" t="s">
        <v>91</v>
      </c>
      <c r="G24" s="10" t="s">
        <v>1281</v>
      </c>
      <c r="H24" s="10" t="s">
        <v>49</v>
      </c>
      <c r="I24" s="10" t="s">
        <v>1281</v>
      </c>
      <c r="J24" s="8" t="s">
        <v>129</v>
      </c>
      <c r="K24" s="10">
        <v>0</v>
      </c>
      <c r="L24" s="12">
        <v>0</v>
      </c>
      <c r="M24" s="12">
        <v>0</v>
      </c>
      <c r="N24" s="12">
        <v>0</v>
      </c>
      <c r="O24" s="12">
        <v>0</v>
      </c>
      <c r="P24" s="12">
        <v>0</v>
      </c>
      <c r="Q24" s="8">
        <v>0</v>
      </c>
      <c r="R24" s="12">
        <v>0</v>
      </c>
      <c r="S24" s="13">
        <v>0</v>
      </c>
      <c r="T24" s="20"/>
      <c r="U24" s="19"/>
      <c r="V24" s="19"/>
      <c r="W24" s="6"/>
      <c r="X24" s="6"/>
      <c r="Y24" s="6"/>
      <c r="Z24" s="6"/>
      <c r="AA24" s="6"/>
    </row>
    <row r="25" spans="1:27">
      <c r="A25" s="8">
        <v>25</v>
      </c>
      <c r="B25" s="13" t="s">
        <v>65</v>
      </c>
      <c r="C25" s="10" t="s">
        <v>79</v>
      </c>
      <c r="D25" s="13" t="s">
        <v>82</v>
      </c>
      <c r="E25" s="10" t="s">
        <v>49</v>
      </c>
      <c r="F25" s="10" t="s">
        <v>91</v>
      </c>
      <c r="G25" s="10" t="s">
        <v>1284</v>
      </c>
      <c r="H25" s="10" t="s">
        <v>1281</v>
      </c>
      <c r="I25" s="10" t="s">
        <v>1281</v>
      </c>
      <c r="J25" s="8" t="s">
        <v>129</v>
      </c>
      <c r="K25" s="10">
        <v>0</v>
      </c>
      <c r="L25" s="12">
        <v>0</v>
      </c>
      <c r="M25" s="12">
        <v>0</v>
      </c>
      <c r="N25" s="12">
        <v>0</v>
      </c>
      <c r="O25" s="12">
        <v>0</v>
      </c>
      <c r="P25" s="12">
        <v>0</v>
      </c>
      <c r="Q25" s="8">
        <v>0</v>
      </c>
      <c r="R25" s="12">
        <v>0</v>
      </c>
      <c r="S25" s="8">
        <v>0</v>
      </c>
      <c r="T25" s="19"/>
      <c r="U25" s="19"/>
      <c r="V25" s="19"/>
      <c r="W25" s="6"/>
      <c r="X25" s="6"/>
      <c r="Y25" s="6"/>
      <c r="Z25" s="6"/>
      <c r="AA25" s="6"/>
    </row>
    <row r="26" spans="1:27">
      <c r="A26" s="8">
        <v>26</v>
      </c>
      <c r="B26" s="9" t="s">
        <v>75</v>
      </c>
      <c r="C26" s="12"/>
      <c r="D26" s="12"/>
      <c r="E26" s="10" t="s">
        <v>108</v>
      </c>
      <c r="F26" s="10" t="s">
        <v>78</v>
      </c>
      <c r="G26" s="10" t="s">
        <v>96</v>
      </c>
      <c r="H26" s="10" t="s">
        <v>115</v>
      </c>
      <c r="I26" s="10" t="s">
        <v>116</v>
      </c>
      <c r="J26" s="8" t="s">
        <v>129</v>
      </c>
      <c r="K26" s="10" t="s">
        <v>89</v>
      </c>
      <c r="L26" s="12" t="s">
        <v>97</v>
      </c>
      <c r="M26" s="10" t="s">
        <v>102</v>
      </c>
      <c r="N26" s="12" t="s">
        <v>60</v>
      </c>
      <c r="O26" s="12">
        <v>0</v>
      </c>
      <c r="P26" s="12">
        <v>0</v>
      </c>
      <c r="Q26" s="8">
        <v>0</v>
      </c>
      <c r="R26" s="12">
        <v>0</v>
      </c>
      <c r="S26" s="8">
        <v>0</v>
      </c>
      <c r="T26" s="19"/>
      <c r="U26" s="19"/>
      <c r="V26" s="19"/>
      <c r="W26" s="6"/>
      <c r="X26" s="6"/>
      <c r="Y26" s="6"/>
      <c r="Z26" s="6"/>
      <c r="AA26" s="6"/>
    </row>
    <row r="27" spans="1:27">
      <c r="A27" s="8">
        <v>27</v>
      </c>
      <c r="B27" s="10" t="s">
        <v>46</v>
      </c>
      <c r="C27" s="10" t="s">
        <v>54</v>
      </c>
      <c r="D27" s="10" t="s">
        <v>56</v>
      </c>
      <c r="E27" s="10" t="s">
        <v>60</v>
      </c>
      <c r="F27" s="10" t="s">
        <v>91</v>
      </c>
      <c r="G27" s="10" t="s">
        <v>1281</v>
      </c>
      <c r="H27" s="10" t="s">
        <v>1281</v>
      </c>
      <c r="I27" s="10" t="s">
        <v>57</v>
      </c>
      <c r="J27" s="8" t="s">
        <v>129</v>
      </c>
      <c r="K27" s="10">
        <v>0</v>
      </c>
      <c r="L27" s="12">
        <v>0</v>
      </c>
      <c r="M27" s="12">
        <v>0</v>
      </c>
      <c r="N27" s="12">
        <v>0</v>
      </c>
      <c r="O27" s="12">
        <v>0</v>
      </c>
      <c r="P27" s="12">
        <v>0</v>
      </c>
      <c r="Q27" s="8">
        <v>0</v>
      </c>
      <c r="R27" s="12">
        <v>0</v>
      </c>
      <c r="S27" s="8">
        <v>0</v>
      </c>
      <c r="T27" s="19"/>
      <c r="U27" s="19"/>
      <c r="V27" s="19"/>
      <c r="W27" s="6"/>
      <c r="X27" s="6"/>
      <c r="Y27" s="6"/>
      <c r="Z27" s="6"/>
      <c r="AA27" s="6"/>
    </row>
    <row r="28" spans="1:27">
      <c r="A28" s="8">
        <v>28</v>
      </c>
      <c r="B28" s="9" t="s">
        <v>73</v>
      </c>
      <c r="C28" s="10" t="s">
        <v>79</v>
      </c>
      <c r="D28" s="10" t="s">
        <v>89</v>
      </c>
      <c r="E28" s="12" t="s">
        <v>97</v>
      </c>
      <c r="F28" s="10" t="s">
        <v>53</v>
      </c>
      <c r="G28" s="10" t="s">
        <v>56</v>
      </c>
      <c r="H28" s="10" t="s">
        <v>93</v>
      </c>
      <c r="I28" s="10" t="s">
        <v>76</v>
      </c>
      <c r="J28" s="8" t="s">
        <v>129</v>
      </c>
      <c r="K28" s="10">
        <v>0</v>
      </c>
      <c r="L28" s="12">
        <v>0</v>
      </c>
      <c r="M28" s="12">
        <v>0</v>
      </c>
      <c r="N28" s="12">
        <v>0</v>
      </c>
      <c r="O28" s="12">
        <v>0</v>
      </c>
      <c r="P28" s="12">
        <v>0</v>
      </c>
      <c r="Q28" s="8">
        <v>0</v>
      </c>
      <c r="R28" s="12">
        <v>0</v>
      </c>
      <c r="S28" s="8">
        <v>0</v>
      </c>
      <c r="T28" s="19"/>
      <c r="U28" s="19"/>
      <c r="V28" s="19"/>
      <c r="W28" s="6"/>
      <c r="X28" s="6"/>
      <c r="Y28" s="6"/>
      <c r="Z28" s="6"/>
      <c r="AA28" s="6"/>
    </row>
    <row r="29" ht="26.4" spans="1:27">
      <c r="A29" s="8">
        <v>29</v>
      </c>
      <c r="B29" s="10" t="s">
        <v>77</v>
      </c>
      <c r="C29" s="12"/>
      <c r="D29" s="10" t="s">
        <v>89</v>
      </c>
      <c r="E29" s="12" t="s">
        <v>97</v>
      </c>
      <c r="F29" s="10" t="s">
        <v>106</v>
      </c>
      <c r="G29" s="10" t="s">
        <v>53</v>
      </c>
      <c r="H29" s="10" t="s">
        <v>66</v>
      </c>
      <c r="I29" s="10" t="s">
        <v>1281</v>
      </c>
      <c r="J29" s="8" t="s">
        <v>129</v>
      </c>
      <c r="K29" s="10" t="s">
        <v>79</v>
      </c>
      <c r="L29" s="12" t="s">
        <v>56</v>
      </c>
      <c r="M29" s="12">
        <v>0</v>
      </c>
      <c r="N29" s="12">
        <v>0</v>
      </c>
      <c r="O29" s="12">
        <v>0</v>
      </c>
      <c r="P29" s="12">
        <v>0</v>
      </c>
      <c r="Q29" s="8">
        <v>0</v>
      </c>
      <c r="R29" s="12">
        <v>0</v>
      </c>
      <c r="S29" s="8">
        <v>0</v>
      </c>
      <c r="T29" s="19"/>
      <c r="U29" s="19"/>
      <c r="V29" s="19"/>
      <c r="W29" s="6"/>
      <c r="X29" s="6"/>
      <c r="Y29" s="6"/>
      <c r="Z29" s="6"/>
      <c r="AA29" s="6"/>
    </row>
    <row r="30" spans="1:27">
      <c r="A30" s="8">
        <v>30</v>
      </c>
      <c r="B30" s="9" t="s">
        <v>77</v>
      </c>
      <c r="C30" s="10" t="s">
        <v>89</v>
      </c>
      <c r="D30" s="12" t="s">
        <v>97</v>
      </c>
      <c r="E30" s="10" t="s">
        <v>1284</v>
      </c>
      <c r="F30" s="10" t="s">
        <v>76</v>
      </c>
      <c r="G30" s="10" t="s">
        <v>93</v>
      </c>
      <c r="H30" s="10" t="s">
        <v>91</v>
      </c>
      <c r="I30" s="10" t="s">
        <v>1284</v>
      </c>
      <c r="J30" s="8" t="s">
        <v>129</v>
      </c>
      <c r="K30" s="10">
        <v>0</v>
      </c>
      <c r="L30" s="12">
        <v>0</v>
      </c>
      <c r="M30" s="12">
        <v>0</v>
      </c>
      <c r="N30" s="12">
        <v>0</v>
      </c>
      <c r="O30" s="12">
        <v>0</v>
      </c>
      <c r="P30" s="12">
        <v>0</v>
      </c>
      <c r="Q30" s="8">
        <v>0</v>
      </c>
      <c r="R30" s="12">
        <v>0</v>
      </c>
      <c r="S30" s="8">
        <v>0</v>
      </c>
      <c r="T30" s="19"/>
      <c r="U30" s="19"/>
      <c r="V30" s="19"/>
      <c r="W30" s="6"/>
      <c r="X30" s="6"/>
      <c r="Y30" s="6"/>
      <c r="Z30" s="6"/>
      <c r="AA30" s="6"/>
    </row>
    <row r="31" spans="1:27">
      <c r="A31" s="8">
        <v>31</v>
      </c>
      <c r="B31" s="10" t="s">
        <v>50</v>
      </c>
      <c r="C31" s="10" t="s">
        <v>63</v>
      </c>
      <c r="D31" s="12"/>
      <c r="E31" s="10" t="s">
        <v>51</v>
      </c>
      <c r="F31" s="10" t="s">
        <v>53</v>
      </c>
      <c r="G31" s="10" t="s">
        <v>88</v>
      </c>
      <c r="H31" s="10" t="s">
        <v>93</v>
      </c>
      <c r="I31" s="10" t="s">
        <v>91</v>
      </c>
      <c r="J31" s="8" t="s">
        <v>129</v>
      </c>
      <c r="K31" s="10" t="s">
        <v>79</v>
      </c>
      <c r="L31" s="12" t="s">
        <v>56</v>
      </c>
      <c r="M31" s="12">
        <v>0</v>
      </c>
      <c r="N31" s="12">
        <v>0</v>
      </c>
      <c r="O31" s="12">
        <v>0</v>
      </c>
      <c r="P31" s="12">
        <v>0</v>
      </c>
      <c r="Q31" s="8">
        <v>0</v>
      </c>
      <c r="R31" s="12">
        <v>0</v>
      </c>
      <c r="S31" s="8">
        <v>0</v>
      </c>
      <c r="T31" s="6"/>
      <c r="U31" s="6"/>
      <c r="V31" s="6"/>
      <c r="W31" s="6"/>
      <c r="X31" s="6"/>
      <c r="Y31" s="6"/>
      <c r="Z31" s="6"/>
      <c r="AA31" s="6"/>
    </row>
    <row r="32" spans="1:27">
      <c r="A32" s="8">
        <v>32</v>
      </c>
      <c r="B32" s="9" t="s">
        <v>50</v>
      </c>
      <c r="C32" s="10" t="s">
        <v>54</v>
      </c>
      <c r="D32" s="12"/>
      <c r="E32" s="10" t="s">
        <v>51</v>
      </c>
      <c r="F32" s="10" t="s">
        <v>1284</v>
      </c>
      <c r="G32" s="10" t="s">
        <v>76</v>
      </c>
      <c r="H32" s="10" t="s">
        <v>88</v>
      </c>
      <c r="I32" s="10" t="s">
        <v>1284</v>
      </c>
      <c r="J32" s="8" t="s">
        <v>129</v>
      </c>
      <c r="K32" s="10" t="s">
        <v>47</v>
      </c>
      <c r="L32" s="12" t="s">
        <v>110</v>
      </c>
      <c r="M32" s="12">
        <v>0</v>
      </c>
      <c r="N32" s="12">
        <v>0</v>
      </c>
      <c r="O32" s="12">
        <v>0</v>
      </c>
      <c r="P32" s="12">
        <v>0</v>
      </c>
      <c r="Q32" s="8">
        <v>0</v>
      </c>
      <c r="R32" s="12">
        <v>0</v>
      </c>
      <c r="S32" s="8">
        <v>0</v>
      </c>
      <c r="T32" s="6"/>
      <c r="U32" s="6"/>
      <c r="V32" s="6"/>
      <c r="W32" s="6"/>
      <c r="X32" s="6"/>
      <c r="Y32" s="6"/>
      <c r="Z32" s="6"/>
      <c r="AA32" s="6"/>
    </row>
    <row r="33" spans="1:27">
      <c r="A33" s="8">
        <v>33</v>
      </c>
      <c r="B33" s="8"/>
      <c r="C33" s="10" t="s">
        <v>50</v>
      </c>
      <c r="D33" s="10" t="s">
        <v>1284</v>
      </c>
      <c r="E33" s="12"/>
      <c r="F33" s="12"/>
      <c r="G33" s="10" t="s">
        <v>93</v>
      </c>
      <c r="H33" s="10" t="s">
        <v>76</v>
      </c>
      <c r="I33" s="10" t="s">
        <v>91</v>
      </c>
      <c r="J33" s="8" t="s">
        <v>129</v>
      </c>
      <c r="K33" s="10" t="s">
        <v>89</v>
      </c>
      <c r="L33" s="12" t="s">
        <v>97</v>
      </c>
      <c r="M33" s="10" t="s">
        <v>53</v>
      </c>
      <c r="N33" s="12" t="s">
        <v>56</v>
      </c>
      <c r="O33" s="10" t="s">
        <v>54</v>
      </c>
      <c r="P33" s="12" t="s">
        <v>73</v>
      </c>
      <c r="Q33" s="8">
        <v>0</v>
      </c>
      <c r="R33" s="12">
        <v>0</v>
      </c>
      <c r="S33" s="8">
        <v>0</v>
      </c>
      <c r="T33" s="6"/>
      <c r="U33" s="6"/>
      <c r="V33" s="6"/>
      <c r="W33" s="6"/>
      <c r="X33" s="6"/>
      <c r="Y33" s="6"/>
      <c r="Z33" s="6"/>
      <c r="AA33" s="6"/>
    </row>
    <row r="34" spans="1:27">
      <c r="A34" s="8">
        <v>34</v>
      </c>
      <c r="B34" s="9" t="s">
        <v>54</v>
      </c>
      <c r="C34" s="10" t="s">
        <v>1284</v>
      </c>
      <c r="D34" s="12"/>
      <c r="E34" s="10" t="s">
        <v>77</v>
      </c>
      <c r="F34" s="10" t="s">
        <v>51</v>
      </c>
      <c r="G34" s="10" t="s">
        <v>93</v>
      </c>
      <c r="H34" s="10" t="s">
        <v>1281</v>
      </c>
      <c r="I34" s="10" t="s">
        <v>1284</v>
      </c>
      <c r="J34" s="8" t="s">
        <v>129</v>
      </c>
      <c r="K34" s="12" t="s">
        <v>87</v>
      </c>
      <c r="L34" s="12" t="s">
        <v>95</v>
      </c>
      <c r="M34" s="12">
        <v>0</v>
      </c>
      <c r="N34" s="12">
        <v>0</v>
      </c>
      <c r="O34" s="12">
        <v>0</v>
      </c>
      <c r="P34" s="12">
        <v>0</v>
      </c>
      <c r="Q34" s="8">
        <v>0</v>
      </c>
      <c r="R34" s="12">
        <v>0</v>
      </c>
      <c r="S34" s="8">
        <v>0</v>
      </c>
      <c r="T34" s="6"/>
      <c r="U34" s="6"/>
      <c r="V34" s="6"/>
      <c r="W34" s="6"/>
      <c r="X34" s="6"/>
      <c r="Y34" s="6"/>
      <c r="Z34" s="6"/>
      <c r="AA34" s="6"/>
    </row>
    <row r="35" spans="1:27">
      <c r="A35" s="8">
        <v>35</v>
      </c>
      <c r="B35" s="10" t="s">
        <v>46</v>
      </c>
      <c r="C35" s="10" t="s">
        <v>50</v>
      </c>
      <c r="D35" s="10" t="s">
        <v>54</v>
      </c>
      <c r="E35" s="10" t="s">
        <v>104</v>
      </c>
      <c r="F35" s="10" t="s">
        <v>1284</v>
      </c>
      <c r="G35" s="10" t="s">
        <v>49</v>
      </c>
      <c r="H35" s="10" t="s">
        <v>91</v>
      </c>
      <c r="I35" s="10" t="s">
        <v>1281</v>
      </c>
      <c r="J35" s="8" t="s">
        <v>129</v>
      </c>
      <c r="K35" s="10">
        <v>0</v>
      </c>
      <c r="L35" s="12">
        <v>0</v>
      </c>
      <c r="M35" s="12">
        <v>0</v>
      </c>
      <c r="N35" s="12">
        <v>0</v>
      </c>
      <c r="O35" s="12">
        <v>0</v>
      </c>
      <c r="P35" s="12">
        <v>0</v>
      </c>
      <c r="Q35" s="8">
        <v>0</v>
      </c>
      <c r="R35" s="12">
        <v>0</v>
      </c>
      <c r="S35" s="8">
        <v>0</v>
      </c>
      <c r="T35" s="6"/>
      <c r="U35" s="6"/>
      <c r="V35" s="6"/>
      <c r="W35" s="6"/>
      <c r="X35" s="6"/>
      <c r="Y35" s="6"/>
      <c r="Z35" s="6"/>
      <c r="AA35" s="6"/>
    </row>
    <row r="36" spans="1:27">
      <c r="A36" s="8">
        <v>36</v>
      </c>
      <c r="B36" s="9" t="s">
        <v>46</v>
      </c>
      <c r="C36" s="10" t="s">
        <v>50</v>
      </c>
      <c r="D36" s="10" t="s">
        <v>54</v>
      </c>
      <c r="E36" s="10" t="s">
        <v>104</v>
      </c>
      <c r="F36" s="10" t="s">
        <v>49</v>
      </c>
      <c r="G36" s="10" t="s">
        <v>91</v>
      </c>
      <c r="H36" s="10" t="s">
        <v>88</v>
      </c>
      <c r="I36" s="10" t="s">
        <v>1281</v>
      </c>
      <c r="J36" s="8" t="s">
        <v>129</v>
      </c>
      <c r="K36" s="10">
        <v>0</v>
      </c>
      <c r="L36" s="12">
        <v>0</v>
      </c>
      <c r="M36" s="12">
        <v>0</v>
      </c>
      <c r="N36" s="12">
        <v>0</v>
      </c>
      <c r="O36" s="12">
        <v>0</v>
      </c>
      <c r="P36" s="12">
        <v>0</v>
      </c>
      <c r="Q36" s="8">
        <v>0</v>
      </c>
      <c r="R36" s="12">
        <v>0</v>
      </c>
      <c r="S36" s="8">
        <v>0</v>
      </c>
      <c r="T36" s="6"/>
      <c r="U36" s="6"/>
      <c r="V36" s="6"/>
      <c r="W36" s="6"/>
      <c r="X36" s="6"/>
      <c r="Y36" s="6"/>
      <c r="Z36" s="6"/>
      <c r="AA36" s="6"/>
    </row>
    <row r="37" spans="1:27">
      <c r="A37" s="8">
        <v>37</v>
      </c>
      <c r="B37" s="10" t="s">
        <v>97</v>
      </c>
      <c r="C37" s="10" t="s">
        <v>51</v>
      </c>
      <c r="D37" s="10" t="s">
        <v>62</v>
      </c>
      <c r="E37" s="10" t="s">
        <v>1284</v>
      </c>
      <c r="F37" s="12"/>
      <c r="G37" s="10" t="s">
        <v>76</v>
      </c>
      <c r="H37" s="10" t="s">
        <v>88</v>
      </c>
      <c r="I37" s="10" t="s">
        <v>91</v>
      </c>
      <c r="J37" s="8" t="s">
        <v>129</v>
      </c>
      <c r="K37" s="10" t="s">
        <v>77</v>
      </c>
      <c r="L37" s="12" t="s">
        <v>72</v>
      </c>
      <c r="M37" s="12">
        <v>0</v>
      </c>
      <c r="N37" s="12">
        <v>0</v>
      </c>
      <c r="O37" s="12">
        <v>0</v>
      </c>
      <c r="P37" s="12">
        <v>0</v>
      </c>
      <c r="Q37" s="8">
        <v>0</v>
      </c>
      <c r="R37" s="12">
        <v>0</v>
      </c>
      <c r="S37" s="8">
        <v>0</v>
      </c>
      <c r="T37" s="6"/>
      <c r="U37" s="6"/>
      <c r="V37" s="6"/>
      <c r="W37" s="6"/>
      <c r="X37" s="6"/>
      <c r="Y37" s="6"/>
      <c r="Z37" s="6"/>
      <c r="AA37" s="6"/>
    </row>
    <row r="38" spans="1:27">
      <c r="A38" s="8">
        <v>38</v>
      </c>
      <c r="B38" s="9" t="s">
        <v>63</v>
      </c>
      <c r="C38" s="10" t="s">
        <v>1284</v>
      </c>
      <c r="D38" s="10" t="s">
        <v>89</v>
      </c>
      <c r="E38" s="12" t="s">
        <v>97</v>
      </c>
      <c r="F38" s="10" t="s">
        <v>108</v>
      </c>
      <c r="G38" s="10" t="s">
        <v>88</v>
      </c>
      <c r="H38" s="10" t="s">
        <v>93</v>
      </c>
      <c r="I38" s="10" t="s">
        <v>115</v>
      </c>
      <c r="J38" s="8" t="s">
        <v>129</v>
      </c>
      <c r="K38" s="10">
        <v>0</v>
      </c>
      <c r="L38" s="12">
        <v>0</v>
      </c>
      <c r="M38" s="12">
        <v>0</v>
      </c>
      <c r="N38" s="12">
        <v>0</v>
      </c>
      <c r="O38" s="12">
        <v>0</v>
      </c>
      <c r="P38" s="12">
        <v>0</v>
      </c>
      <c r="Q38" s="8">
        <v>0</v>
      </c>
      <c r="R38" s="12">
        <v>0</v>
      </c>
      <c r="S38" s="8">
        <v>0</v>
      </c>
      <c r="T38" s="6"/>
      <c r="U38" s="6"/>
      <c r="V38" s="6"/>
      <c r="W38" s="6"/>
      <c r="X38" s="6"/>
      <c r="Y38" s="6"/>
      <c r="Z38" s="6"/>
      <c r="AA38" s="6"/>
    </row>
    <row r="39" spans="1:27">
      <c r="A39" s="8">
        <v>39</v>
      </c>
      <c r="B39" s="10" t="s">
        <v>46</v>
      </c>
      <c r="C39" s="10" t="s">
        <v>1284</v>
      </c>
      <c r="D39" s="10" t="s">
        <v>64</v>
      </c>
      <c r="E39" s="10" t="s">
        <v>76</v>
      </c>
      <c r="F39" s="10" t="s">
        <v>91</v>
      </c>
      <c r="G39" s="10" t="s">
        <v>1281</v>
      </c>
      <c r="H39" s="10" t="s">
        <v>1284</v>
      </c>
      <c r="I39" s="10" t="s">
        <v>1281</v>
      </c>
      <c r="J39" s="8" t="s">
        <v>129</v>
      </c>
      <c r="K39" s="10">
        <v>0</v>
      </c>
      <c r="L39" s="12">
        <v>0</v>
      </c>
      <c r="M39" s="12">
        <v>0</v>
      </c>
      <c r="N39" s="12">
        <v>0</v>
      </c>
      <c r="O39" s="12">
        <v>0</v>
      </c>
      <c r="P39" s="12">
        <v>0</v>
      </c>
      <c r="Q39" s="8">
        <v>0</v>
      </c>
      <c r="R39" s="12">
        <v>0</v>
      </c>
      <c r="S39" s="8">
        <v>0</v>
      </c>
      <c r="T39" s="6"/>
      <c r="U39" s="6"/>
      <c r="V39" s="6"/>
      <c r="W39" s="6"/>
      <c r="X39" s="6"/>
      <c r="Y39" s="6"/>
      <c r="Z39" s="6"/>
      <c r="AA39" s="6"/>
    </row>
    <row r="40" spans="1:27">
      <c r="A40" s="8">
        <v>40</v>
      </c>
      <c r="B40" s="9" t="s">
        <v>1284</v>
      </c>
      <c r="C40" s="10" t="s">
        <v>77</v>
      </c>
      <c r="D40" s="12"/>
      <c r="E40" s="10" t="s">
        <v>104</v>
      </c>
      <c r="F40" s="10" t="s">
        <v>64</v>
      </c>
      <c r="G40" s="10" t="s">
        <v>76</v>
      </c>
      <c r="H40" s="10" t="s">
        <v>93</v>
      </c>
      <c r="I40" s="9" t="s">
        <v>1284</v>
      </c>
      <c r="J40" s="8" t="s">
        <v>129</v>
      </c>
      <c r="K40" s="10" t="s">
        <v>87</v>
      </c>
      <c r="L40" s="12" t="s">
        <v>97</v>
      </c>
      <c r="M40" s="12">
        <v>0</v>
      </c>
      <c r="N40" s="12">
        <v>0</v>
      </c>
      <c r="O40" s="12">
        <v>0</v>
      </c>
      <c r="P40" s="12">
        <v>0</v>
      </c>
      <c r="Q40" s="8">
        <v>0</v>
      </c>
      <c r="R40" s="12">
        <v>0</v>
      </c>
      <c r="S40" s="8">
        <v>0</v>
      </c>
      <c r="T40" s="6"/>
      <c r="U40" s="6"/>
      <c r="V40" s="6"/>
      <c r="W40" s="6"/>
      <c r="X40" s="6"/>
      <c r="Y40" s="6"/>
      <c r="Z40" s="6"/>
      <c r="AA40" s="6"/>
    </row>
    <row r="41" spans="1:27">
      <c r="A41" s="8">
        <v>41</v>
      </c>
      <c r="B41" s="10" t="s">
        <v>46</v>
      </c>
      <c r="C41" s="10" t="s">
        <v>54</v>
      </c>
      <c r="D41" s="10" t="s">
        <v>57</v>
      </c>
      <c r="E41" s="8"/>
      <c r="F41" s="10" t="s">
        <v>56</v>
      </c>
      <c r="G41" s="10" t="s">
        <v>76</v>
      </c>
      <c r="H41" s="10" t="s">
        <v>91</v>
      </c>
      <c r="I41" s="10" t="s">
        <v>1281</v>
      </c>
      <c r="J41" s="8" t="s">
        <v>129</v>
      </c>
      <c r="K41" s="13" t="s">
        <v>65</v>
      </c>
      <c r="L41" s="13" t="s">
        <v>49</v>
      </c>
      <c r="M41" s="12">
        <v>0</v>
      </c>
      <c r="N41" s="12">
        <v>0</v>
      </c>
      <c r="O41" s="12">
        <v>0</v>
      </c>
      <c r="P41" s="12">
        <v>0</v>
      </c>
      <c r="Q41" s="8">
        <v>0</v>
      </c>
      <c r="R41" s="12">
        <v>0</v>
      </c>
      <c r="S41" s="8">
        <v>0</v>
      </c>
      <c r="T41" s="6"/>
      <c r="U41" s="6"/>
      <c r="V41" s="6"/>
      <c r="W41" s="6"/>
      <c r="X41" s="6"/>
      <c r="Y41" s="6"/>
      <c r="Z41" s="6"/>
      <c r="AA41" s="6"/>
    </row>
    <row r="42" spans="1:27">
      <c r="A42" s="8">
        <v>42</v>
      </c>
      <c r="B42" s="9" t="s">
        <v>54</v>
      </c>
      <c r="C42" s="10" t="s">
        <v>97</v>
      </c>
      <c r="D42" s="10" t="s">
        <v>110</v>
      </c>
      <c r="E42" s="10" t="s">
        <v>78</v>
      </c>
      <c r="F42" s="10" t="s">
        <v>1284</v>
      </c>
      <c r="G42" s="10" t="s">
        <v>1281</v>
      </c>
      <c r="H42" s="10" t="s">
        <v>1281</v>
      </c>
      <c r="I42" s="10" t="s">
        <v>1281</v>
      </c>
      <c r="J42" s="8" t="s">
        <v>129</v>
      </c>
      <c r="K42" s="10">
        <v>0</v>
      </c>
      <c r="L42" s="12">
        <v>0</v>
      </c>
      <c r="M42" s="12">
        <v>0</v>
      </c>
      <c r="N42" s="12">
        <v>0</v>
      </c>
      <c r="O42" s="12">
        <v>0</v>
      </c>
      <c r="P42" s="12">
        <v>0</v>
      </c>
      <c r="Q42" s="8">
        <v>0</v>
      </c>
      <c r="R42" s="12">
        <v>0</v>
      </c>
      <c r="S42" s="8">
        <v>0</v>
      </c>
      <c r="T42" s="6"/>
      <c r="U42" s="6"/>
      <c r="V42" s="6"/>
      <c r="W42" s="6"/>
      <c r="X42" s="6"/>
      <c r="Y42" s="6"/>
      <c r="Z42" s="6"/>
      <c r="AA42" s="6"/>
    </row>
    <row r="43" spans="1:27">
      <c r="A43" s="8">
        <v>43</v>
      </c>
      <c r="B43" s="10" t="s">
        <v>103</v>
      </c>
      <c r="C43" s="10" t="s">
        <v>102</v>
      </c>
      <c r="D43" s="10" t="s">
        <v>56</v>
      </c>
      <c r="E43" s="10" t="s">
        <v>72</v>
      </c>
      <c r="F43" s="10" t="s">
        <v>80</v>
      </c>
      <c r="G43" s="10" t="s">
        <v>91</v>
      </c>
      <c r="H43" s="10" t="s">
        <v>99</v>
      </c>
      <c r="I43" s="10" t="s">
        <v>1281</v>
      </c>
      <c r="J43" s="8" t="s">
        <v>129</v>
      </c>
      <c r="K43" s="10">
        <v>0</v>
      </c>
      <c r="L43" s="12">
        <v>0</v>
      </c>
      <c r="M43" s="12">
        <v>0</v>
      </c>
      <c r="N43" s="12">
        <v>0</v>
      </c>
      <c r="O43" s="12">
        <v>0</v>
      </c>
      <c r="P43" s="12">
        <v>0</v>
      </c>
      <c r="Q43" s="8">
        <v>0</v>
      </c>
      <c r="R43" s="12">
        <v>0</v>
      </c>
      <c r="S43" s="8">
        <v>0</v>
      </c>
      <c r="T43" s="6"/>
      <c r="U43" s="6"/>
      <c r="V43" s="6"/>
      <c r="W43" s="6"/>
      <c r="X43" s="6"/>
      <c r="Y43" s="6"/>
      <c r="Z43" s="6"/>
      <c r="AA43" s="6"/>
    </row>
    <row r="44" spans="1:27">
      <c r="A44" s="8">
        <v>44</v>
      </c>
      <c r="B44" s="9" t="s">
        <v>102</v>
      </c>
      <c r="C44" s="12" t="s">
        <v>58</v>
      </c>
      <c r="D44" s="12" t="s">
        <v>110</v>
      </c>
      <c r="E44" s="12" t="s">
        <v>76</v>
      </c>
      <c r="F44" s="10" t="s">
        <v>80</v>
      </c>
      <c r="G44" s="10" t="s">
        <v>83</v>
      </c>
      <c r="H44" s="10" t="s">
        <v>1281</v>
      </c>
      <c r="I44" s="10" t="s">
        <v>1281</v>
      </c>
      <c r="J44" s="8" t="s">
        <v>129</v>
      </c>
      <c r="K44" s="10">
        <v>0</v>
      </c>
      <c r="L44" s="12">
        <v>0</v>
      </c>
      <c r="M44" s="12">
        <v>0</v>
      </c>
      <c r="N44" s="12">
        <v>0</v>
      </c>
      <c r="O44" s="12">
        <v>0</v>
      </c>
      <c r="P44" s="12">
        <v>0</v>
      </c>
      <c r="Q44" s="8">
        <v>0</v>
      </c>
      <c r="R44" s="12">
        <v>0</v>
      </c>
      <c r="S44" s="8">
        <v>0</v>
      </c>
      <c r="T44" s="6"/>
      <c r="U44" s="6"/>
      <c r="V44" s="6"/>
      <c r="W44" s="6"/>
      <c r="X44" s="6"/>
      <c r="Y44" s="6"/>
      <c r="Z44" s="6"/>
      <c r="AA44" s="6"/>
    </row>
    <row r="45" spans="1:27">
      <c r="A45" s="8">
        <v>45</v>
      </c>
      <c r="B45" s="10" t="s">
        <v>63</v>
      </c>
      <c r="C45" s="10" t="s">
        <v>108</v>
      </c>
      <c r="D45" s="10" t="s">
        <v>51</v>
      </c>
      <c r="E45" s="10" t="s">
        <v>62</v>
      </c>
      <c r="F45" s="10" t="s">
        <v>1284</v>
      </c>
      <c r="G45" s="10" t="s">
        <v>93</v>
      </c>
      <c r="H45" s="10" t="s">
        <v>1281</v>
      </c>
      <c r="I45" s="10" t="s">
        <v>1281</v>
      </c>
      <c r="J45" s="8" t="s">
        <v>129</v>
      </c>
      <c r="K45" s="10">
        <v>0</v>
      </c>
      <c r="L45" s="12">
        <v>0</v>
      </c>
      <c r="M45" s="12">
        <v>0</v>
      </c>
      <c r="N45" s="12">
        <v>0</v>
      </c>
      <c r="O45" s="12">
        <v>0</v>
      </c>
      <c r="P45" s="12">
        <v>0</v>
      </c>
      <c r="Q45" s="8">
        <v>0</v>
      </c>
      <c r="R45" s="12">
        <v>0</v>
      </c>
      <c r="S45" s="8">
        <v>0</v>
      </c>
      <c r="T45" s="6"/>
      <c r="U45" s="6"/>
      <c r="V45" s="6"/>
      <c r="W45" s="6"/>
      <c r="X45" s="6"/>
      <c r="Y45" s="6"/>
      <c r="Z45" s="6"/>
      <c r="AA45" s="6"/>
    </row>
    <row r="46" spans="1:27">
      <c r="A46" s="8">
        <v>46</v>
      </c>
      <c r="B46" s="9" t="s">
        <v>77</v>
      </c>
      <c r="C46" s="10" t="s">
        <v>1284</v>
      </c>
      <c r="D46" s="10" t="s">
        <v>51</v>
      </c>
      <c r="E46" s="10" t="s">
        <v>56</v>
      </c>
      <c r="F46" s="10" t="s">
        <v>62</v>
      </c>
      <c r="G46" s="10" t="s">
        <v>91</v>
      </c>
      <c r="H46" s="10" t="s">
        <v>1281</v>
      </c>
      <c r="I46" s="10" t="s">
        <v>1284</v>
      </c>
      <c r="J46" s="8" t="s">
        <v>129</v>
      </c>
      <c r="K46" s="10">
        <v>0</v>
      </c>
      <c r="L46" s="12">
        <v>0</v>
      </c>
      <c r="M46" s="12">
        <v>0</v>
      </c>
      <c r="N46" s="12">
        <v>0</v>
      </c>
      <c r="O46" s="12">
        <v>0</v>
      </c>
      <c r="P46" s="12">
        <v>0</v>
      </c>
      <c r="Q46" s="8">
        <v>0</v>
      </c>
      <c r="R46" s="12">
        <v>0</v>
      </c>
      <c r="S46" s="8">
        <v>0</v>
      </c>
      <c r="T46" s="6"/>
      <c r="U46" s="6"/>
      <c r="V46" s="6"/>
      <c r="W46" s="6"/>
      <c r="X46" s="6"/>
      <c r="Y46" s="6"/>
      <c r="Z46" s="6"/>
      <c r="AA46" s="6"/>
    </row>
    <row r="47" spans="1:27">
      <c r="A47" s="8">
        <v>47</v>
      </c>
      <c r="B47" s="10" t="s">
        <v>46</v>
      </c>
      <c r="C47" s="10" t="s">
        <v>77</v>
      </c>
      <c r="D47" s="10" t="s">
        <v>51</v>
      </c>
      <c r="E47" s="10" t="s">
        <v>1284</v>
      </c>
      <c r="F47" s="10" t="s">
        <v>56</v>
      </c>
      <c r="G47" s="10" t="s">
        <v>62</v>
      </c>
      <c r="H47" s="10" t="s">
        <v>76</v>
      </c>
      <c r="I47" s="10" t="s">
        <v>1281</v>
      </c>
      <c r="J47" s="8" t="s">
        <v>129</v>
      </c>
      <c r="K47" s="10">
        <v>0</v>
      </c>
      <c r="L47" s="12">
        <v>0</v>
      </c>
      <c r="M47" s="12">
        <v>0</v>
      </c>
      <c r="N47" s="12">
        <v>0</v>
      </c>
      <c r="O47" s="12">
        <v>0</v>
      </c>
      <c r="P47" s="12">
        <v>0</v>
      </c>
      <c r="Q47" s="8">
        <v>0</v>
      </c>
      <c r="R47" s="12">
        <v>0</v>
      </c>
      <c r="S47" s="8">
        <v>0</v>
      </c>
      <c r="T47" s="6"/>
      <c r="U47" s="6"/>
      <c r="V47" s="6"/>
      <c r="W47" s="6"/>
      <c r="X47" s="6"/>
      <c r="Y47" s="6"/>
      <c r="Z47" s="6"/>
      <c r="AA47" s="6"/>
    </row>
    <row r="48" spans="1:27">
      <c r="A48" s="8">
        <v>48</v>
      </c>
      <c r="B48" s="9" t="s">
        <v>46</v>
      </c>
      <c r="C48" s="10" t="s">
        <v>77</v>
      </c>
      <c r="D48" s="10" t="s">
        <v>79</v>
      </c>
      <c r="E48" s="10" t="s">
        <v>84</v>
      </c>
      <c r="F48" s="10" t="s">
        <v>56</v>
      </c>
      <c r="G48" s="10" t="s">
        <v>62</v>
      </c>
      <c r="H48" s="10" t="s">
        <v>91</v>
      </c>
      <c r="I48" s="10" t="s">
        <v>1281</v>
      </c>
      <c r="J48" s="8" t="s">
        <v>129</v>
      </c>
      <c r="K48" s="10">
        <v>0</v>
      </c>
      <c r="L48" s="12">
        <v>0</v>
      </c>
      <c r="M48" s="12">
        <v>0</v>
      </c>
      <c r="N48" s="12">
        <v>0</v>
      </c>
      <c r="O48" s="12">
        <v>0</v>
      </c>
      <c r="P48" s="12">
        <v>0</v>
      </c>
      <c r="Q48" s="8">
        <v>0</v>
      </c>
      <c r="R48" s="12">
        <v>0</v>
      </c>
      <c r="S48" s="8">
        <v>0</v>
      </c>
      <c r="T48" s="6"/>
      <c r="U48" s="6"/>
      <c r="V48" s="6"/>
      <c r="W48" s="6"/>
      <c r="X48" s="6"/>
      <c r="Y48" s="6"/>
      <c r="Z48" s="6"/>
      <c r="AA48" s="6"/>
    </row>
    <row r="49" spans="1:27">
      <c r="A49" s="8">
        <v>49</v>
      </c>
      <c r="B49" s="10" t="s">
        <v>46</v>
      </c>
      <c r="C49" s="10" t="s">
        <v>104</v>
      </c>
      <c r="D49" s="10" t="s">
        <v>357</v>
      </c>
      <c r="E49" s="10" t="s">
        <v>1284</v>
      </c>
      <c r="F49" s="10" t="s">
        <v>76</v>
      </c>
      <c r="G49" s="10" t="s">
        <v>91</v>
      </c>
      <c r="H49" s="10" t="s">
        <v>1281</v>
      </c>
      <c r="I49" s="10" t="s">
        <v>1284</v>
      </c>
      <c r="J49" s="8" t="s">
        <v>129</v>
      </c>
      <c r="K49" s="10">
        <v>0</v>
      </c>
      <c r="L49" s="12">
        <v>0</v>
      </c>
      <c r="M49" s="12">
        <v>0</v>
      </c>
      <c r="N49" s="12">
        <v>0</v>
      </c>
      <c r="O49" s="12">
        <v>0</v>
      </c>
      <c r="P49" s="12">
        <v>0</v>
      </c>
      <c r="Q49" s="8">
        <v>0</v>
      </c>
      <c r="R49" s="12">
        <v>0</v>
      </c>
      <c r="S49" s="8">
        <v>0</v>
      </c>
      <c r="T49" s="6"/>
      <c r="U49" s="6"/>
      <c r="V49" s="6"/>
      <c r="W49" s="6"/>
      <c r="X49" s="6"/>
      <c r="Y49" s="6"/>
      <c r="Z49" s="6"/>
      <c r="AA49" s="6"/>
    </row>
    <row r="50" spans="1:27">
      <c r="A50" s="8">
        <v>50</v>
      </c>
      <c r="B50" s="9" t="s">
        <v>61</v>
      </c>
      <c r="C50" s="10" t="s">
        <v>104</v>
      </c>
      <c r="D50" s="10" t="s">
        <v>106</v>
      </c>
      <c r="E50" s="10" t="s">
        <v>84</v>
      </c>
      <c r="F50" s="10" t="s">
        <v>51</v>
      </c>
      <c r="G50" s="10" t="s">
        <v>357</v>
      </c>
      <c r="H50" s="10" t="s">
        <v>69</v>
      </c>
      <c r="I50" s="10" t="s">
        <v>76</v>
      </c>
      <c r="J50" s="8" t="s">
        <v>129</v>
      </c>
      <c r="K50" s="10">
        <v>0</v>
      </c>
      <c r="L50" s="12">
        <v>0</v>
      </c>
      <c r="M50" s="12">
        <v>0</v>
      </c>
      <c r="N50" s="12">
        <v>0</v>
      </c>
      <c r="O50" s="12">
        <v>0</v>
      </c>
      <c r="P50" s="12">
        <v>0</v>
      </c>
      <c r="Q50" s="8">
        <v>0</v>
      </c>
      <c r="R50" s="12">
        <v>0</v>
      </c>
      <c r="S50" s="8">
        <v>0</v>
      </c>
      <c r="T50" s="6"/>
      <c r="U50" s="6"/>
      <c r="V50" s="6"/>
      <c r="W50" s="6"/>
      <c r="X50" s="6"/>
      <c r="Y50" s="6"/>
      <c r="Z50" s="6"/>
      <c r="AA50" s="6"/>
    </row>
    <row r="51" spans="1:27">
      <c r="A51" s="8">
        <v>51</v>
      </c>
      <c r="B51" s="10" t="s">
        <v>54</v>
      </c>
      <c r="C51" s="10" t="s">
        <v>79</v>
      </c>
      <c r="D51" s="10" t="s">
        <v>49</v>
      </c>
      <c r="E51" s="10" t="s">
        <v>56</v>
      </c>
      <c r="F51" s="10" t="s">
        <v>66</v>
      </c>
      <c r="G51" s="10" t="s">
        <v>80</v>
      </c>
      <c r="H51" s="10" t="s">
        <v>83</v>
      </c>
      <c r="I51" s="10" t="s">
        <v>1281</v>
      </c>
      <c r="J51" s="8" t="s">
        <v>129</v>
      </c>
      <c r="K51" s="10">
        <v>0</v>
      </c>
      <c r="L51" s="12">
        <v>0</v>
      </c>
      <c r="M51" s="12">
        <v>0</v>
      </c>
      <c r="N51" s="12">
        <v>0</v>
      </c>
      <c r="O51" s="12">
        <v>0</v>
      </c>
      <c r="P51" s="12">
        <v>0</v>
      </c>
      <c r="Q51" s="8">
        <v>0</v>
      </c>
      <c r="R51" s="12">
        <v>0</v>
      </c>
      <c r="S51" s="8">
        <v>0</v>
      </c>
      <c r="T51" s="6"/>
      <c r="U51" s="6"/>
      <c r="V51" s="6"/>
      <c r="W51" s="6"/>
      <c r="X51" s="6"/>
      <c r="Y51" s="6"/>
      <c r="Z51" s="6"/>
      <c r="AA51" s="6"/>
    </row>
    <row r="52" spans="1:27">
      <c r="A52" s="8">
        <v>52</v>
      </c>
      <c r="B52" s="9" t="s">
        <v>54</v>
      </c>
      <c r="C52" s="10" t="s">
        <v>1284</v>
      </c>
      <c r="D52" s="10" t="s">
        <v>73</v>
      </c>
      <c r="E52" s="10" t="s">
        <v>1284</v>
      </c>
      <c r="F52" s="10" t="s">
        <v>51</v>
      </c>
      <c r="G52" s="10" t="s">
        <v>76</v>
      </c>
      <c r="H52" s="10" t="s">
        <v>1281</v>
      </c>
      <c r="I52" s="10" t="s">
        <v>1281</v>
      </c>
      <c r="J52" s="8" t="s">
        <v>129</v>
      </c>
      <c r="K52" s="10">
        <v>0</v>
      </c>
      <c r="L52" s="12">
        <v>0</v>
      </c>
      <c r="M52" s="12">
        <v>0</v>
      </c>
      <c r="N52" s="12">
        <v>0</v>
      </c>
      <c r="O52" s="12">
        <v>0</v>
      </c>
      <c r="P52" s="12">
        <v>0</v>
      </c>
      <c r="Q52" s="8">
        <v>0</v>
      </c>
      <c r="R52" s="12">
        <v>0</v>
      </c>
      <c r="S52" s="8">
        <v>0</v>
      </c>
      <c r="T52" s="6"/>
      <c r="U52" s="6"/>
      <c r="V52" s="6"/>
      <c r="W52" s="6"/>
      <c r="X52" s="6"/>
      <c r="Y52" s="6"/>
      <c r="Z52" s="6"/>
      <c r="AA52" s="6"/>
    </row>
    <row r="53" spans="1:27">
      <c r="A53" s="8">
        <v>53</v>
      </c>
      <c r="B53" s="8"/>
      <c r="C53" s="10" t="s">
        <v>97</v>
      </c>
      <c r="D53" s="10" t="s">
        <v>104</v>
      </c>
      <c r="E53" s="10" t="s">
        <v>108</v>
      </c>
      <c r="F53" s="10" t="s">
        <v>60</v>
      </c>
      <c r="G53" s="10" t="s">
        <v>62</v>
      </c>
      <c r="H53" s="10" t="s">
        <v>110</v>
      </c>
      <c r="I53" s="10" t="s">
        <v>1288</v>
      </c>
      <c r="J53" s="8" t="s">
        <v>129</v>
      </c>
      <c r="K53" s="10" t="s">
        <v>63</v>
      </c>
      <c r="L53" s="12" t="s">
        <v>99</v>
      </c>
      <c r="M53" s="12">
        <v>0</v>
      </c>
      <c r="N53" s="12">
        <v>0</v>
      </c>
      <c r="O53" s="12">
        <v>0</v>
      </c>
      <c r="P53" s="12">
        <v>0</v>
      </c>
      <c r="Q53" s="8">
        <v>0</v>
      </c>
      <c r="R53" s="12">
        <v>0</v>
      </c>
      <c r="S53" s="8">
        <v>0</v>
      </c>
      <c r="T53" s="6"/>
      <c r="U53" s="6"/>
      <c r="V53" s="6"/>
      <c r="W53" s="6"/>
      <c r="X53" s="6"/>
      <c r="Y53" s="6"/>
      <c r="Z53" s="6"/>
      <c r="AA53" s="6"/>
    </row>
    <row r="54" spans="1:27">
      <c r="A54" s="8">
        <v>54</v>
      </c>
      <c r="B54" s="9" t="s">
        <v>54</v>
      </c>
      <c r="C54" s="12"/>
      <c r="D54" s="10" t="s">
        <v>1284</v>
      </c>
      <c r="E54" s="10" t="s">
        <v>56</v>
      </c>
      <c r="F54" s="10" t="s">
        <v>60</v>
      </c>
      <c r="G54" s="10" t="s">
        <v>66</v>
      </c>
      <c r="H54" s="10" t="s">
        <v>116</v>
      </c>
      <c r="I54" s="10" t="s">
        <v>1281</v>
      </c>
      <c r="J54" s="8" t="s">
        <v>129</v>
      </c>
      <c r="K54" s="10" t="s">
        <v>77</v>
      </c>
      <c r="L54" s="12" t="s">
        <v>78</v>
      </c>
      <c r="M54" s="12">
        <v>0</v>
      </c>
      <c r="N54" s="12">
        <v>0</v>
      </c>
      <c r="O54" s="12">
        <v>0</v>
      </c>
      <c r="P54" s="12">
        <v>0</v>
      </c>
      <c r="Q54" s="8">
        <v>0</v>
      </c>
      <c r="R54" s="12">
        <v>0</v>
      </c>
      <c r="S54" s="8">
        <v>0</v>
      </c>
      <c r="T54" s="6"/>
      <c r="U54" s="6"/>
      <c r="V54" s="6"/>
      <c r="W54" s="6"/>
      <c r="X54" s="6"/>
      <c r="Y54" s="6"/>
      <c r="Z54" s="6"/>
      <c r="AA54" s="6"/>
    </row>
    <row r="55" spans="1:27">
      <c r="A55" s="8">
        <v>55</v>
      </c>
      <c r="B55" s="10" t="s">
        <v>77</v>
      </c>
      <c r="C55" s="10" t="s">
        <v>87</v>
      </c>
      <c r="D55" s="10" t="s">
        <v>97</v>
      </c>
      <c r="E55" s="10" t="s">
        <v>47</v>
      </c>
      <c r="F55" s="10" t="s">
        <v>69</v>
      </c>
      <c r="G55" s="10" t="s">
        <v>93</v>
      </c>
      <c r="H55" s="10" t="s">
        <v>91</v>
      </c>
      <c r="I55" s="10" t="s">
        <v>1281</v>
      </c>
      <c r="J55" s="8" t="s">
        <v>129</v>
      </c>
      <c r="K55" s="10">
        <v>0</v>
      </c>
      <c r="L55" s="12">
        <v>0</v>
      </c>
      <c r="M55" s="12">
        <v>0</v>
      </c>
      <c r="N55" s="12">
        <v>0</v>
      </c>
      <c r="O55" s="12">
        <v>0</v>
      </c>
      <c r="P55" s="12">
        <v>0</v>
      </c>
      <c r="Q55" s="8">
        <v>0</v>
      </c>
      <c r="R55" s="12">
        <v>0</v>
      </c>
      <c r="S55" s="8">
        <v>0</v>
      </c>
      <c r="T55" s="6"/>
      <c r="U55" s="6"/>
      <c r="V55" s="6"/>
      <c r="W55" s="6"/>
      <c r="X55" s="6"/>
      <c r="Y55" s="6"/>
      <c r="Z55" s="6"/>
      <c r="AA55" s="6"/>
    </row>
    <row r="56" ht="26.4" spans="1:27">
      <c r="A56" s="8">
        <v>56</v>
      </c>
      <c r="B56" s="9" t="s">
        <v>63</v>
      </c>
      <c r="C56" s="10" t="s">
        <v>75</v>
      </c>
      <c r="D56" s="10" t="s">
        <v>77</v>
      </c>
      <c r="E56" s="10" t="s">
        <v>102</v>
      </c>
      <c r="F56" s="10" t="s">
        <v>108</v>
      </c>
      <c r="G56" s="10" t="s">
        <v>56</v>
      </c>
      <c r="H56" s="10" t="s">
        <v>66</v>
      </c>
      <c r="I56" s="10" t="s">
        <v>115</v>
      </c>
      <c r="J56" s="8" t="s">
        <v>129</v>
      </c>
      <c r="K56" s="10">
        <v>0</v>
      </c>
      <c r="L56" s="12">
        <v>0</v>
      </c>
      <c r="M56" s="12">
        <v>0</v>
      </c>
      <c r="N56" s="12">
        <v>0</v>
      </c>
      <c r="O56" s="12">
        <v>0</v>
      </c>
      <c r="P56" s="12">
        <v>0</v>
      </c>
      <c r="Q56" s="8">
        <v>0</v>
      </c>
      <c r="R56" s="12">
        <v>0</v>
      </c>
      <c r="S56" s="8">
        <v>0</v>
      </c>
      <c r="T56" s="6"/>
      <c r="U56" s="6"/>
      <c r="V56" s="6"/>
      <c r="W56" s="6"/>
      <c r="X56" s="6"/>
      <c r="Y56" s="6"/>
      <c r="Z56" s="6"/>
      <c r="AA56" s="6"/>
    </row>
    <row r="57" spans="1:27">
      <c r="A57" s="8">
        <v>57</v>
      </c>
      <c r="B57" s="10" t="s">
        <v>104</v>
      </c>
      <c r="C57" s="10" t="s">
        <v>110</v>
      </c>
      <c r="D57" s="10" t="s">
        <v>357</v>
      </c>
      <c r="E57" s="10" t="s">
        <v>51</v>
      </c>
      <c r="F57" s="10" t="s">
        <v>1284</v>
      </c>
      <c r="G57" s="10" t="s">
        <v>76</v>
      </c>
      <c r="H57" s="10" t="s">
        <v>1281</v>
      </c>
      <c r="I57" s="10" t="s">
        <v>1284</v>
      </c>
      <c r="J57" s="8" t="s">
        <v>129</v>
      </c>
      <c r="K57" s="10">
        <v>0</v>
      </c>
      <c r="L57" s="12">
        <v>0</v>
      </c>
      <c r="M57" s="12">
        <v>0</v>
      </c>
      <c r="N57" s="12">
        <v>0</v>
      </c>
      <c r="O57" s="12">
        <v>0</v>
      </c>
      <c r="P57" s="12">
        <v>0</v>
      </c>
      <c r="Q57" s="8">
        <v>0</v>
      </c>
      <c r="R57" s="12">
        <v>0</v>
      </c>
      <c r="S57" s="8">
        <v>0</v>
      </c>
      <c r="T57" s="6"/>
      <c r="U57" s="6"/>
      <c r="V57" s="6"/>
      <c r="W57" s="6"/>
      <c r="X57" s="6"/>
      <c r="Y57" s="6"/>
      <c r="Z57" s="6"/>
      <c r="AA57" s="6"/>
    </row>
    <row r="58" spans="1:27">
      <c r="A58" s="8">
        <v>58</v>
      </c>
      <c r="B58" s="9" t="s">
        <v>110</v>
      </c>
      <c r="C58" s="10" t="s">
        <v>49</v>
      </c>
      <c r="D58" s="10" t="s">
        <v>58</v>
      </c>
      <c r="E58" s="10" t="s">
        <v>69</v>
      </c>
      <c r="F58" s="10" t="s">
        <v>80</v>
      </c>
      <c r="G58" s="10" t="s">
        <v>83</v>
      </c>
      <c r="H58" s="10" t="s">
        <v>85</v>
      </c>
      <c r="I58" s="10" t="s">
        <v>91</v>
      </c>
      <c r="J58" s="8" t="s">
        <v>129</v>
      </c>
      <c r="K58" s="10">
        <v>0</v>
      </c>
      <c r="L58" s="12">
        <v>0</v>
      </c>
      <c r="M58" s="12">
        <v>0</v>
      </c>
      <c r="N58" s="12">
        <v>0</v>
      </c>
      <c r="O58" s="12">
        <v>0</v>
      </c>
      <c r="P58" s="12">
        <v>0</v>
      </c>
      <c r="Q58" s="8">
        <v>0</v>
      </c>
      <c r="R58" s="12">
        <v>0</v>
      </c>
      <c r="S58" s="8">
        <v>0</v>
      </c>
      <c r="T58" s="6"/>
      <c r="U58" s="6"/>
      <c r="V58" s="6"/>
      <c r="W58" s="6"/>
      <c r="X58" s="6"/>
      <c r="Y58" s="6"/>
      <c r="Z58" s="6"/>
      <c r="AA58" s="6"/>
    </row>
    <row r="59" spans="1:27">
      <c r="A59" s="8">
        <v>59</v>
      </c>
      <c r="B59" s="10" t="s">
        <v>46</v>
      </c>
      <c r="C59" s="10" t="s">
        <v>54</v>
      </c>
      <c r="D59" s="10" t="s">
        <v>1284</v>
      </c>
      <c r="E59" s="10" t="s">
        <v>51</v>
      </c>
      <c r="F59" s="10" t="s">
        <v>76</v>
      </c>
      <c r="G59" s="10" t="s">
        <v>88</v>
      </c>
      <c r="H59" s="10" t="s">
        <v>91</v>
      </c>
      <c r="I59" s="10" t="s">
        <v>1284</v>
      </c>
      <c r="J59" s="8" t="s">
        <v>129</v>
      </c>
      <c r="K59" s="10">
        <v>0</v>
      </c>
      <c r="L59" s="12">
        <v>0</v>
      </c>
      <c r="M59" s="12">
        <v>0</v>
      </c>
      <c r="N59" s="12">
        <v>0</v>
      </c>
      <c r="O59" s="12">
        <v>0</v>
      </c>
      <c r="P59" s="12">
        <v>0</v>
      </c>
      <c r="Q59" s="8">
        <v>0</v>
      </c>
      <c r="R59" s="12">
        <v>0</v>
      </c>
      <c r="S59" s="8">
        <v>0</v>
      </c>
      <c r="T59" s="6"/>
      <c r="U59" s="6"/>
      <c r="V59" s="6"/>
      <c r="W59" s="6"/>
      <c r="X59" s="6"/>
      <c r="Y59" s="6"/>
      <c r="Z59" s="6"/>
      <c r="AA59" s="6"/>
    </row>
    <row r="60" spans="1:27">
      <c r="A60" s="8">
        <v>60</v>
      </c>
      <c r="B60" s="9" t="s">
        <v>118</v>
      </c>
      <c r="C60" s="10" t="s">
        <v>97</v>
      </c>
      <c r="D60" s="10" t="s">
        <v>47</v>
      </c>
      <c r="E60" s="10" t="s">
        <v>51</v>
      </c>
      <c r="F60" s="10" t="s">
        <v>1284</v>
      </c>
      <c r="G60" s="10" t="s">
        <v>76</v>
      </c>
      <c r="H60" s="10" t="s">
        <v>91</v>
      </c>
      <c r="I60" s="10" t="s">
        <v>1284</v>
      </c>
      <c r="J60" s="8" t="s">
        <v>129</v>
      </c>
      <c r="K60" s="10">
        <v>0</v>
      </c>
      <c r="L60" s="12">
        <v>0</v>
      </c>
      <c r="M60" s="12">
        <v>0</v>
      </c>
      <c r="N60" s="12">
        <v>0</v>
      </c>
      <c r="O60" s="12">
        <v>0</v>
      </c>
      <c r="P60" s="12">
        <v>0</v>
      </c>
      <c r="Q60" s="8">
        <v>0</v>
      </c>
      <c r="R60" s="12">
        <v>0</v>
      </c>
      <c r="S60" s="8">
        <v>0</v>
      </c>
      <c r="T60" s="6"/>
      <c r="U60" s="6"/>
      <c r="V60" s="6"/>
      <c r="W60" s="6"/>
      <c r="X60" s="6"/>
      <c r="Y60" s="6"/>
      <c r="Z60" s="6"/>
      <c r="AA60" s="6"/>
    </row>
    <row r="61" spans="1:27">
      <c r="A61" s="8">
        <v>61</v>
      </c>
      <c r="B61" s="10" t="s">
        <v>77</v>
      </c>
      <c r="C61" s="10" t="s">
        <v>89</v>
      </c>
      <c r="D61" s="10" t="s">
        <v>100</v>
      </c>
      <c r="E61" s="10" t="s">
        <v>1284</v>
      </c>
      <c r="F61" s="10" t="s">
        <v>76</v>
      </c>
      <c r="G61" s="10" t="s">
        <v>1281</v>
      </c>
      <c r="H61" s="10" t="s">
        <v>1284</v>
      </c>
      <c r="I61" s="10" t="s">
        <v>1281</v>
      </c>
      <c r="J61" s="8" t="s">
        <v>129</v>
      </c>
      <c r="K61" s="10">
        <v>0</v>
      </c>
      <c r="L61" s="12">
        <v>0</v>
      </c>
      <c r="M61" s="12">
        <v>0</v>
      </c>
      <c r="N61" s="12">
        <v>0</v>
      </c>
      <c r="O61" s="12">
        <v>0</v>
      </c>
      <c r="P61" s="12">
        <v>0</v>
      </c>
      <c r="Q61" s="8">
        <v>0</v>
      </c>
      <c r="R61" s="12">
        <v>0</v>
      </c>
      <c r="S61" s="8">
        <v>0</v>
      </c>
      <c r="T61" s="6"/>
      <c r="U61" s="6"/>
      <c r="V61" s="6"/>
      <c r="W61" s="6"/>
      <c r="X61" s="6"/>
      <c r="Y61" s="6"/>
      <c r="Z61" s="6"/>
      <c r="AA61" s="6"/>
    </row>
    <row r="62" spans="1:27">
      <c r="A62" s="8">
        <v>62</v>
      </c>
      <c r="B62" s="9" t="s">
        <v>54</v>
      </c>
      <c r="C62" s="10" t="s">
        <v>1284</v>
      </c>
      <c r="D62" s="12" t="s">
        <v>97</v>
      </c>
      <c r="E62" s="10" t="s">
        <v>104</v>
      </c>
      <c r="F62" s="10" t="s">
        <v>110</v>
      </c>
      <c r="G62" s="10" t="s">
        <v>62</v>
      </c>
      <c r="H62" s="10" t="s">
        <v>78</v>
      </c>
      <c r="I62" s="10" t="s">
        <v>1284</v>
      </c>
      <c r="J62" s="8" t="s">
        <v>129</v>
      </c>
      <c r="K62" s="10">
        <v>0</v>
      </c>
      <c r="L62" s="12">
        <v>0</v>
      </c>
      <c r="M62" s="12">
        <v>0</v>
      </c>
      <c r="N62" s="12">
        <v>0</v>
      </c>
      <c r="O62" s="12">
        <v>0</v>
      </c>
      <c r="P62" s="12">
        <v>0</v>
      </c>
      <c r="Q62" s="8">
        <v>0</v>
      </c>
      <c r="R62" s="12">
        <v>0</v>
      </c>
      <c r="S62" s="8">
        <v>0</v>
      </c>
      <c r="T62" s="6"/>
      <c r="U62" s="6"/>
      <c r="V62" s="6"/>
      <c r="W62" s="6"/>
      <c r="X62" s="6"/>
      <c r="Y62" s="6"/>
      <c r="Z62" s="6"/>
      <c r="AA62" s="6"/>
    </row>
    <row r="63" spans="1:27">
      <c r="A63" s="8">
        <v>63</v>
      </c>
      <c r="B63" s="10" t="s">
        <v>54</v>
      </c>
      <c r="C63" s="10" t="s">
        <v>63</v>
      </c>
      <c r="D63" s="10" t="s">
        <v>108</v>
      </c>
      <c r="E63" s="10" t="s">
        <v>51</v>
      </c>
      <c r="F63" s="12"/>
      <c r="G63" s="10" t="s">
        <v>62</v>
      </c>
      <c r="H63" s="10" t="s">
        <v>93</v>
      </c>
      <c r="I63" s="10" t="s">
        <v>1281</v>
      </c>
      <c r="J63" s="8" t="s">
        <v>129</v>
      </c>
      <c r="K63" s="10" t="s">
        <v>53</v>
      </c>
      <c r="L63" s="12" t="s">
        <v>88</v>
      </c>
      <c r="M63" s="12">
        <v>0</v>
      </c>
      <c r="N63" s="12">
        <v>0</v>
      </c>
      <c r="O63" s="12">
        <v>0</v>
      </c>
      <c r="P63" s="12">
        <v>0</v>
      </c>
      <c r="Q63" s="8">
        <v>0</v>
      </c>
      <c r="R63" s="12">
        <v>0</v>
      </c>
      <c r="S63" s="8">
        <v>0</v>
      </c>
      <c r="T63" s="6"/>
      <c r="U63" s="6"/>
      <c r="V63" s="6"/>
      <c r="W63" s="6"/>
      <c r="X63" s="6"/>
      <c r="Y63" s="6"/>
      <c r="Z63" s="6"/>
      <c r="AA63" s="6"/>
    </row>
    <row r="64" spans="1:27">
      <c r="A64" s="8">
        <v>64</v>
      </c>
      <c r="B64" s="9" t="s">
        <v>79</v>
      </c>
      <c r="C64" s="10" t="s">
        <v>1284</v>
      </c>
      <c r="D64" s="10" t="s">
        <v>87</v>
      </c>
      <c r="E64" s="10" t="s">
        <v>102</v>
      </c>
      <c r="F64" s="10" t="s">
        <v>51</v>
      </c>
      <c r="G64" s="10" t="s">
        <v>56</v>
      </c>
      <c r="H64" s="10" t="s">
        <v>76</v>
      </c>
      <c r="I64" s="10" t="s">
        <v>93</v>
      </c>
      <c r="J64" s="8" t="s">
        <v>129</v>
      </c>
      <c r="K64" s="10">
        <v>0</v>
      </c>
      <c r="L64" s="12">
        <v>0</v>
      </c>
      <c r="M64" s="12">
        <v>0</v>
      </c>
      <c r="N64" s="12">
        <v>0</v>
      </c>
      <c r="O64" s="12">
        <v>0</v>
      </c>
      <c r="P64" s="12">
        <v>0</v>
      </c>
      <c r="Q64" s="8">
        <v>0</v>
      </c>
      <c r="R64" s="12">
        <v>0</v>
      </c>
      <c r="S64" s="8">
        <v>0</v>
      </c>
      <c r="T64" s="6"/>
      <c r="U64" s="6"/>
      <c r="V64" s="6"/>
      <c r="W64" s="6"/>
      <c r="X64" s="6"/>
      <c r="Y64" s="6"/>
      <c r="Z64" s="6"/>
      <c r="AA64" s="6"/>
    </row>
    <row r="65" spans="1:27">
      <c r="A65" s="8">
        <v>65</v>
      </c>
      <c r="B65" s="10" t="s">
        <v>54</v>
      </c>
      <c r="C65" s="10" t="s">
        <v>1284</v>
      </c>
      <c r="D65" s="10" t="s">
        <v>104</v>
      </c>
      <c r="E65" s="10" t="s">
        <v>49</v>
      </c>
      <c r="F65" s="10" t="s">
        <v>357</v>
      </c>
      <c r="G65" s="10" t="s">
        <v>76</v>
      </c>
      <c r="H65" s="10" t="s">
        <v>1281</v>
      </c>
      <c r="I65" s="10" t="s">
        <v>1281</v>
      </c>
      <c r="J65" s="8" t="s">
        <v>129</v>
      </c>
      <c r="K65" s="10">
        <v>0</v>
      </c>
      <c r="L65" s="12">
        <v>0</v>
      </c>
      <c r="M65" s="12">
        <v>0</v>
      </c>
      <c r="N65" s="12">
        <v>0</v>
      </c>
      <c r="O65" s="12">
        <v>0</v>
      </c>
      <c r="P65" s="12">
        <v>0</v>
      </c>
      <c r="Q65" s="8">
        <v>0</v>
      </c>
      <c r="R65" s="12">
        <v>0</v>
      </c>
      <c r="S65" s="8">
        <v>0</v>
      </c>
      <c r="T65" s="6"/>
      <c r="U65" s="6"/>
      <c r="V65" s="6"/>
      <c r="W65" s="6"/>
      <c r="X65" s="6"/>
      <c r="Y65" s="6"/>
      <c r="Z65" s="6"/>
      <c r="AA65" s="6"/>
    </row>
    <row r="66" spans="1:27">
      <c r="A66" s="8">
        <v>66</v>
      </c>
      <c r="B66" s="9" t="s">
        <v>54</v>
      </c>
      <c r="C66" s="10" t="s">
        <v>104</v>
      </c>
      <c r="D66" s="10" t="s">
        <v>51</v>
      </c>
      <c r="E66" s="10" t="s">
        <v>357</v>
      </c>
      <c r="F66" s="10" t="s">
        <v>1284</v>
      </c>
      <c r="G66" s="10" t="s">
        <v>76</v>
      </c>
      <c r="H66" s="10" t="s">
        <v>93</v>
      </c>
      <c r="I66" s="10" t="s">
        <v>91</v>
      </c>
      <c r="J66" s="8" t="s">
        <v>129</v>
      </c>
      <c r="K66" s="10">
        <v>0</v>
      </c>
      <c r="L66" s="12">
        <v>0</v>
      </c>
      <c r="M66" s="12">
        <v>0</v>
      </c>
      <c r="N66" s="12">
        <v>0</v>
      </c>
      <c r="O66" s="12">
        <v>0</v>
      </c>
      <c r="P66" s="12">
        <v>0</v>
      </c>
      <c r="Q66" s="8">
        <v>0</v>
      </c>
      <c r="R66" s="12">
        <v>0</v>
      </c>
      <c r="S66" s="8">
        <v>0</v>
      </c>
      <c r="T66" s="6"/>
      <c r="U66" s="6"/>
      <c r="V66" s="6"/>
      <c r="W66" s="6"/>
      <c r="X66" s="6"/>
      <c r="Y66" s="6"/>
      <c r="Z66" s="6"/>
      <c r="AA66" s="6"/>
    </row>
    <row r="67" spans="1:27">
      <c r="A67" s="8">
        <v>67</v>
      </c>
      <c r="B67" s="10" t="s">
        <v>104</v>
      </c>
      <c r="C67" s="10" t="s">
        <v>106</v>
      </c>
      <c r="D67" s="10" t="s">
        <v>47</v>
      </c>
      <c r="E67" s="10" t="s">
        <v>49</v>
      </c>
      <c r="F67" s="10" t="s">
        <v>51</v>
      </c>
      <c r="G67" s="10" t="s">
        <v>357</v>
      </c>
      <c r="H67" s="10" t="s">
        <v>69</v>
      </c>
      <c r="I67" s="10" t="s">
        <v>76</v>
      </c>
      <c r="J67" s="8" t="s">
        <v>129</v>
      </c>
      <c r="K67" s="10">
        <v>0</v>
      </c>
      <c r="L67" s="12">
        <v>0</v>
      </c>
      <c r="M67" s="12">
        <v>0</v>
      </c>
      <c r="N67" s="12">
        <v>0</v>
      </c>
      <c r="O67" s="12">
        <v>0</v>
      </c>
      <c r="P67" s="12">
        <v>0</v>
      </c>
      <c r="Q67" s="8">
        <v>0</v>
      </c>
      <c r="R67" s="12">
        <v>0</v>
      </c>
      <c r="S67" s="8">
        <v>0</v>
      </c>
      <c r="T67" s="6"/>
      <c r="U67" s="6"/>
      <c r="V67" s="6"/>
      <c r="W67" s="6"/>
      <c r="X67" s="6"/>
      <c r="Y67" s="6"/>
      <c r="Z67" s="6"/>
      <c r="AA67" s="6"/>
    </row>
    <row r="68" ht="26.4" spans="1:27">
      <c r="A68" s="8">
        <v>68</v>
      </c>
      <c r="B68" s="9"/>
      <c r="C68" s="10" t="s">
        <v>79</v>
      </c>
      <c r="D68" s="10" t="s">
        <v>110</v>
      </c>
      <c r="E68" s="10" t="s">
        <v>80</v>
      </c>
      <c r="F68" s="10" t="s">
        <v>91</v>
      </c>
      <c r="G68" s="10" t="s">
        <v>1281</v>
      </c>
      <c r="H68" s="10" t="s">
        <v>83</v>
      </c>
      <c r="I68" s="10" t="s">
        <v>85</v>
      </c>
      <c r="J68" s="8" t="s">
        <v>129</v>
      </c>
      <c r="K68" s="13" t="s">
        <v>65</v>
      </c>
      <c r="L68" s="10" t="s">
        <v>49</v>
      </c>
      <c r="M68" s="12">
        <v>0</v>
      </c>
      <c r="N68" s="12">
        <v>0</v>
      </c>
      <c r="O68" s="12">
        <v>0</v>
      </c>
      <c r="P68" s="12">
        <v>0</v>
      </c>
      <c r="Q68" s="8">
        <v>0</v>
      </c>
      <c r="R68" s="12">
        <v>0</v>
      </c>
      <c r="S68" s="8">
        <v>0</v>
      </c>
      <c r="T68" s="6"/>
      <c r="U68" s="6"/>
      <c r="V68" s="6"/>
      <c r="W68" s="6"/>
      <c r="X68" s="6"/>
      <c r="Y68" s="6"/>
      <c r="Z68" s="6"/>
      <c r="AA68" s="6"/>
    </row>
    <row r="69" spans="1:27">
      <c r="A69" s="8">
        <v>69</v>
      </c>
      <c r="B69" s="9" t="s">
        <v>77</v>
      </c>
      <c r="C69" s="10" t="s">
        <v>79</v>
      </c>
      <c r="D69" s="10" t="s">
        <v>89</v>
      </c>
      <c r="E69" s="10" t="s">
        <v>102</v>
      </c>
      <c r="F69" s="10" t="s">
        <v>56</v>
      </c>
      <c r="G69" s="10" t="s">
        <v>66</v>
      </c>
      <c r="H69" s="10" t="s">
        <v>115</v>
      </c>
      <c r="I69" s="10" t="s">
        <v>1281</v>
      </c>
      <c r="J69" s="8" t="s">
        <v>129</v>
      </c>
      <c r="K69" s="10">
        <v>0</v>
      </c>
      <c r="L69" s="10">
        <v>0</v>
      </c>
      <c r="M69" s="10">
        <v>0</v>
      </c>
      <c r="N69" s="10">
        <v>0</v>
      </c>
      <c r="O69" s="10">
        <v>0</v>
      </c>
      <c r="P69" s="10">
        <v>0</v>
      </c>
      <c r="Q69" s="10">
        <v>0</v>
      </c>
      <c r="R69" s="12"/>
      <c r="S69" s="8"/>
      <c r="T69" s="6"/>
      <c r="U69" s="6"/>
      <c r="V69" s="6"/>
      <c r="W69" s="6"/>
      <c r="X69" s="6"/>
      <c r="Y69" s="6"/>
      <c r="Z69" s="6"/>
      <c r="AA69" s="6"/>
    </row>
    <row r="70" spans="1:31">
      <c r="A70" s="8">
        <v>70</v>
      </c>
      <c r="B70" s="10" t="s">
        <v>63</v>
      </c>
      <c r="C70" s="10" t="s">
        <v>75</v>
      </c>
      <c r="D70" s="10" t="s">
        <v>89</v>
      </c>
      <c r="E70" s="10" t="s">
        <v>102</v>
      </c>
      <c r="F70" s="10" t="s">
        <v>108</v>
      </c>
      <c r="G70" s="10" t="s">
        <v>56</v>
      </c>
      <c r="H70" s="10"/>
      <c r="I70" s="10" t="s">
        <v>115</v>
      </c>
      <c r="J70" s="8" t="s">
        <v>129</v>
      </c>
      <c r="K70" s="10" t="s">
        <v>60</v>
      </c>
      <c r="L70" s="12" t="s">
        <v>80</v>
      </c>
      <c r="M70" s="12">
        <v>0</v>
      </c>
      <c r="N70" s="12">
        <v>0</v>
      </c>
      <c r="O70" s="12">
        <v>0</v>
      </c>
      <c r="P70" s="12">
        <v>0</v>
      </c>
      <c r="Q70" s="8">
        <v>0</v>
      </c>
      <c r="R70" s="12">
        <v>0</v>
      </c>
      <c r="S70" s="8">
        <v>0</v>
      </c>
      <c r="T70" s="6"/>
      <c r="U70" s="6"/>
      <c r="V70" s="6"/>
      <c r="W70" s="6"/>
      <c r="X70" s="6"/>
      <c r="Y70" s="6"/>
      <c r="Z70" s="6"/>
      <c r="AA70" s="6"/>
      <c r="AB70" s="7"/>
      <c r="AC70" s="6"/>
      <c r="AD70" s="6"/>
      <c r="AE70" s="6"/>
    </row>
    <row r="71" spans="1:31">
      <c r="A71" s="8">
        <v>71</v>
      </c>
      <c r="B71" s="9" t="s">
        <v>63</v>
      </c>
      <c r="C71" s="10" t="s">
        <v>80</v>
      </c>
      <c r="D71" s="10" t="s">
        <v>108</v>
      </c>
      <c r="E71" s="10" t="s">
        <v>56</v>
      </c>
      <c r="F71" s="10" t="s">
        <v>66</v>
      </c>
      <c r="G71" s="10" t="s">
        <v>93</v>
      </c>
      <c r="H71" s="10" t="s">
        <v>91</v>
      </c>
      <c r="I71" s="10" t="s">
        <v>1281</v>
      </c>
      <c r="J71" s="8" t="s">
        <v>129</v>
      </c>
      <c r="K71" s="10">
        <v>0</v>
      </c>
      <c r="L71" s="12">
        <v>0</v>
      </c>
      <c r="M71" s="12">
        <v>0</v>
      </c>
      <c r="N71" s="12">
        <v>0</v>
      </c>
      <c r="O71" s="12">
        <v>0</v>
      </c>
      <c r="P71" s="12">
        <v>0</v>
      </c>
      <c r="Q71" s="8">
        <v>0</v>
      </c>
      <c r="R71" s="12">
        <v>0</v>
      </c>
      <c r="S71" s="8">
        <v>0</v>
      </c>
      <c r="T71" s="6"/>
      <c r="U71" s="6"/>
      <c r="V71" s="6"/>
      <c r="W71" s="6"/>
      <c r="X71" s="6"/>
      <c r="Y71" s="6"/>
      <c r="Z71" s="6"/>
      <c r="AA71" s="6"/>
      <c r="AB71" s="7"/>
      <c r="AC71" s="6"/>
      <c r="AD71" s="6"/>
      <c r="AE71" s="6"/>
    </row>
    <row r="72" spans="1:31">
      <c r="A72" s="8">
        <v>72</v>
      </c>
      <c r="B72" s="10" t="s">
        <v>46</v>
      </c>
      <c r="C72" s="10" t="s">
        <v>47</v>
      </c>
      <c r="D72" s="10" t="s">
        <v>49</v>
      </c>
      <c r="E72" s="10" t="s">
        <v>1284</v>
      </c>
      <c r="F72" s="10" t="s">
        <v>76</v>
      </c>
      <c r="G72" s="10" t="s">
        <v>1281</v>
      </c>
      <c r="H72" s="10" t="s">
        <v>1281</v>
      </c>
      <c r="I72" s="10" t="s">
        <v>1284</v>
      </c>
      <c r="J72" s="8" t="s">
        <v>129</v>
      </c>
      <c r="K72" s="10">
        <v>0</v>
      </c>
      <c r="L72" s="12">
        <v>0</v>
      </c>
      <c r="M72" s="12">
        <v>0</v>
      </c>
      <c r="N72" s="12">
        <v>0</v>
      </c>
      <c r="O72" s="12">
        <v>0</v>
      </c>
      <c r="P72" s="12">
        <v>0</v>
      </c>
      <c r="Q72" s="8">
        <v>0</v>
      </c>
      <c r="R72" s="12">
        <v>0</v>
      </c>
      <c r="S72" s="8">
        <v>0</v>
      </c>
      <c r="T72" s="6"/>
      <c r="U72" s="6"/>
      <c r="V72" s="6"/>
      <c r="W72" s="6"/>
      <c r="X72" s="6"/>
      <c r="Y72" s="6"/>
      <c r="Z72" s="6"/>
      <c r="AA72" s="6"/>
      <c r="AB72" s="7"/>
      <c r="AC72" s="6"/>
      <c r="AD72" s="6"/>
      <c r="AE72" s="6"/>
    </row>
    <row r="73" spans="1:31">
      <c r="A73" s="8">
        <v>73</v>
      </c>
      <c r="B73" s="9" t="s">
        <v>46</v>
      </c>
      <c r="C73" s="10" t="s">
        <v>49</v>
      </c>
      <c r="D73" s="10" t="s">
        <v>110</v>
      </c>
      <c r="E73" s="10" t="s">
        <v>357</v>
      </c>
      <c r="F73" s="10" t="s">
        <v>1281</v>
      </c>
      <c r="G73" s="10" t="s">
        <v>1281</v>
      </c>
      <c r="H73" s="10" t="s">
        <v>1281</v>
      </c>
      <c r="I73" s="10" t="s">
        <v>1281</v>
      </c>
      <c r="J73" s="8" t="s">
        <v>129</v>
      </c>
      <c r="K73" s="10">
        <v>0</v>
      </c>
      <c r="L73" s="12">
        <v>0</v>
      </c>
      <c r="M73" s="12">
        <v>0</v>
      </c>
      <c r="N73" s="12">
        <v>0</v>
      </c>
      <c r="O73" s="12">
        <v>0</v>
      </c>
      <c r="P73" s="12">
        <v>0</v>
      </c>
      <c r="Q73" s="8">
        <v>0</v>
      </c>
      <c r="R73" s="12">
        <v>0</v>
      </c>
      <c r="S73" s="8">
        <v>0</v>
      </c>
      <c r="T73" s="6"/>
      <c r="U73" s="6"/>
      <c r="V73" s="6"/>
      <c r="W73" s="6"/>
      <c r="X73" s="6"/>
      <c r="Y73" s="6"/>
      <c r="Z73" s="6"/>
      <c r="AA73" s="6"/>
      <c r="AB73" s="7"/>
      <c r="AC73" s="6"/>
      <c r="AD73" s="6"/>
      <c r="AE73" s="6"/>
    </row>
    <row r="74" spans="1:31">
      <c r="A74" s="8">
        <v>74</v>
      </c>
      <c r="B74" s="10" t="s">
        <v>54</v>
      </c>
      <c r="C74" s="10" t="s">
        <v>63</v>
      </c>
      <c r="D74" s="10" t="s">
        <v>77</v>
      </c>
      <c r="E74" s="10" t="s">
        <v>79</v>
      </c>
      <c r="F74" s="10" t="s">
        <v>56</v>
      </c>
      <c r="G74" s="10" t="s">
        <v>66</v>
      </c>
      <c r="H74" s="10" t="s">
        <v>1281</v>
      </c>
      <c r="I74" s="10" t="s">
        <v>1281</v>
      </c>
      <c r="J74" s="8" t="s">
        <v>129</v>
      </c>
      <c r="K74" s="10">
        <v>0</v>
      </c>
      <c r="L74" s="12">
        <v>0</v>
      </c>
      <c r="M74" s="12">
        <v>0</v>
      </c>
      <c r="N74" s="12">
        <v>0</v>
      </c>
      <c r="O74" s="12">
        <v>0</v>
      </c>
      <c r="P74" s="12">
        <v>0</v>
      </c>
      <c r="Q74" s="8">
        <v>0</v>
      </c>
      <c r="R74" s="12">
        <v>0</v>
      </c>
      <c r="S74" s="8">
        <v>0</v>
      </c>
      <c r="T74" s="6"/>
      <c r="U74" s="6"/>
      <c r="V74" s="6"/>
      <c r="W74" s="6"/>
      <c r="X74" s="6"/>
      <c r="Y74" s="6"/>
      <c r="Z74" s="6"/>
      <c r="AA74" s="6"/>
      <c r="AB74" s="7"/>
      <c r="AC74" s="6"/>
      <c r="AD74" s="6"/>
      <c r="AE74" s="6"/>
    </row>
    <row r="75" spans="1:31">
      <c r="A75" s="8">
        <v>75</v>
      </c>
      <c r="B75" s="9" t="s">
        <v>46</v>
      </c>
      <c r="C75" s="10" t="s">
        <v>97</v>
      </c>
      <c r="D75" s="10" t="s">
        <v>62</v>
      </c>
      <c r="E75" s="10" t="s">
        <v>102</v>
      </c>
      <c r="F75" s="10" t="s">
        <v>1284</v>
      </c>
      <c r="G75" s="10" t="s">
        <v>76</v>
      </c>
      <c r="H75" s="10" t="s">
        <v>1281</v>
      </c>
      <c r="I75" s="10" t="s">
        <v>1284</v>
      </c>
      <c r="J75" s="8" t="s">
        <v>129</v>
      </c>
      <c r="K75" s="10">
        <v>0</v>
      </c>
      <c r="L75" s="12">
        <v>0</v>
      </c>
      <c r="M75" s="12">
        <v>0</v>
      </c>
      <c r="N75" s="12">
        <v>0</v>
      </c>
      <c r="O75" s="12">
        <v>0</v>
      </c>
      <c r="P75" s="12">
        <v>0</v>
      </c>
      <c r="Q75" s="8">
        <v>0</v>
      </c>
      <c r="R75" s="12">
        <v>0</v>
      </c>
      <c r="S75" s="8">
        <v>0</v>
      </c>
      <c r="T75" s="6"/>
      <c r="U75" s="6"/>
      <c r="V75" s="6"/>
      <c r="W75" s="6"/>
      <c r="X75" s="6"/>
      <c r="Y75" s="6"/>
      <c r="Z75" s="6"/>
      <c r="AA75" s="6"/>
      <c r="AB75" s="7"/>
      <c r="AC75" s="6"/>
      <c r="AD75" s="6"/>
      <c r="AE75" s="6"/>
    </row>
    <row r="76" spans="1:31">
      <c r="A76" s="8">
        <v>76</v>
      </c>
      <c r="B76" s="10" t="s">
        <v>54</v>
      </c>
      <c r="C76" s="10" t="s">
        <v>102</v>
      </c>
      <c r="D76" s="10" t="s">
        <v>56</v>
      </c>
      <c r="E76" s="10" t="s">
        <v>58</v>
      </c>
      <c r="F76" s="10" t="s">
        <v>60</v>
      </c>
      <c r="G76" s="10" t="s">
        <v>1284</v>
      </c>
      <c r="H76" s="10" t="s">
        <v>1281</v>
      </c>
      <c r="I76" s="10" t="s">
        <v>1281</v>
      </c>
      <c r="J76" s="8" t="s">
        <v>129</v>
      </c>
      <c r="K76" s="10">
        <v>0</v>
      </c>
      <c r="L76" s="12">
        <v>0</v>
      </c>
      <c r="M76" s="12">
        <v>0</v>
      </c>
      <c r="N76" s="12">
        <v>0</v>
      </c>
      <c r="O76" s="12">
        <v>0</v>
      </c>
      <c r="P76" s="12">
        <v>0</v>
      </c>
      <c r="Q76" s="8">
        <v>0</v>
      </c>
      <c r="R76" s="12">
        <v>0</v>
      </c>
      <c r="S76" s="8">
        <v>0</v>
      </c>
      <c r="T76" s="6"/>
      <c r="U76" s="6"/>
      <c r="V76" s="6"/>
      <c r="W76" s="6"/>
      <c r="X76" s="6"/>
      <c r="Y76" s="6"/>
      <c r="Z76" s="6"/>
      <c r="AA76" s="6"/>
      <c r="AB76" s="7"/>
      <c r="AC76" s="6"/>
      <c r="AD76" s="6"/>
      <c r="AE76" s="6"/>
    </row>
    <row r="77" spans="1:31">
      <c r="A77" s="8">
        <v>77</v>
      </c>
      <c r="B77" s="9" t="s">
        <v>63</v>
      </c>
      <c r="C77" s="10" t="s">
        <v>102</v>
      </c>
      <c r="D77" s="10" t="s">
        <v>108</v>
      </c>
      <c r="E77" s="10" t="s">
        <v>51</v>
      </c>
      <c r="F77" s="10" t="s">
        <v>62</v>
      </c>
      <c r="G77" s="10" t="s">
        <v>110</v>
      </c>
      <c r="H77" s="10" t="s">
        <v>96</v>
      </c>
      <c r="I77" s="10" t="s">
        <v>116</v>
      </c>
      <c r="J77" s="8" t="s">
        <v>129</v>
      </c>
      <c r="K77" s="10">
        <v>0</v>
      </c>
      <c r="L77" s="12">
        <v>0</v>
      </c>
      <c r="M77" s="12">
        <v>0</v>
      </c>
      <c r="N77" s="12">
        <v>0</v>
      </c>
      <c r="O77" s="12">
        <v>0</v>
      </c>
      <c r="P77" s="12">
        <v>0</v>
      </c>
      <c r="Q77" s="8">
        <v>0</v>
      </c>
      <c r="R77" s="12">
        <v>0</v>
      </c>
      <c r="S77" s="8">
        <v>0</v>
      </c>
      <c r="T77" s="6"/>
      <c r="U77" s="6"/>
      <c r="V77" s="6"/>
      <c r="W77" s="6"/>
      <c r="X77" s="6"/>
      <c r="Y77" s="6"/>
      <c r="Z77" s="6"/>
      <c r="AA77" s="6"/>
      <c r="AB77" s="7"/>
      <c r="AC77" s="6"/>
      <c r="AD77" s="6"/>
      <c r="AE77" s="6"/>
    </row>
    <row r="78" spans="1:31">
      <c r="A78" s="8">
        <v>78</v>
      </c>
      <c r="B78" s="10" t="s">
        <v>46</v>
      </c>
      <c r="C78" s="10" t="s">
        <v>50</v>
      </c>
      <c r="D78" s="10" t="s">
        <v>52</v>
      </c>
      <c r="E78" s="10" t="s">
        <v>104</v>
      </c>
      <c r="F78" s="10" t="s">
        <v>49</v>
      </c>
      <c r="G78" s="10" t="s">
        <v>64</v>
      </c>
      <c r="H78" s="10" t="s">
        <v>110</v>
      </c>
      <c r="I78" s="10" t="s">
        <v>91</v>
      </c>
      <c r="J78" s="8" t="s">
        <v>129</v>
      </c>
      <c r="K78" s="10">
        <v>0</v>
      </c>
      <c r="L78" s="12">
        <v>0</v>
      </c>
      <c r="M78" s="12">
        <v>0</v>
      </c>
      <c r="N78" s="12">
        <v>0</v>
      </c>
      <c r="O78" s="12">
        <v>0</v>
      </c>
      <c r="P78" s="12">
        <v>0</v>
      </c>
      <c r="Q78" s="8">
        <v>0</v>
      </c>
      <c r="R78" s="12">
        <v>0</v>
      </c>
      <c r="S78" s="8">
        <v>0</v>
      </c>
      <c r="T78" s="6"/>
      <c r="U78" s="6"/>
      <c r="V78" s="6"/>
      <c r="W78" s="6"/>
      <c r="X78" s="6"/>
      <c r="Y78" s="6"/>
      <c r="Z78" s="6"/>
      <c r="AA78" s="6"/>
      <c r="AB78" s="7"/>
      <c r="AC78" s="6"/>
      <c r="AD78" s="6"/>
      <c r="AE78" s="6"/>
    </row>
    <row r="79" spans="1:31">
      <c r="A79" s="8">
        <v>79</v>
      </c>
      <c r="B79" s="9" t="s">
        <v>54</v>
      </c>
      <c r="C79" s="10" t="s">
        <v>1284</v>
      </c>
      <c r="D79" s="10" t="s">
        <v>51</v>
      </c>
      <c r="E79" s="10" t="s">
        <v>76</v>
      </c>
      <c r="F79" s="10" t="s">
        <v>1281</v>
      </c>
      <c r="G79" s="10" t="s">
        <v>1281</v>
      </c>
      <c r="H79" s="10" t="s">
        <v>1281</v>
      </c>
      <c r="I79" s="10" t="s">
        <v>1281</v>
      </c>
      <c r="J79" s="8" t="s">
        <v>129</v>
      </c>
      <c r="K79" s="10">
        <v>0</v>
      </c>
      <c r="L79" s="12">
        <v>0</v>
      </c>
      <c r="M79" s="12">
        <v>0</v>
      </c>
      <c r="N79" s="12">
        <v>0</v>
      </c>
      <c r="O79" s="12">
        <v>0</v>
      </c>
      <c r="P79" s="12">
        <v>0</v>
      </c>
      <c r="Q79" s="8">
        <v>0</v>
      </c>
      <c r="R79" s="12">
        <v>0</v>
      </c>
      <c r="S79" s="8">
        <v>0</v>
      </c>
      <c r="T79" s="6"/>
      <c r="U79" s="6"/>
      <c r="V79" s="6"/>
      <c r="W79" s="6"/>
      <c r="X79" s="6"/>
      <c r="Y79" s="6"/>
      <c r="Z79" s="6"/>
      <c r="AA79" s="6"/>
      <c r="AB79" s="7"/>
      <c r="AC79" s="6"/>
      <c r="AD79" s="6"/>
      <c r="AE79" s="6"/>
    </row>
    <row r="80" spans="1:31">
      <c r="A80" s="8">
        <v>80</v>
      </c>
      <c r="B80" s="10" t="s">
        <v>102</v>
      </c>
      <c r="C80" s="10" t="s">
        <v>51</v>
      </c>
      <c r="D80" s="10" t="s">
        <v>58</v>
      </c>
      <c r="E80" s="10" t="s">
        <v>1284</v>
      </c>
      <c r="F80" s="10" t="s">
        <v>76</v>
      </c>
      <c r="G80" s="10" t="s">
        <v>80</v>
      </c>
      <c r="H80" s="10" t="s">
        <v>83</v>
      </c>
      <c r="I80" s="10" t="s">
        <v>91</v>
      </c>
      <c r="J80" s="8" t="s">
        <v>129</v>
      </c>
      <c r="K80" s="10">
        <v>0</v>
      </c>
      <c r="L80" s="12">
        <v>0</v>
      </c>
      <c r="M80" s="12">
        <v>0</v>
      </c>
      <c r="N80" s="12">
        <v>0</v>
      </c>
      <c r="O80" s="12">
        <v>0</v>
      </c>
      <c r="P80" s="12">
        <v>0</v>
      </c>
      <c r="Q80" s="8">
        <v>0</v>
      </c>
      <c r="R80" s="12">
        <v>0</v>
      </c>
      <c r="S80" s="8">
        <v>0</v>
      </c>
      <c r="T80" s="6"/>
      <c r="U80" s="6"/>
      <c r="V80" s="6"/>
      <c r="W80" s="6"/>
      <c r="X80" s="6"/>
      <c r="Y80" s="6"/>
      <c r="Z80" s="6"/>
      <c r="AA80" s="6"/>
      <c r="AB80" s="7"/>
      <c r="AC80" s="6"/>
      <c r="AD80" s="6"/>
      <c r="AE80" s="6"/>
    </row>
    <row r="81" spans="1:31">
      <c r="A81" s="8">
        <v>81</v>
      </c>
      <c r="B81" s="9" t="s">
        <v>48</v>
      </c>
      <c r="C81" s="10" t="s">
        <v>104</v>
      </c>
      <c r="D81" s="10" t="s">
        <v>49</v>
      </c>
      <c r="E81" s="10" t="s">
        <v>1284</v>
      </c>
      <c r="F81" s="10" t="s">
        <v>64</v>
      </c>
      <c r="G81" s="10" t="s">
        <v>110</v>
      </c>
      <c r="H81" s="10" t="s">
        <v>80</v>
      </c>
      <c r="I81" s="10" t="s">
        <v>1281</v>
      </c>
      <c r="J81" s="8" t="s">
        <v>129</v>
      </c>
      <c r="K81" s="10">
        <v>0</v>
      </c>
      <c r="L81" s="12">
        <v>0</v>
      </c>
      <c r="M81" s="12">
        <v>0</v>
      </c>
      <c r="N81" s="12">
        <v>0</v>
      </c>
      <c r="O81" s="12">
        <v>0</v>
      </c>
      <c r="P81" s="12">
        <v>0</v>
      </c>
      <c r="Q81" s="8">
        <v>0</v>
      </c>
      <c r="R81" s="12">
        <v>0</v>
      </c>
      <c r="S81" s="8">
        <v>0</v>
      </c>
      <c r="T81" s="6"/>
      <c r="U81" s="6"/>
      <c r="V81" s="6"/>
      <c r="W81" s="6"/>
      <c r="X81" s="6"/>
      <c r="Y81" s="6"/>
      <c r="Z81" s="6"/>
      <c r="AA81" s="6"/>
      <c r="AB81" s="7"/>
      <c r="AC81" s="6"/>
      <c r="AD81" s="6"/>
      <c r="AE81" s="6"/>
    </row>
    <row r="82" spans="1:31">
      <c r="A82" s="8">
        <v>82</v>
      </c>
      <c r="B82" s="10" t="s">
        <v>97</v>
      </c>
      <c r="C82" s="10" t="s">
        <v>102</v>
      </c>
      <c r="D82" s="10" t="s">
        <v>51</v>
      </c>
      <c r="E82" s="10" t="s">
        <v>60</v>
      </c>
      <c r="F82" s="10" t="s">
        <v>62</v>
      </c>
      <c r="G82" s="10" t="s">
        <v>91</v>
      </c>
      <c r="H82" s="10" t="s">
        <v>1288</v>
      </c>
      <c r="I82" s="10" t="s">
        <v>116</v>
      </c>
      <c r="J82" s="8" t="s">
        <v>129</v>
      </c>
      <c r="K82" s="10">
        <v>0</v>
      </c>
      <c r="L82" s="12">
        <v>0</v>
      </c>
      <c r="M82" s="12">
        <v>0</v>
      </c>
      <c r="N82" s="12">
        <v>0</v>
      </c>
      <c r="O82" s="12">
        <v>0</v>
      </c>
      <c r="P82" s="12">
        <v>0</v>
      </c>
      <c r="Q82" s="8">
        <v>0</v>
      </c>
      <c r="R82" s="12">
        <v>0</v>
      </c>
      <c r="S82" s="8">
        <v>0</v>
      </c>
      <c r="T82" s="6"/>
      <c r="U82" s="6"/>
      <c r="V82" s="6"/>
      <c r="W82" s="6"/>
      <c r="X82" s="6"/>
      <c r="Y82" s="6"/>
      <c r="Z82" s="6"/>
      <c r="AA82" s="6"/>
      <c r="AB82" s="7"/>
      <c r="AC82" s="6"/>
      <c r="AD82" s="6"/>
      <c r="AE82" s="6"/>
    </row>
    <row r="83" spans="1:31">
      <c r="A83" s="8">
        <v>83</v>
      </c>
      <c r="B83" s="9" t="s">
        <v>48</v>
      </c>
      <c r="C83" s="10" t="s">
        <v>54</v>
      </c>
      <c r="D83" s="10" t="s">
        <v>104</v>
      </c>
      <c r="E83" s="10" t="s">
        <v>49</v>
      </c>
      <c r="F83" s="10" t="s">
        <v>64</v>
      </c>
      <c r="G83" s="10" t="s">
        <v>110</v>
      </c>
      <c r="H83" s="10" t="s">
        <v>76</v>
      </c>
      <c r="I83" s="10" t="s">
        <v>1281</v>
      </c>
      <c r="J83" s="8" t="s">
        <v>129</v>
      </c>
      <c r="K83" s="10">
        <v>0</v>
      </c>
      <c r="L83" s="12">
        <v>0</v>
      </c>
      <c r="M83" s="12">
        <v>0</v>
      </c>
      <c r="N83" s="12">
        <v>0</v>
      </c>
      <c r="O83" s="12">
        <v>0</v>
      </c>
      <c r="P83" s="12">
        <v>0</v>
      </c>
      <c r="Q83" s="8">
        <v>0</v>
      </c>
      <c r="R83" s="12">
        <v>0</v>
      </c>
      <c r="S83" s="8">
        <v>0</v>
      </c>
      <c r="T83" s="6"/>
      <c r="U83" s="6"/>
      <c r="V83" s="6"/>
      <c r="W83" s="6"/>
      <c r="X83" s="6"/>
      <c r="Y83" s="6"/>
      <c r="Z83" s="6"/>
      <c r="AA83" s="6"/>
      <c r="AB83" s="7"/>
      <c r="AC83" s="6"/>
      <c r="AD83" s="6"/>
      <c r="AE83" s="6"/>
    </row>
    <row r="84" spans="1:31">
      <c r="A84" s="8">
        <v>84</v>
      </c>
      <c r="B84" s="10" t="s">
        <v>46</v>
      </c>
      <c r="C84" s="10" t="s">
        <v>102</v>
      </c>
      <c r="D84" s="10" t="s">
        <v>110</v>
      </c>
      <c r="E84" s="10" t="s">
        <v>49</v>
      </c>
      <c r="F84" s="10" t="s">
        <v>1284</v>
      </c>
      <c r="G84" s="10" t="s">
        <v>76</v>
      </c>
      <c r="H84" s="10" t="s">
        <v>80</v>
      </c>
      <c r="I84" s="10" t="s">
        <v>83</v>
      </c>
      <c r="J84" s="8" t="s">
        <v>129</v>
      </c>
      <c r="K84" s="10">
        <v>0</v>
      </c>
      <c r="L84" s="12">
        <v>0</v>
      </c>
      <c r="M84" s="12">
        <v>0</v>
      </c>
      <c r="N84" s="12">
        <v>0</v>
      </c>
      <c r="O84" s="12">
        <v>0</v>
      </c>
      <c r="P84" s="12">
        <v>0</v>
      </c>
      <c r="Q84" s="8">
        <v>0</v>
      </c>
      <c r="R84" s="12">
        <v>0</v>
      </c>
      <c r="S84" s="8">
        <v>0</v>
      </c>
      <c r="T84" s="6"/>
      <c r="U84" s="6"/>
      <c r="V84" s="6"/>
      <c r="W84" s="6"/>
      <c r="X84" s="6"/>
      <c r="Y84" s="6"/>
      <c r="Z84" s="6"/>
      <c r="AA84" s="6"/>
      <c r="AB84" s="7"/>
      <c r="AC84" s="6"/>
      <c r="AD84" s="6"/>
      <c r="AE84" s="6"/>
    </row>
    <row r="85" spans="1:31">
      <c r="A85" s="8">
        <v>85</v>
      </c>
      <c r="B85" s="9" t="s">
        <v>54</v>
      </c>
      <c r="C85" s="10" t="s">
        <v>1284</v>
      </c>
      <c r="D85" s="10" t="s">
        <v>76</v>
      </c>
      <c r="E85" s="10" t="s">
        <v>80</v>
      </c>
      <c r="F85" s="10" t="s">
        <v>93</v>
      </c>
      <c r="G85" s="10" t="s">
        <v>91</v>
      </c>
      <c r="H85" s="10" t="s">
        <v>1281</v>
      </c>
      <c r="I85" s="10" t="s">
        <v>1281</v>
      </c>
      <c r="J85" s="8" t="s">
        <v>129</v>
      </c>
      <c r="K85" s="10">
        <v>0</v>
      </c>
      <c r="L85" s="12">
        <v>0</v>
      </c>
      <c r="M85" s="12">
        <v>0</v>
      </c>
      <c r="N85" s="12">
        <v>0</v>
      </c>
      <c r="O85" s="12">
        <v>0</v>
      </c>
      <c r="P85" s="12">
        <v>0</v>
      </c>
      <c r="Q85" s="8">
        <v>0</v>
      </c>
      <c r="R85" s="12">
        <v>0</v>
      </c>
      <c r="S85" s="8">
        <v>0</v>
      </c>
      <c r="T85" s="6"/>
      <c r="U85" s="6"/>
      <c r="V85" s="6"/>
      <c r="W85" s="6"/>
      <c r="X85" s="6"/>
      <c r="Y85" s="6"/>
      <c r="Z85" s="6"/>
      <c r="AA85" s="6"/>
      <c r="AB85" s="7"/>
      <c r="AC85" s="6"/>
      <c r="AD85" s="6"/>
      <c r="AE85" s="6"/>
    </row>
    <row r="86" spans="1:31">
      <c r="A86" s="8">
        <v>86</v>
      </c>
      <c r="B86" s="10" t="s">
        <v>54</v>
      </c>
      <c r="C86" s="10" t="s">
        <v>63</v>
      </c>
      <c r="D86" s="10" t="s">
        <v>1284</v>
      </c>
      <c r="E86" s="10" t="s">
        <v>110</v>
      </c>
      <c r="F86" s="10" t="s">
        <v>76</v>
      </c>
      <c r="G86" s="10" t="s">
        <v>80</v>
      </c>
      <c r="H86" s="10" t="s">
        <v>1281</v>
      </c>
      <c r="I86" s="10" t="s">
        <v>1281</v>
      </c>
      <c r="J86" s="8" t="s">
        <v>129</v>
      </c>
      <c r="K86" s="10">
        <v>0</v>
      </c>
      <c r="L86" s="12">
        <v>0</v>
      </c>
      <c r="M86" s="12">
        <v>0</v>
      </c>
      <c r="N86" s="12">
        <v>0</v>
      </c>
      <c r="O86" s="12">
        <v>0</v>
      </c>
      <c r="P86" s="12">
        <v>0</v>
      </c>
      <c r="Q86" s="8">
        <v>0</v>
      </c>
      <c r="R86" s="12">
        <v>0</v>
      </c>
      <c r="S86" s="8">
        <v>0</v>
      </c>
      <c r="T86" s="6"/>
      <c r="U86" s="6"/>
      <c r="V86" s="6"/>
      <c r="W86" s="6"/>
      <c r="X86" s="6"/>
      <c r="Y86" s="6"/>
      <c r="Z86" s="6"/>
      <c r="AA86" s="6"/>
      <c r="AB86" s="7"/>
      <c r="AC86" s="6"/>
      <c r="AD86" s="6"/>
      <c r="AE86" s="6"/>
    </row>
    <row r="87" ht="26.4" spans="1:31">
      <c r="A87" s="8">
        <v>87</v>
      </c>
      <c r="B87" s="9" t="s">
        <v>79</v>
      </c>
      <c r="C87" s="10" t="s">
        <v>56</v>
      </c>
      <c r="D87" s="10" t="s">
        <v>62</v>
      </c>
      <c r="E87" s="10" t="s">
        <v>66</v>
      </c>
      <c r="F87" s="10" t="s">
        <v>72</v>
      </c>
      <c r="G87" s="10" t="s">
        <v>80</v>
      </c>
      <c r="H87" s="10" t="s">
        <v>1281</v>
      </c>
      <c r="I87" s="10" t="s">
        <v>1281</v>
      </c>
      <c r="J87" s="8" t="s">
        <v>129</v>
      </c>
      <c r="K87" s="10">
        <v>0</v>
      </c>
      <c r="L87" s="12">
        <v>0</v>
      </c>
      <c r="M87" s="12">
        <v>0</v>
      </c>
      <c r="N87" s="12">
        <v>0</v>
      </c>
      <c r="O87" s="12">
        <v>0</v>
      </c>
      <c r="P87" s="12">
        <v>0</v>
      </c>
      <c r="Q87" s="8">
        <v>0</v>
      </c>
      <c r="R87" s="12">
        <v>0</v>
      </c>
      <c r="S87" s="8">
        <v>0</v>
      </c>
      <c r="T87" s="6"/>
      <c r="U87" s="6"/>
      <c r="V87" s="6"/>
      <c r="W87" s="6"/>
      <c r="X87" s="6"/>
      <c r="Y87" s="6"/>
      <c r="Z87" s="6"/>
      <c r="AA87" s="6"/>
      <c r="AB87" s="7"/>
      <c r="AC87" s="6"/>
      <c r="AD87" s="6"/>
      <c r="AE87" s="6"/>
    </row>
    <row r="88" spans="1:31">
      <c r="A88" s="8">
        <v>88</v>
      </c>
      <c r="B88" s="10" t="s">
        <v>46</v>
      </c>
      <c r="C88" s="10" t="s">
        <v>79</v>
      </c>
      <c r="D88" s="10" t="s">
        <v>51</v>
      </c>
      <c r="E88" s="10" t="s">
        <v>56</v>
      </c>
      <c r="F88" s="10" t="s">
        <v>62</v>
      </c>
      <c r="G88" s="10" t="s">
        <v>72</v>
      </c>
      <c r="H88" s="10" t="s">
        <v>91</v>
      </c>
      <c r="I88" s="10" t="s">
        <v>1281</v>
      </c>
      <c r="J88" s="8" t="s">
        <v>129</v>
      </c>
      <c r="K88" s="10">
        <v>0</v>
      </c>
      <c r="L88" s="12">
        <v>0</v>
      </c>
      <c r="M88" s="12">
        <v>0</v>
      </c>
      <c r="N88" s="12">
        <v>0</v>
      </c>
      <c r="O88" s="12">
        <v>0</v>
      </c>
      <c r="P88" s="12">
        <v>0</v>
      </c>
      <c r="Q88" s="8">
        <v>0</v>
      </c>
      <c r="R88" s="12">
        <v>0</v>
      </c>
      <c r="S88" s="8">
        <v>0</v>
      </c>
      <c r="T88" s="6"/>
      <c r="U88" s="6"/>
      <c r="V88" s="6"/>
      <c r="W88" s="6"/>
      <c r="X88" s="6"/>
      <c r="Y88" s="6"/>
      <c r="Z88" s="6"/>
      <c r="AA88" s="6"/>
      <c r="AB88" s="7"/>
      <c r="AC88" s="6"/>
      <c r="AD88" s="6"/>
      <c r="AE88" s="6"/>
    </row>
    <row r="89" spans="1:31">
      <c r="A89" s="8">
        <v>89</v>
      </c>
      <c r="B89" s="9"/>
      <c r="C89" s="10" t="s">
        <v>97</v>
      </c>
      <c r="D89" s="10" t="s">
        <v>47</v>
      </c>
      <c r="E89" s="10" t="s">
        <v>51</v>
      </c>
      <c r="F89" s="10" t="s">
        <v>1284</v>
      </c>
      <c r="G89" s="10" t="s">
        <v>76</v>
      </c>
      <c r="H89" s="10" t="s">
        <v>91</v>
      </c>
      <c r="I89" s="10" t="s">
        <v>1281</v>
      </c>
      <c r="J89" s="8" t="s">
        <v>129</v>
      </c>
      <c r="K89" s="10" t="s">
        <v>57</v>
      </c>
      <c r="L89" s="12" t="s">
        <v>73</v>
      </c>
      <c r="M89" s="12">
        <v>0</v>
      </c>
      <c r="N89" s="12">
        <v>0</v>
      </c>
      <c r="O89" s="9">
        <v>0</v>
      </c>
      <c r="P89" s="12">
        <v>0</v>
      </c>
      <c r="Q89" s="8">
        <v>0</v>
      </c>
      <c r="R89" s="12">
        <v>0</v>
      </c>
      <c r="S89" s="8">
        <v>0</v>
      </c>
      <c r="T89" s="6"/>
      <c r="U89" s="6"/>
      <c r="V89" s="6"/>
      <c r="W89" s="6"/>
      <c r="X89" s="6"/>
      <c r="Y89" s="6"/>
      <c r="Z89" s="6"/>
      <c r="AA89" s="6"/>
      <c r="AB89" s="7"/>
      <c r="AC89" s="6"/>
      <c r="AD89" s="6"/>
      <c r="AE89" s="6"/>
    </row>
    <row r="90" spans="1:31">
      <c r="A90" s="8">
        <v>90</v>
      </c>
      <c r="B90" s="10" t="s">
        <v>87</v>
      </c>
      <c r="C90" s="10" t="s">
        <v>97</v>
      </c>
      <c r="D90" s="10" t="s">
        <v>102</v>
      </c>
      <c r="E90" s="10" t="s">
        <v>1284</v>
      </c>
      <c r="F90" s="10" t="s">
        <v>47</v>
      </c>
      <c r="G90" s="10" t="s">
        <v>76</v>
      </c>
      <c r="H90" s="10" t="s">
        <v>91</v>
      </c>
      <c r="I90" s="10"/>
      <c r="J90" s="8" t="s">
        <v>129</v>
      </c>
      <c r="K90" s="10" t="s">
        <v>77</v>
      </c>
      <c r="L90" s="12" t="s">
        <v>78</v>
      </c>
      <c r="M90" s="12">
        <v>0</v>
      </c>
      <c r="N90" s="12">
        <v>0</v>
      </c>
      <c r="O90" s="12">
        <v>0</v>
      </c>
      <c r="P90" s="12">
        <v>0</v>
      </c>
      <c r="Q90" s="8">
        <v>0</v>
      </c>
      <c r="R90" s="12">
        <v>0</v>
      </c>
      <c r="S90" s="8">
        <v>0</v>
      </c>
      <c r="T90" s="6"/>
      <c r="U90" s="6"/>
      <c r="V90" s="6"/>
      <c r="W90" s="6"/>
      <c r="X90" s="6"/>
      <c r="Y90" s="6"/>
      <c r="Z90" s="6"/>
      <c r="AA90" s="6"/>
      <c r="AB90" s="7"/>
      <c r="AC90" s="6"/>
      <c r="AD90" s="6"/>
      <c r="AE90" s="6"/>
    </row>
    <row r="91" spans="1:31">
      <c r="A91" s="8">
        <v>91</v>
      </c>
      <c r="B91" s="9" t="s">
        <v>54</v>
      </c>
      <c r="C91" s="10" t="s">
        <v>73</v>
      </c>
      <c r="D91" s="10" t="s">
        <v>47</v>
      </c>
      <c r="E91" s="10" t="s">
        <v>49</v>
      </c>
      <c r="F91" s="10" t="s">
        <v>1284</v>
      </c>
      <c r="G91" s="10" t="s">
        <v>76</v>
      </c>
      <c r="H91" s="10" t="s">
        <v>91</v>
      </c>
      <c r="I91" s="10" t="s">
        <v>1281</v>
      </c>
      <c r="J91" s="8" t="s">
        <v>129</v>
      </c>
      <c r="K91" s="10">
        <v>0</v>
      </c>
      <c r="L91" s="12">
        <v>0</v>
      </c>
      <c r="M91" s="12">
        <v>0</v>
      </c>
      <c r="N91" s="12">
        <v>0</v>
      </c>
      <c r="O91" s="12">
        <v>0</v>
      </c>
      <c r="P91" s="12">
        <v>0</v>
      </c>
      <c r="Q91" s="8">
        <v>0</v>
      </c>
      <c r="R91" s="12">
        <v>0</v>
      </c>
      <c r="S91" s="8">
        <v>0</v>
      </c>
      <c r="T91" s="6"/>
      <c r="U91" s="6"/>
      <c r="V91" s="6"/>
      <c r="W91" s="6"/>
      <c r="X91" s="6"/>
      <c r="Y91" s="6"/>
      <c r="Z91" s="6"/>
      <c r="AA91" s="6"/>
      <c r="AB91" s="7"/>
      <c r="AC91" s="6"/>
      <c r="AD91" s="6"/>
      <c r="AE91" s="6"/>
    </row>
    <row r="92" ht="15" spans="1:31">
      <c r="A92" s="8">
        <v>92</v>
      </c>
      <c r="B92" s="10" t="s">
        <v>49</v>
      </c>
      <c r="C92" s="10" t="s">
        <v>110</v>
      </c>
      <c r="D92" s="10" t="s">
        <v>357</v>
      </c>
      <c r="E92" s="10" t="s">
        <v>76</v>
      </c>
      <c r="F92" s="10" t="s">
        <v>1281</v>
      </c>
      <c r="G92" s="10" t="s">
        <v>1281</v>
      </c>
      <c r="H92" s="10" t="s">
        <v>1281</v>
      </c>
      <c r="I92" s="10" t="s">
        <v>1281</v>
      </c>
      <c r="J92" s="8" t="s">
        <v>129</v>
      </c>
      <c r="K92" s="10">
        <v>0</v>
      </c>
      <c r="L92" s="12">
        <v>0</v>
      </c>
      <c r="M92" s="12">
        <v>0</v>
      </c>
      <c r="N92" s="12">
        <v>0</v>
      </c>
      <c r="O92" s="12">
        <v>0</v>
      </c>
      <c r="P92" s="12">
        <v>0</v>
      </c>
      <c r="Q92" s="8">
        <v>0</v>
      </c>
      <c r="R92" s="12">
        <v>0</v>
      </c>
      <c r="S92" s="13">
        <v>0</v>
      </c>
      <c r="T92" s="25"/>
      <c r="U92" s="6"/>
      <c r="V92" s="6"/>
      <c r="W92" s="6"/>
      <c r="X92" s="6"/>
      <c r="Y92" s="6"/>
      <c r="Z92" s="6"/>
      <c r="AA92" s="6"/>
      <c r="AB92" s="7"/>
      <c r="AC92" s="6"/>
      <c r="AD92" s="6"/>
      <c r="AE92" s="6"/>
    </row>
    <row r="93" spans="1:31">
      <c r="A93" s="8">
        <v>93</v>
      </c>
      <c r="B93" s="9" t="s">
        <v>63</v>
      </c>
      <c r="C93" s="8" t="s">
        <v>102</v>
      </c>
      <c r="D93" s="8" t="s">
        <v>104</v>
      </c>
      <c r="E93" s="10" t="s">
        <v>56</v>
      </c>
      <c r="F93" s="10" t="s">
        <v>62</v>
      </c>
      <c r="G93" s="10" t="s">
        <v>80</v>
      </c>
      <c r="H93" s="10" t="s">
        <v>91</v>
      </c>
      <c r="I93" s="10" t="s">
        <v>1281</v>
      </c>
      <c r="J93" s="8" t="s">
        <v>129</v>
      </c>
      <c r="K93" s="10">
        <v>0</v>
      </c>
      <c r="L93" s="9">
        <v>0</v>
      </c>
      <c r="M93" s="12">
        <v>0</v>
      </c>
      <c r="N93" s="12">
        <v>0</v>
      </c>
      <c r="O93" s="12">
        <v>0</v>
      </c>
      <c r="P93" s="12">
        <v>0</v>
      </c>
      <c r="Q93" s="8">
        <v>0</v>
      </c>
      <c r="R93" s="12">
        <v>0</v>
      </c>
      <c r="S93" s="8">
        <v>0</v>
      </c>
      <c r="T93" s="6"/>
      <c r="U93" s="6"/>
      <c r="V93" s="6"/>
      <c r="W93" s="6"/>
      <c r="X93" s="6"/>
      <c r="Y93" s="6"/>
      <c r="Z93" s="6"/>
      <c r="AA93" s="6"/>
      <c r="AB93" s="7"/>
      <c r="AC93" s="6"/>
      <c r="AD93" s="6"/>
      <c r="AE93" s="6"/>
    </row>
    <row r="94" spans="1:31">
      <c r="A94" s="8">
        <v>94</v>
      </c>
      <c r="B94" s="10" t="s">
        <v>54</v>
      </c>
      <c r="C94" s="10" t="s">
        <v>1284</v>
      </c>
      <c r="D94" s="10" t="s">
        <v>75</v>
      </c>
      <c r="E94" s="10" t="s">
        <v>76</v>
      </c>
      <c r="F94" s="10" t="s">
        <v>88</v>
      </c>
      <c r="G94" s="10" t="s">
        <v>93</v>
      </c>
      <c r="H94" s="10" t="s">
        <v>1281</v>
      </c>
      <c r="I94" s="10" t="s">
        <v>1284</v>
      </c>
      <c r="J94" s="8" t="s">
        <v>129</v>
      </c>
      <c r="K94" s="10">
        <v>0</v>
      </c>
      <c r="L94" s="12">
        <v>0</v>
      </c>
      <c r="M94" s="12">
        <v>0</v>
      </c>
      <c r="N94" s="12">
        <v>0</v>
      </c>
      <c r="O94" s="12">
        <v>0</v>
      </c>
      <c r="P94" s="12">
        <v>0</v>
      </c>
      <c r="Q94" s="8">
        <v>0</v>
      </c>
      <c r="R94" s="12">
        <v>0</v>
      </c>
      <c r="S94" s="8">
        <v>0</v>
      </c>
      <c r="T94" s="6"/>
      <c r="U94" s="6"/>
      <c r="V94" s="6"/>
      <c r="W94" s="6"/>
      <c r="X94" s="6"/>
      <c r="Y94" s="6"/>
      <c r="Z94" s="6"/>
      <c r="AA94" s="6"/>
      <c r="AB94" s="7"/>
      <c r="AC94" s="6"/>
      <c r="AD94" s="6"/>
      <c r="AE94" s="6"/>
    </row>
    <row r="95" spans="1:31">
      <c r="A95" s="8">
        <v>95</v>
      </c>
      <c r="B95" s="9" t="s">
        <v>110</v>
      </c>
      <c r="C95" s="10" t="s">
        <v>51</v>
      </c>
      <c r="D95" s="10" t="s">
        <v>58</v>
      </c>
      <c r="E95" s="10" t="s">
        <v>69</v>
      </c>
      <c r="F95" s="10" t="s">
        <v>74</v>
      </c>
      <c r="G95" s="10" t="s">
        <v>76</v>
      </c>
      <c r="H95" s="10" t="s">
        <v>80</v>
      </c>
      <c r="I95" s="10" t="s">
        <v>83</v>
      </c>
      <c r="J95" s="8" t="s">
        <v>129</v>
      </c>
      <c r="K95" s="10">
        <v>0</v>
      </c>
      <c r="L95" s="12">
        <v>0</v>
      </c>
      <c r="M95" s="12">
        <v>0</v>
      </c>
      <c r="N95" s="12">
        <v>0</v>
      </c>
      <c r="O95" s="12">
        <v>0</v>
      </c>
      <c r="P95" s="12">
        <v>0</v>
      </c>
      <c r="Q95" s="8">
        <v>0</v>
      </c>
      <c r="R95" s="12">
        <v>0</v>
      </c>
      <c r="S95" s="8">
        <v>0</v>
      </c>
      <c r="T95" s="6"/>
      <c r="U95" s="6"/>
      <c r="V95" s="6"/>
      <c r="W95" s="6"/>
      <c r="X95" s="6"/>
      <c r="Y95" s="6"/>
      <c r="Z95" s="6"/>
      <c r="AA95" s="6"/>
      <c r="AB95" s="7"/>
      <c r="AC95" s="6"/>
      <c r="AD95" s="6"/>
      <c r="AE95" s="6"/>
    </row>
    <row r="96" spans="1:31">
      <c r="A96" s="8">
        <v>96</v>
      </c>
      <c r="B96" s="10" t="s">
        <v>46</v>
      </c>
      <c r="C96" s="10" t="s">
        <v>49</v>
      </c>
      <c r="D96" s="10" t="s">
        <v>51</v>
      </c>
      <c r="E96" s="10" t="s">
        <v>69</v>
      </c>
      <c r="F96" s="10" t="s">
        <v>74</v>
      </c>
      <c r="G96" s="10" t="s">
        <v>76</v>
      </c>
      <c r="H96" s="10" t="s">
        <v>1281</v>
      </c>
      <c r="I96" s="10" t="s">
        <v>1281</v>
      </c>
      <c r="J96" s="8" t="s">
        <v>129</v>
      </c>
      <c r="K96" s="10">
        <v>0</v>
      </c>
      <c r="L96" s="12">
        <v>0</v>
      </c>
      <c r="M96" s="12">
        <v>0</v>
      </c>
      <c r="N96" s="12">
        <v>0</v>
      </c>
      <c r="O96" s="12">
        <v>0</v>
      </c>
      <c r="P96" s="12">
        <v>0</v>
      </c>
      <c r="Q96" s="8">
        <v>0</v>
      </c>
      <c r="R96" s="12">
        <v>0</v>
      </c>
      <c r="S96" s="8">
        <v>0</v>
      </c>
      <c r="T96" s="6"/>
      <c r="U96" s="6"/>
      <c r="V96" s="6"/>
      <c r="W96" s="6"/>
      <c r="X96" s="6"/>
      <c r="Y96" s="6"/>
      <c r="Z96" s="6"/>
      <c r="AA96" s="6"/>
      <c r="AB96" s="7"/>
      <c r="AC96" s="6"/>
      <c r="AD96" s="6"/>
      <c r="AE96" s="6"/>
    </row>
    <row r="97" spans="1:31">
      <c r="A97" s="8">
        <v>97</v>
      </c>
      <c r="B97" s="9" t="s">
        <v>104</v>
      </c>
      <c r="C97" s="10" t="s">
        <v>49</v>
      </c>
      <c r="D97" s="10" t="s">
        <v>1284</v>
      </c>
      <c r="E97" s="10" t="s">
        <v>110</v>
      </c>
      <c r="F97" s="10" t="s">
        <v>91</v>
      </c>
      <c r="G97" s="10" t="s">
        <v>1281</v>
      </c>
      <c r="H97" s="10" t="s">
        <v>1281</v>
      </c>
      <c r="I97" s="10" t="s">
        <v>1281</v>
      </c>
      <c r="J97" s="8" t="s">
        <v>129</v>
      </c>
      <c r="K97" s="10">
        <v>0</v>
      </c>
      <c r="L97" s="12">
        <v>0</v>
      </c>
      <c r="M97" s="12">
        <v>0</v>
      </c>
      <c r="N97" s="12">
        <v>0</v>
      </c>
      <c r="O97" s="12">
        <v>0</v>
      </c>
      <c r="P97" s="12">
        <v>0</v>
      </c>
      <c r="Q97" s="8">
        <v>0</v>
      </c>
      <c r="R97" s="12">
        <v>0</v>
      </c>
      <c r="S97" s="8">
        <v>0</v>
      </c>
      <c r="T97" s="6"/>
      <c r="U97" s="6"/>
      <c r="V97" s="6"/>
      <c r="W97" s="6"/>
      <c r="X97" s="6"/>
      <c r="Y97" s="6"/>
      <c r="Z97" s="6"/>
      <c r="AA97" s="6"/>
      <c r="AB97" s="7"/>
      <c r="AC97" s="6"/>
      <c r="AD97" s="6"/>
      <c r="AE97" s="6"/>
    </row>
    <row r="98" spans="1:31">
      <c r="A98" s="8">
        <v>98</v>
      </c>
      <c r="B98" s="10"/>
      <c r="C98" s="10" t="s">
        <v>89</v>
      </c>
      <c r="D98" s="10" t="s">
        <v>97</v>
      </c>
      <c r="E98" s="10" t="s">
        <v>102</v>
      </c>
      <c r="F98" s="10" t="s">
        <v>62</v>
      </c>
      <c r="G98" s="10" t="s">
        <v>72</v>
      </c>
      <c r="H98" s="10" t="s">
        <v>96</v>
      </c>
      <c r="I98" s="10" t="s">
        <v>99</v>
      </c>
      <c r="J98" s="8" t="s">
        <v>129</v>
      </c>
      <c r="K98" s="13" t="s">
        <v>82</v>
      </c>
      <c r="L98" s="12" t="s">
        <v>56</v>
      </c>
      <c r="M98" s="12">
        <v>0</v>
      </c>
      <c r="N98" s="12">
        <v>0</v>
      </c>
      <c r="O98" s="12">
        <v>0</v>
      </c>
      <c r="P98" s="12">
        <v>0</v>
      </c>
      <c r="Q98" s="8">
        <v>0</v>
      </c>
      <c r="R98" s="12">
        <v>0</v>
      </c>
      <c r="S98" s="8">
        <v>0</v>
      </c>
      <c r="T98" s="6"/>
      <c r="U98" s="6"/>
      <c r="V98" s="6"/>
      <c r="W98" s="6"/>
      <c r="X98" s="6"/>
      <c r="Y98" s="6"/>
      <c r="Z98" s="6"/>
      <c r="AA98" s="6"/>
      <c r="AB98" s="7"/>
      <c r="AC98" s="6"/>
      <c r="AD98" s="6"/>
      <c r="AE98" s="6"/>
    </row>
    <row r="99" spans="1:31">
      <c r="A99" s="8">
        <v>99</v>
      </c>
      <c r="B99" s="9" t="s">
        <v>102</v>
      </c>
      <c r="C99" s="10" t="s">
        <v>56</v>
      </c>
      <c r="D99" s="10" t="s">
        <v>60</v>
      </c>
      <c r="E99" s="10" t="s">
        <v>62</v>
      </c>
      <c r="F99" s="10" t="s">
        <v>1284</v>
      </c>
      <c r="G99" s="10" t="s">
        <v>72</v>
      </c>
      <c r="H99" s="10" t="s">
        <v>91</v>
      </c>
      <c r="I99" s="10" t="s">
        <v>99</v>
      </c>
      <c r="J99" s="8" t="s">
        <v>129</v>
      </c>
      <c r="K99" s="10">
        <v>0</v>
      </c>
      <c r="L99" s="12">
        <v>0</v>
      </c>
      <c r="M99" s="12">
        <v>0</v>
      </c>
      <c r="N99" s="12">
        <v>0</v>
      </c>
      <c r="O99" s="12">
        <v>0</v>
      </c>
      <c r="P99" s="12">
        <v>0</v>
      </c>
      <c r="Q99" s="8">
        <v>0</v>
      </c>
      <c r="R99" s="12">
        <v>0</v>
      </c>
      <c r="S99" s="8">
        <v>0</v>
      </c>
      <c r="T99" s="6"/>
      <c r="U99" s="6"/>
      <c r="V99" s="6"/>
      <c r="W99" s="6"/>
      <c r="X99" s="6"/>
      <c r="Y99" s="6"/>
      <c r="Z99" s="6"/>
      <c r="AA99" s="6"/>
      <c r="AB99" s="7"/>
      <c r="AC99" s="6"/>
      <c r="AD99" s="6"/>
      <c r="AE99" s="6"/>
    </row>
    <row r="100" spans="1:31">
      <c r="A100" s="8">
        <v>100</v>
      </c>
      <c r="B100" s="10" t="s">
        <v>46</v>
      </c>
      <c r="C100" s="10" t="s">
        <v>1284</v>
      </c>
      <c r="D100" s="10" t="s">
        <v>77</v>
      </c>
      <c r="E100" s="10" t="s">
        <v>51</v>
      </c>
      <c r="F100" s="10" t="s">
        <v>76</v>
      </c>
      <c r="G100" s="8"/>
      <c r="H100" s="10" t="s">
        <v>1281</v>
      </c>
      <c r="I100" s="10" t="s">
        <v>1284</v>
      </c>
      <c r="J100" s="8" t="s">
        <v>129</v>
      </c>
      <c r="K100" s="10" t="s">
        <v>93</v>
      </c>
      <c r="L100" s="12" t="s">
        <v>88</v>
      </c>
      <c r="M100" s="12">
        <v>0</v>
      </c>
      <c r="N100" s="12">
        <v>0</v>
      </c>
      <c r="O100" s="12">
        <v>0</v>
      </c>
      <c r="P100" s="12">
        <v>0</v>
      </c>
      <c r="Q100" s="8">
        <v>0</v>
      </c>
      <c r="R100" s="12">
        <v>0</v>
      </c>
      <c r="S100" s="8">
        <v>0</v>
      </c>
      <c r="T100" s="6"/>
      <c r="U100" s="6"/>
      <c r="V100" s="6"/>
      <c r="W100" s="6"/>
      <c r="X100" s="6"/>
      <c r="Y100" s="6"/>
      <c r="Z100" s="6"/>
      <c r="AA100" s="6"/>
      <c r="AB100" s="7"/>
      <c r="AC100" s="6"/>
      <c r="AD100" s="6"/>
      <c r="AE100" s="6"/>
    </row>
    <row r="101" spans="1:31">
      <c r="A101" s="8">
        <v>101</v>
      </c>
      <c r="B101" s="10" t="s">
        <v>1281</v>
      </c>
      <c r="C101" s="8"/>
      <c r="D101" s="10" t="s">
        <v>110</v>
      </c>
      <c r="E101" s="10" t="s">
        <v>357</v>
      </c>
      <c r="F101" s="10" t="s">
        <v>1284</v>
      </c>
      <c r="G101" s="10" t="s">
        <v>91</v>
      </c>
      <c r="H101" s="10" t="s">
        <v>1281</v>
      </c>
      <c r="I101" s="10" t="s">
        <v>1281</v>
      </c>
      <c r="J101" s="8" t="s">
        <v>129</v>
      </c>
      <c r="K101" s="13" t="s">
        <v>65</v>
      </c>
      <c r="L101" s="12" t="s">
        <v>49</v>
      </c>
      <c r="M101" s="12">
        <v>0</v>
      </c>
      <c r="N101" s="12">
        <v>0</v>
      </c>
      <c r="O101" s="12">
        <v>0</v>
      </c>
      <c r="P101" s="12">
        <v>0</v>
      </c>
      <c r="Q101" s="8">
        <v>0</v>
      </c>
      <c r="R101" s="13">
        <v>0</v>
      </c>
      <c r="S101" s="13">
        <v>0</v>
      </c>
      <c r="T101" s="6"/>
      <c r="U101" s="6"/>
      <c r="V101" s="6"/>
      <c r="W101" s="6"/>
      <c r="X101" s="6"/>
      <c r="Y101" s="6"/>
      <c r="Z101" s="6"/>
      <c r="AA101" s="6"/>
      <c r="AB101" s="7"/>
      <c r="AC101" s="6"/>
      <c r="AD101" s="6"/>
      <c r="AE101" s="6"/>
    </row>
    <row r="102" spans="1:31">
      <c r="A102" s="8">
        <v>102</v>
      </c>
      <c r="B102" s="10" t="s">
        <v>46</v>
      </c>
      <c r="C102" s="10" t="s">
        <v>54</v>
      </c>
      <c r="D102" s="10" t="s">
        <v>1284</v>
      </c>
      <c r="E102" s="10" t="s">
        <v>357</v>
      </c>
      <c r="F102" s="8"/>
      <c r="G102" s="10" t="s">
        <v>76</v>
      </c>
      <c r="H102" s="10" t="s">
        <v>1281</v>
      </c>
      <c r="I102" s="10" t="s">
        <v>1284</v>
      </c>
      <c r="J102" s="8" t="s">
        <v>129</v>
      </c>
      <c r="K102" s="10" t="s">
        <v>49</v>
      </c>
      <c r="L102" s="13" t="s">
        <v>65</v>
      </c>
      <c r="M102" s="12">
        <v>0</v>
      </c>
      <c r="N102" s="12">
        <v>0</v>
      </c>
      <c r="O102" s="10">
        <v>0</v>
      </c>
      <c r="P102" s="12">
        <v>0</v>
      </c>
      <c r="Q102" s="8">
        <v>0</v>
      </c>
      <c r="R102" s="12">
        <v>0</v>
      </c>
      <c r="S102" s="8">
        <v>0</v>
      </c>
      <c r="T102" s="6"/>
      <c r="U102" s="6"/>
      <c r="V102" s="6"/>
      <c r="W102" s="6"/>
      <c r="X102" s="6"/>
      <c r="Y102" s="6"/>
      <c r="Z102" s="6"/>
      <c r="AA102" s="6"/>
      <c r="AB102" s="7"/>
      <c r="AC102" s="6"/>
      <c r="AD102" s="6"/>
      <c r="AE102" s="6"/>
    </row>
    <row r="103" spans="1:31">
      <c r="A103" s="8">
        <v>103</v>
      </c>
      <c r="B103" s="9" t="s">
        <v>46</v>
      </c>
      <c r="C103" s="10" t="s">
        <v>1284</v>
      </c>
      <c r="D103" s="10" t="s">
        <v>79</v>
      </c>
      <c r="E103" s="10" t="s">
        <v>51</v>
      </c>
      <c r="F103" s="10" t="s">
        <v>56</v>
      </c>
      <c r="G103" s="10" t="s">
        <v>76</v>
      </c>
      <c r="H103" s="10" t="s">
        <v>91</v>
      </c>
      <c r="I103" s="10" t="s">
        <v>1284</v>
      </c>
      <c r="J103" s="8" t="s">
        <v>129</v>
      </c>
      <c r="K103" s="10">
        <v>0</v>
      </c>
      <c r="L103" s="12">
        <v>0</v>
      </c>
      <c r="M103" s="12">
        <v>0</v>
      </c>
      <c r="N103" s="12">
        <v>0</v>
      </c>
      <c r="O103" s="12">
        <v>0</v>
      </c>
      <c r="P103" s="12">
        <v>0</v>
      </c>
      <c r="Q103" s="8">
        <v>0</v>
      </c>
      <c r="R103" s="12">
        <v>0</v>
      </c>
      <c r="S103" s="8">
        <v>0</v>
      </c>
      <c r="T103" s="6"/>
      <c r="U103" s="6"/>
      <c r="V103" s="6"/>
      <c r="W103" s="6"/>
      <c r="X103" s="6"/>
      <c r="Y103" s="6"/>
      <c r="Z103" s="6"/>
      <c r="AA103" s="6"/>
      <c r="AB103" s="5"/>
      <c r="AC103" s="6"/>
      <c r="AD103" s="6"/>
      <c r="AE103" s="6"/>
    </row>
    <row r="104" spans="1:31">
      <c r="A104" s="8">
        <v>104</v>
      </c>
      <c r="B104" s="8"/>
      <c r="C104" s="10" t="s">
        <v>75</v>
      </c>
      <c r="D104" s="10" t="s">
        <v>89</v>
      </c>
      <c r="E104" s="10" t="s">
        <v>97</v>
      </c>
      <c r="F104" s="10" t="s">
        <v>93</v>
      </c>
      <c r="G104" s="10" t="s">
        <v>96</v>
      </c>
      <c r="H104" s="10"/>
      <c r="I104" s="10"/>
      <c r="J104" s="8" t="s">
        <v>129</v>
      </c>
      <c r="K104" s="10" t="s">
        <v>63</v>
      </c>
      <c r="L104" s="12" t="s">
        <v>99</v>
      </c>
      <c r="M104" s="12">
        <v>0</v>
      </c>
      <c r="N104" s="12">
        <v>0</v>
      </c>
      <c r="O104" s="12">
        <v>0</v>
      </c>
      <c r="P104" s="12">
        <v>0</v>
      </c>
      <c r="Q104" s="8" t="s">
        <v>102</v>
      </c>
      <c r="R104" s="12" t="s">
        <v>56</v>
      </c>
      <c r="S104" s="8" t="s">
        <v>110</v>
      </c>
      <c r="T104" s="6"/>
      <c r="U104" s="6"/>
      <c r="V104" s="6"/>
      <c r="W104" s="6"/>
      <c r="X104" s="6"/>
      <c r="Y104" s="6"/>
      <c r="Z104" s="6"/>
      <c r="AA104" s="6"/>
      <c r="AB104" s="5"/>
      <c r="AC104" s="6"/>
      <c r="AD104" s="6"/>
      <c r="AE104" s="6"/>
    </row>
    <row r="105" spans="1:31">
      <c r="A105" s="8">
        <v>105</v>
      </c>
      <c r="B105" s="9" t="s">
        <v>54</v>
      </c>
      <c r="C105" s="10" t="s">
        <v>97</v>
      </c>
      <c r="D105" s="10" t="s">
        <v>51</v>
      </c>
      <c r="E105" s="10" t="s">
        <v>110</v>
      </c>
      <c r="F105" s="10" t="s">
        <v>1284</v>
      </c>
      <c r="G105" s="10" t="s">
        <v>76</v>
      </c>
      <c r="H105" s="10" t="s">
        <v>88</v>
      </c>
      <c r="I105" s="10" t="s">
        <v>93</v>
      </c>
      <c r="J105" s="8" t="s">
        <v>129</v>
      </c>
      <c r="K105" s="10">
        <v>0</v>
      </c>
      <c r="L105" s="12">
        <v>0</v>
      </c>
      <c r="M105" s="12">
        <v>0</v>
      </c>
      <c r="N105" s="12">
        <v>0</v>
      </c>
      <c r="O105" s="12">
        <v>0</v>
      </c>
      <c r="P105" s="12">
        <v>0</v>
      </c>
      <c r="Q105" s="8">
        <v>0</v>
      </c>
      <c r="R105" s="12">
        <v>0</v>
      </c>
      <c r="S105" s="8">
        <v>0</v>
      </c>
      <c r="T105" s="6"/>
      <c r="U105" s="6"/>
      <c r="V105" s="6"/>
      <c r="W105" s="6"/>
      <c r="X105" s="6"/>
      <c r="Y105" s="6"/>
      <c r="Z105" s="6"/>
      <c r="AA105" s="6"/>
      <c r="AB105" s="5"/>
      <c r="AC105" s="6"/>
      <c r="AD105" s="6"/>
      <c r="AE105" s="6"/>
    </row>
    <row r="106" spans="1:31">
      <c r="A106" s="8">
        <v>106</v>
      </c>
      <c r="B106" s="9"/>
      <c r="C106" s="10" t="s">
        <v>49</v>
      </c>
      <c r="D106" s="10" t="s">
        <v>51</v>
      </c>
      <c r="E106" s="10" t="s">
        <v>1281</v>
      </c>
      <c r="F106" s="10" t="s">
        <v>1281</v>
      </c>
      <c r="G106" s="10" t="s">
        <v>1281</v>
      </c>
      <c r="H106" s="10" t="s">
        <v>1281</v>
      </c>
      <c r="I106" s="10" t="s">
        <v>1281</v>
      </c>
      <c r="J106" s="8" t="s">
        <v>129</v>
      </c>
      <c r="K106" s="10" t="s">
        <v>357</v>
      </c>
      <c r="L106" s="12" t="s">
        <v>110</v>
      </c>
      <c r="M106" s="12">
        <v>0</v>
      </c>
      <c r="N106" s="12">
        <v>0</v>
      </c>
      <c r="O106" s="12">
        <v>0</v>
      </c>
      <c r="P106" s="12">
        <v>0</v>
      </c>
      <c r="Q106" s="8">
        <v>0</v>
      </c>
      <c r="R106" s="12">
        <v>0</v>
      </c>
      <c r="S106" s="8">
        <v>0</v>
      </c>
      <c r="T106" s="6"/>
      <c r="U106" s="6"/>
      <c r="V106" s="6"/>
      <c r="W106" s="6"/>
      <c r="X106" s="6"/>
      <c r="Y106" s="6"/>
      <c r="Z106" s="6"/>
      <c r="AA106" s="6"/>
      <c r="AB106" s="5"/>
      <c r="AC106" s="6"/>
      <c r="AD106" s="6"/>
      <c r="AE106" s="6"/>
    </row>
    <row r="107" spans="1:31">
      <c r="A107" s="8">
        <v>107</v>
      </c>
      <c r="B107" s="9" t="s">
        <v>63</v>
      </c>
      <c r="C107" s="10" t="s">
        <v>75</v>
      </c>
      <c r="D107" s="10"/>
      <c r="E107" s="10" t="s">
        <v>89</v>
      </c>
      <c r="F107" s="10" t="s">
        <v>102</v>
      </c>
      <c r="G107" s="10" t="s">
        <v>108</v>
      </c>
      <c r="H107" s="10" t="s">
        <v>99</v>
      </c>
      <c r="I107" s="10"/>
      <c r="J107" s="10" t="s">
        <v>78</v>
      </c>
      <c r="K107" s="10" t="s">
        <v>79</v>
      </c>
      <c r="L107" s="12" t="s">
        <v>56</v>
      </c>
      <c r="M107" s="12">
        <v>0</v>
      </c>
      <c r="N107" s="12">
        <v>0</v>
      </c>
      <c r="O107" s="12">
        <v>0</v>
      </c>
      <c r="P107" s="12">
        <v>0</v>
      </c>
      <c r="Q107" s="10" t="s">
        <v>103</v>
      </c>
      <c r="R107" s="12" t="s">
        <v>77</v>
      </c>
      <c r="S107" s="8" t="s">
        <v>72</v>
      </c>
      <c r="T107" s="6"/>
      <c r="U107" s="6"/>
      <c r="V107" s="6"/>
      <c r="W107" s="6"/>
      <c r="X107" s="6"/>
      <c r="Y107" s="6"/>
      <c r="Z107" s="6"/>
      <c r="AA107" s="6"/>
      <c r="AB107" s="5"/>
      <c r="AC107" s="6"/>
      <c r="AD107" s="6"/>
      <c r="AE107" s="6"/>
    </row>
    <row r="108" spans="1:31">
      <c r="A108" s="8">
        <v>108</v>
      </c>
      <c r="B108" s="10" t="s">
        <v>63</v>
      </c>
      <c r="C108" s="8"/>
      <c r="D108" s="10" t="s">
        <v>51</v>
      </c>
      <c r="E108" s="10" t="s">
        <v>60</v>
      </c>
      <c r="F108" s="10" t="s">
        <v>64</v>
      </c>
      <c r="G108" s="10" t="s">
        <v>91</v>
      </c>
      <c r="H108" s="10" t="s">
        <v>99</v>
      </c>
      <c r="I108" s="10" t="s">
        <v>96</v>
      </c>
      <c r="J108" s="8" t="s">
        <v>129</v>
      </c>
      <c r="K108" s="10" t="s">
        <v>89</v>
      </c>
      <c r="L108" s="12" t="s">
        <v>115</v>
      </c>
      <c r="M108" s="12">
        <v>0</v>
      </c>
      <c r="N108" s="12">
        <v>0</v>
      </c>
      <c r="O108" s="12">
        <v>0</v>
      </c>
      <c r="P108" s="12">
        <v>0</v>
      </c>
      <c r="Q108" s="8">
        <v>0</v>
      </c>
      <c r="R108" s="12">
        <v>0</v>
      </c>
      <c r="S108" s="8">
        <v>0</v>
      </c>
      <c r="T108" s="6"/>
      <c r="U108" s="6"/>
      <c r="V108" s="6"/>
      <c r="W108" s="6"/>
      <c r="X108" s="6"/>
      <c r="Y108" s="6"/>
      <c r="Z108" s="6"/>
      <c r="AA108" s="6"/>
      <c r="AB108" s="5"/>
      <c r="AC108" s="6"/>
      <c r="AD108" s="6"/>
      <c r="AE108" s="6"/>
    </row>
    <row r="109" spans="1:31">
      <c r="A109" s="8">
        <v>109</v>
      </c>
      <c r="B109" s="9" t="s">
        <v>46</v>
      </c>
      <c r="C109" s="10" t="s">
        <v>77</v>
      </c>
      <c r="D109" s="10" t="s">
        <v>1284</v>
      </c>
      <c r="E109" s="10" t="s">
        <v>104</v>
      </c>
      <c r="F109" s="10" t="s">
        <v>64</v>
      </c>
      <c r="G109" s="10" t="s">
        <v>76</v>
      </c>
      <c r="H109" s="10" t="s">
        <v>80</v>
      </c>
      <c r="I109" s="10" t="s">
        <v>83</v>
      </c>
      <c r="J109" s="8" t="s">
        <v>129</v>
      </c>
      <c r="K109" s="10">
        <v>0</v>
      </c>
      <c r="L109" s="12">
        <v>0</v>
      </c>
      <c r="M109" s="12">
        <v>0</v>
      </c>
      <c r="N109" s="12">
        <v>0</v>
      </c>
      <c r="O109" s="12">
        <v>0</v>
      </c>
      <c r="P109" s="12">
        <v>0</v>
      </c>
      <c r="Q109" s="8">
        <v>0</v>
      </c>
      <c r="R109" s="12">
        <v>0</v>
      </c>
      <c r="S109" s="8">
        <v>0</v>
      </c>
      <c r="T109" s="6"/>
      <c r="U109" s="6"/>
      <c r="V109" s="6"/>
      <c r="W109" s="6"/>
      <c r="X109" s="6"/>
      <c r="Y109" s="6"/>
      <c r="Z109" s="6"/>
      <c r="AA109" s="6"/>
      <c r="AB109" s="5"/>
      <c r="AC109" s="6"/>
      <c r="AD109" s="6"/>
      <c r="AE109" s="6"/>
    </row>
    <row r="110" spans="1:31">
      <c r="A110" s="8">
        <v>110</v>
      </c>
      <c r="B110" s="10" t="s">
        <v>46</v>
      </c>
      <c r="C110" s="10" t="s">
        <v>1284</v>
      </c>
      <c r="D110" s="10" t="s">
        <v>87</v>
      </c>
      <c r="E110" s="10" t="s">
        <v>47</v>
      </c>
      <c r="F110" s="10" t="s">
        <v>51</v>
      </c>
      <c r="G110" s="10" t="s">
        <v>66</v>
      </c>
      <c r="H110" s="10" t="s">
        <v>76</v>
      </c>
      <c r="I110" s="10" t="s">
        <v>1284</v>
      </c>
      <c r="J110" s="8" t="s">
        <v>129</v>
      </c>
      <c r="K110" s="10">
        <v>0</v>
      </c>
      <c r="L110" s="12">
        <v>0</v>
      </c>
      <c r="M110" s="12">
        <v>0</v>
      </c>
      <c r="N110" s="12">
        <v>0</v>
      </c>
      <c r="O110" s="12">
        <v>0</v>
      </c>
      <c r="P110" s="12">
        <v>0</v>
      </c>
      <c r="Q110" s="8">
        <v>0</v>
      </c>
      <c r="R110" s="12">
        <v>0</v>
      </c>
      <c r="S110" s="8">
        <v>0</v>
      </c>
      <c r="T110" s="6"/>
      <c r="U110" s="6"/>
      <c r="V110" s="6"/>
      <c r="W110" s="6"/>
      <c r="X110" s="6"/>
      <c r="Y110" s="6"/>
      <c r="Z110" s="6"/>
      <c r="AA110" s="6"/>
      <c r="AB110" s="5"/>
      <c r="AC110" s="6"/>
      <c r="AD110" s="6"/>
      <c r="AE110" s="6"/>
    </row>
    <row r="111" spans="1:31">
      <c r="A111" s="8">
        <v>111</v>
      </c>
      <c r="B111" s="9" t="s">
        <v>46</v>
      </c>
      <c r="C111" s="10" t="s">
        <v>54</v>
      </c>
      <c r="D111" s="10" t="s">
        <v>75</v>
      </c>
      <c r="E111" s="10" t="s">
        <v>51</v>
      </c>
      <c r="F111" s="10" t="s">
        <v>1284</v>
      </c>
      <c r="G111" s="10" t="s">
        <v>76</v>
      </c>
      <c r="H111" s="10" t="s">
        <v>1281</v>
      </c>
      <c r="I111" s="10" t="s">
        <v>1284</v>
      </c>
      <c r="J111" s="8" t="s">
        <v>129</v>
      </c>
      <c r="K111" s="10">
        <v>0</v>
      </c>
      <c r="L111" s="12">
        <v>0</v>
      </c>
      <c r="M111" s="12">
        <v>0</v>
      </c>
      <c r="N111" s="12">
        <v>0</v>
      </c>
      <c r="O111" s="12">
        <v>0</v>
      </c>
      <c r="P111" s="12">
        <v>0</v>
      </c>
      <c r="Q111" s="8">
        <v>0</v>
      </c>
      <c r="R111" s="12">
        <v>0</v>
      </c>
      <c r="S111" s="8">
        <v>0</v>
      </c>
      <c r="T111" s="6"/>
      <c r="U111" s="6"/>
      <c r="V111" s="6"/>
      <c r="W111" s="6"/>
      <c r="X111" s="6"/>
      <c r="Y111" s="6"/>
      <c r="Z111" s="6"/>
      <c r="AA111" s="6"/>
      <c r="AB111" s="5"/>
      <c r="AC111" s="6"/>
      <c r="AD111" s="6"/>
      <c r="AE111" s="6"/>
    </row>
    <row r="112" spans="1:31">
      <c r="A112" s="8">
        <v>112</v>
      </c>
      <c r="B112" s="10" t="s">
        <v>46</v>
      </c>
      <c r="C112" s="10" t="s">
        <v>1289</v>
      </c>
      <c r="D112" s="10" t="s">
        <v>47</v>
      </c>
      <c r="E112" s="8"/>
      <c r="F112" s="10" t="s">
        <v>51</v>
      </c>
      <c r="G112" s="10" t="s">
        <v>1284</v>
      </c>
      <c r="H112" s="10" t="s">
        <v>1281</v>
      </c>
      <c r="I112" s="10" t="s">
        <v>1281</v>
      </c>
      <c r="J112" s="8" t="s">
        <v>129</v>
      </c>
      <c r="K112" s="10" t="s">
        <v>49</v>
      </c>
      <c r="L112" s="13" t="s">
        <v>65</v>
      </c>
      <c r="M112" s="12">
        <v>0</v>
      </c>
      <c r="N112" s="12">
        <v>0</v>
      </c>
      <c r="O112" s="12">
        <v>0</v>
      </c>
      <c r="P112" s="12">
        <v>0</v>
      </c>
      <c r="Q112" s="8">
        <v>0</v>
      </c>
      <c r="R112" s="12">
        <v>0</v>
      </c>
      <c r="S112" s="8">
        <v>0</v>
      </c>
      <c r="T112" s="6"/>
      <c r="U112" s="6"/>
      <c r="V112" s="6"/>
      <c r="W112" s="6"/>
      <c r="X112" s="6"/>
      <c r="Y112" s="6"/>
      <c r="Z112" s="6"/>
      <c r="AA112" s="6"/>
      <c r="AB112" s="5"/>
      <c r="AC112" s="6"/>
      <c r="AD112" s="6"/>
      <c r="AE112" s="6"/>
    </row>
    <row r="113" spans="1:31">
      <c r="A113" s="8">
        <v>113</v>
      </c>
      <c r="B113" s="9" t="s">
        <v>46</v>
      </c>
      <c r="C113" s="10" t="s">
        <v>110</v>
      </c>
      <c r="D113" s="10" t="s">
        <v>47</v>
      </c>
      <c r="E113" s="10" t="s">
        <v>1284</v>
      </c>
      <c r="F113" s="10" t="s">
        <v>76</v>
      </c>
      <c r="G113" s="10" t="s">
        <v>1281</v>
      </c>
      <c r="H113" s="10" t="s">
        <v>1281</v>
      </c>
      <c r="I113" s="10" t="s">
        <v>1284</v>
      </c>
      <c r="J113" s="8" t="s">
        <v>129</v>
      </c>
      <c r="K113" s="10">
        <v>0</v>
      </c>
      <c r="L113" s="12">
        <v>0</v>
      </c>
      <c r="M113" s="12">
        <v>0</v>
      </c>
      <c r="N113" s="12">
        <v>0</v>
      </c>
      <c r="O113" s="12">
        <v>0</v>
      </c>
      <c r="P113" s="12">
        <v>0</v>
      </c>
      <c r="Q113" s="8">
        <v>0</v>
      </c>
      <c r="R113" s="12">
        <v>0</v>
      </c>
      <c r="S113" s="8">
        <v>0</v>
      </c>
      <c r="T113" s="6"/>
      <c r="U113" s="6"/>
      <c r="V113" s="6"/>
      <c r="W113" s="6"/>
      <c r="X113" s="6"/>
      <c r="Y113" s="6"/>
      <c r="Z113" s="6"/>
      <c r="AA113" s="6"/>
      <c r="AB113" s="5"/>
      <c r="AC113" s="6"/>
      <c r="AD113" s="6"/>
      <c r="AE113" s="6"/>
    </row>
    <row r="114" spans="1:31">
      <c r="A114" s="8">
        <v>114</v>
      </c>
      <c r="B114" s="10" t="s">
        <v>104</v>
      </c>
      <c r="C114" s="10" t="s">
        <v>1284</v>
      </c>
      <c r="D114" s="10" t="s">
        <v>76</v>
      </c>
      <c r="E114" s="10" t="s">
        <v>93</v>
      </c>
      <c r="F114" s="10" t="s">
        <v>1281</v>
      </c>
      <c r="G114" s="10" t="s">
        <v>1284</v>
      </c>
      <c r="H114" s="10" t="s">
        <v>1281</v>
      </c>
      <c r="I114" s="10" t="s">
        <v>1281</v>
      </c>
      <c r="J114" s="8" t="s">
        <v>129</v>
      </c>
      <c r="K114" s="10">
        <v>0</v>
      </c>
      <c r="L114" s="12">
        <v>0</v>
      </c>
      <c r="M114" s="12">
        <v>0</v>
      </c>
      <c r="N114" s="12">
        <v>0</v>
      </c>
      <c r="O114" s="12">
        <v>0</v>
      </c>
      <c r="P114" s="12">
        <v>0</v>
      </c>
      <c r="Q114" s="8">
        <v>0</v>
      </c>
      <c r="R114" s="12">
        <v>0</v>
      </c>
      <c r="S114" s="8">
        <v>0</v>
      </c>
      <c r="T114" s="6"/>
      <c r="U114" s="6"/>
      <c r="V114" s="6"/>
      <c r="W114" s="6"/>
      <c r="X114" s="6"/>
      <c r="Y114" s="6"/>
      <c r="Z114" s="6"/>
      <c r="AA114" s="6"/>
      <c r="AB114" s="5"/>
      <c r="AC114" s="6"/>
      <c r="AD114" s="6"/>
      <c r="AE114" s="6"/>
    </row>
    <row r="115" spans="1:31">
      <c r="A115" s="8">
        <v>115</v>
      </c>
      <c r="B115" s="10" t="s">
        <v>46</v>
      </c>
      <c r="C115" s="10" t="s">
        <v>75</v>
      </c>
      <c r="D115" s="10" t="s">
        <v>102</v>
      </c>
      <c r="E115" s="10" t="s">
        <v>60</v>
      </c>
      <c r="F115" s="10" t="s">
        <v>58</v>
      </c>
      <c r="G115" s="10" t="s">
        <v>80</v>
      </c>
      <c r="H115" s="10" t="s">
        <v>83</v>
      </c>
      <c r="I115" s="8" t="s">
        <v>101</v>
      </c>
      <c r="J115" s="10"/>
      <c r="K115" s="12">
        <v>0</v>
      </c>
      <c r="L115" s="12">
        <v>0</v>
      </c>
      <c r="M115" s="12">
        <v>0</v>
      </c>
      <c r="N115" s="12">
        <v>0</v>
      </c>
      <c r="O115" s="12">
        <v>0</v>
      </c>
      <c r="P115" s="12">
        <v>0</v>
      </c>
      <c r="Q115" s="12">
        <v>0</v>
      </c>
      <c r="R115" s="8">
        <v>0</v>
      </c>
      <c r="S115" s="8">
        <v>0</v>
      </c>
      <c r="T115" s="6"/>
      <c r="U115" s="6"/>
      <c r="V115" s="6"/>
      <c r="W115" s="6"/>
      <c r="X115" s="6"/>
      <c r="Y115" s="6"/>
      <c r="Z115" s="6"/>
      <c r="AA115" s="6"/>
      <c r="AB115" s="5"/>
      <c r="AC115" s="6"/>
      <c r="AD115" s="6"/>
      <c r="AE115" s="6"/>
    </row>
    <row r="116" spans="1:31">
      <c r="A116" s="6"/>
      <c r="B116" s="6"/>
      <c r="C116" s="6"/>
      <c r="D116" s="6"/>
      <c r="E116" s="6"/>
      <c r="F116" s="6"/>
      <c r="G116" s="6"/>
      <c r="H116" s="6"/>
      <c r="I116" s="6"/>
      <c r="J116" s="6"/>
      <c r="K116" s="6"/>
      <c r="L116" s="6"/>
      <c r="M116" s="6"/>
      <c r="N116" s="6"/>
      <c r="O116" s="6"/>
      <c r="P116" s="6"/>
      <c r="Q116" s="6"/>
      <c r="R116" s="6"/>
      <c r="S116" s="6"/>
      <c r="T116" s="6"/>
      <c r="U116" s="6"/>
      <c r="V116" s="6"/>
      <c r="W116" s="6"/>
      <c r="X116" s="6"/>
      <c r="Y116" s="6"/>
      <c r="Z116" s="6"/>
      <c r="AA116" s="6"/>
      <c r="AB116" s="5"/>
      <c r="AC116" s="6"/>
      <c r="AD116" s="6"/>
      <c r="AE116" s="6"/>
    </row>
    <row r="117" spans="1:31">
      <c r="A117" s="6"/>
      <c r="B117" s="6"/>
      <c r="C117" s="6"/>
      <c r="D117" s="6"/>
      <c r="E117" s="6"/>
      <c r="F117" s="6"/>
      <c r="G117" s="6"/>
      <c r="H117" s="6"/>
      <c r="I117" s="6"/>
      <c r="J117" s="6"/>
      <c r="K117" s="6"/>
      <c r="L117" s="6"/>
      <c r="M117" s="6"/>
      <c r="N117" s="6"/>
      <c r="O117" s="6"/>
      <c r="P117" s="6"/>
      <c r="Q117" s="6"/>
      <c r="R117" s="6"/>
      <c r="S117" s="6"/>
      <c r="T117" s="6"/>
      <c r="U117" s="6"/>
      <c r="V117" s="6"/>
      <c r="W117" s="6"/>
      <c r="X117" s="6"/>
      <c r="Y117" s="6"/>
      <c r="Z117" s="6"/>
      <c r="AA117" s="6"/>
      <c r="AB117" s="5"/>
      <c r="AC117" s="6"/>
      <c r="AD117" s="6"/>
      <c r="AE117" s="6"/>
    </row>
    <row r="118" spans="1:31">
      <c r="A118" s="6"/>
      <c r="B118" s="6"/>
      <c r="C118" s="6"/>
      <c r="D118" s="6"/>
      <c r="E118" s="6"/>
      <c r="F118" s="6"/>
      <c r="G118" s="6"/>
      <c r="H118" s="6"/>
      <c r="I118" s="6"/>
      <c r="J118" s="6"/>
      <c r="K118" s="6"/>
      <c r="L118" s="6"/>
      <c r="M118" s="6"/>
      <c r="N118" s="6"/>
      <c r="O118" s="6"/>
      <c r="P118" s="6"/>
      <c r="Q118" s="6"/>
      <c r="R118" s="6"/>
      <c r="S118" s="6"/>
      <c r="T118" s="6"/>
      <c r="U118" s="6"/>
      <c r="V118" s="6"/>
      <c r="W118" s="6"/>
      <c r="X118" s="6"/>
      <c r="Y118" s="6"/>
      <c r="Z118" s="6"/>
      <c r="AA118" s="6"/>
      <c r="AB118" s="5"/>
      <c r="AC118" s="6"/>
      <c r="AD118" s="6"/>
      <c r="AE118" s="6"/>
    </row>
    <row r="119" spans="1:31">
      <c r="A119" s="6"/>
      <c r="B119" s="6"/>
      <c r="C119" s="6"/>
      <c r="D119" s="6"/>
      <c r="E119" s="6"/>
      <c r="F119" s="6"/>
      <c r="G119" s="6"/>
      <c r="H119" s="6"/>
      <c r="I119" s="6"/>
      <c r="J119" s="6"/>
      <c r="K119" s="6"/>
      <c r="L119" s="6"/>
      <c r="M119" s="6"/>
      <c r="N119" s="6"/>
      <c r="O119" s="6"/>
      <c r="P119" s="6"/>
      <c r="Q119" s="6"/>
      <c r="R119" s="6"/>
      <c r="S119" s="6"/>
      <c r="T119" s="6"/>
      <c r="U119" s="6"/>
      <c r="V119" s="6"/>
      <c r="W119" s="6"/>
      <c r="X119" s="6"/>
      <c r="Y119" s="6"/>
      <c r="Z119" s="6"/>
      <c r="AA119" s="6"/>
      <c r="AB119" s="5"/>
      <c r="AC119" s="6"/>
      <c r="AD119" s="6"/>
      <c r="AE119" s="6"/>
    </row>
    <row r="120" spans="1:31">
      <c r="A120" s="6"/>
      <c r="B120" s="6"/>
      <c r="C120" s="6"/>
      <c r="D120" s="6"/>
      <c r="E120" s="6"/>
      <c r="F120" s="6"/>
      <c r="G120" s="6"/>
      <c r="H120" s="6"/>
      <c r="I120" s="6"/>
      <c r="J120" s="6"/>
      <c r="K120" s="6"/>
      <c r="L120" s="6"/>
      <c r="M120" s="6"/>
      <c r="N120" s="6"/>
      <c r="O120" s="6"/>
      <c r="P120" s="6"/>
      <c r="Q120" s="6"/>
      <c r="R120" s="6"/>
      <c r="S120" s="6"/>
      <c r="T120" s="6"/>
      <c r="U120" s="6"/>
      <c r="V120" s="6"/>
      <c r="W120" s="6"/>
      <c r="X120" s="6"/>
      <c r="Y120" s="6"/>
      <c r="Z120" s="6"/>
      <c r="AA120" s="6"/>
      <c r="AB120" s="5"/>
      <c r="AC120" s="6"/>
      <c r="AD120" s="6"/>
      <c r="AE120" s="6"/>
    </row>
    <row r="121" spans="1:31">
      <c r="A121" s="6"/>
      <c r="B121" s="6"/>
      <c r="C121" s="6"/>
      <c r="D121" s="6"/>
      <c r="E121" s="6"/>
      <c r="F121" s="6"/>
      <c r="G121" s="6"/>
      <c r="H121" s="6"/>
      <c r="I121" s="6"/>
      <c r="J121" s="6"/>
      <c r="K121" s="6"/>
      <c r="L121" s="6"/>
      <c r="M121" s="6"/>
      <c r="N121" s="6"/>
      <c r="O121" s="6"/>
      <c r="P121" s="6"/>
      <c r="Q121" s="6"/>
      <c r="R121" s="6"/>
      <c r="S121" s="6"/>
      <c r="T121" s="6"/>
      <c r="U121" s="6"/>
      <c r="V121" s="6"/>
      <c r="W121" s="6"/>
      <c r="X121" s="6"/>
      <c r="Y121" s="6"/>
      <c r="Z121" s="6"/>
      <c r="AA121" s="6"/>
      <c r="AB121" s="5"/>
      <c r="AC121" s="6"/>
      <c r="AD121" s="6"/>
      <c r="AE121" s="6"/>
    </row>
    <row r="122" spans="28:30">
      <c r="AB122" s="5"/>
      <c r="AC122" s="6"/>
      <c r="AD122" s="6"/>
    </row>
  </sheetData>
  <mergeCells count="3">
    <mergeCell ref="Y4:Z4"/>
    <mergeCell ref="Y6:Z6"/>
    <mergeCell ref="Y8:AA8"/>
  </mergeCells>
  <dataValidations count="3">
    <dataValidation allowBlank="1" showInputMessage="1" showErrorMessage="1" promptTitle="Electronics (01%)" prompt="用来发现并对电子设备的故障进行维修。允许制作简单的电子设备。这是个现代技能—在1920年代则是使用物理学以及电气维修来应对电子设备。&#10;仅在现代可用。" sqref="R19 K20 S92 K98 D24:D25"/>
    <dataValidation allowBlank="1" showInputMessage="1" showErrorMessage="1" promptTitle="Art and Craft (05%)" prompt="该技能可能能使你制作/修理一样东西，或者制造一个复制品/赝品。&#10;对一个物品进行一次成功的鉴定可能可以提供关于该物品的相关信息" sqref="I12"/>
    <dataValidation allowBlank="1" showInputMessage="1" showErrorMessage="1" promptTitle="Computer Use (05%)" prompt="这技能允许调查员用各种不同的电脑语言进行编程；恢复或者分析隐藏的数据；解除被加了保护的系统；探索一个复杂的网络；或者发现别人的骇入、后门程序、病毒。对电脑系统的特殊操作可能会需要这个检定。&#10;仅在现代可用。" sqref="S24 K41 K68 K101 R101 L102 L112 B24:B25"/>
  </dataValidations>
  <pageMargins left="0.699305555555556" right="0.699305555555556" top="0.75" bottom="0.75" header="0.3" footer="0.3"/>
  <pageSetup paperSize="9" orientation="portrait"/>
  <headerFooter/>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M69"/>
  <sheetViews>
    <sheetView workbookViewId="0">
      <selection activeCell="F12" sqref="F12"/>
    </sheetView>
  </sheetViews>
  <sheetFormatPr defaultColWidth="9" defaultRowHeight="13.8"/>
  <cols>
    <col min="1" max="1" width="12.6296296296296" customWidth="1"/>
    <col min="6" max="6" width="51.75" customWidth="1"/>
    <col min="7" max="7" width="16.5" customWidth="1"/>
    <col min="10" max="10" width="9" style="1"/>
  </cols>
  <sheetData>
    <row r="1" ht="55.2" spans="1:7">
      <c r="A1" t="s">
        <v>3</v>
      </c>
      <c r="B1" t="str">
        <f>IF(人物卡!C3=0,"",人物卡!C3)</f>
        <v>佐藤和真</v>
      </c>
      <c r="F1" s="2" t="str">
        <f>F14</f>
        <v>.st力量40 敏捷65 意志40 体质35 外貌65 教育70 体型65 智力90 理智40 幸运50 信用评级12 闪避65 话术60 手枪70 弓术70 追踪60 聆听60 妙手60 侦查60 潜行70 读唇21                  </v>
      </c>
      <c r="G1" s="2"/>
    </row>
    <row r="2" spans="1:13">
      <c r="A2" t="s">
        <v>8</v>
      </c>
      <c r="B2" t="str">
        <f>IF(人物卡!C4=0,"",人物卡!C4)</f>
        <v>淘米</v>
      </c>
      <c r="J2" s="5" t="str">
        <f>人物卡!D15</f>
        <v>会计</v>
      </c>
      <c r="K2" s="6">
        <f>IF(SUM(人物卡!G15:I15)=0,0,1)</f>
        <v>0</v>
      </c>
      <c r="L2" s="6">
        <f>人物卡!J15</f>
        <v>5</v>
      </c>
      <c r="M2" s="6">
        <f>K2</f>
        <v>0</v>
      </c>
    </row>
    <row r="3" spans="1:13">
      <c r="A3" t="str">
        <f>IF(B3="","","力量")</f>
        <v>力量</v>
      </c>
      <c r="B3">
        <f>IF(STR=0,"",STR)</f>
        <v>40</v>
      </c>
      <c r="J3" s="5" t="str">
        <f>人物卡!D16</f>
        <v>人类学</v>
      </c>
      <c r="K3" s="6">
        <f>IF(SUM(人物卡!G16:I16)=0,0,1)</f>
        <v>0</v>
      </c>
      <c r="L3" s="6">
        <f>人物卡!J16</f>
        <v>1</v>
      </c>
      <c r="M3" s="6">
        <f t="shared" ref="M3:M66" si="0">K3</f>
        <v>0</v>
      </c>
    </row>
    <row r="4" spans="1:13">
      <c r="A4" t="str">
        <f>IF(B4="","","敏捷")</f>
        <v>敏捷</v>
      </c>
      <c r="B4">
        <f>IF(DEX=0,"",DEX)</f>
        <v>65</v>
      </c>
      <c r="J4" s="5" t="str">
        <f>人物卡!D17</f>
        <v>估价</v>
      </c>
      <c r="K4" s="6">
        <f>IF(SUM(人物卡!G17:I17)=0,0,1)</f>
        <v>0</v>
      </c>
      <c r="L4" s="6">
        <f>人物卡!J17</f>
        <v>5</v>
      </c>
      <c r="M4" s="6">
        <f t="shared" si="0"/>
        <v>0</v>
      </c>
    </row>
    <row r="5" spans="1:13">
      <c r="A5" t="str">
        <f>IF(B5="","","意志")</f>
        <v>意志</v>
      </c>
      <c r="B5">
        <f>IF(POW=0,"",POW)</f>
        <v>40</v>
      </c>
      <c r="J5" s="5" t="str">
        <f>人物卡!D18</f>
        <v>考古学</v>
      </c>
      <c r="K5" s="6">
        <f>IF(SUM(人物卡!G18:I18)=0,0,1)</f>
        <v>0</v>
      </c>
      <c r="L5" s="6">
        <f>人物卡!J18</f>
        <v>1</v>
      </c>
      <c r="M5" s="6">
        <f t="shared" si="0"/>
        <v>0</v>
      </c>
    </row>
    <row r="6" spans="1:13">
      <c r="A6" t="str">
        <f>IF(B6="","","体质")</f>
        <v>体质</v>
      </c>
      <c r="B6">
        <f>IF(CON=0,"",CON)</f>
        <v>35</v>
      </c>
      <c r="J6" s="5" t="str">
        <f>人物卡!E19</f>
        <v>摄影</v>
      </c>
      <c r="K6" s="6">
        <f>IF(SUM(人物卡!G19:I19)=0,0,1)</f>
        <v>0</v>
      </c>
      <c r="L6" s="6">
        <f>人物卡!J19</f>
        <v>5</v>
      </c>
      <c r="M6" s="6">
        <f t="shared" si="0"/>
        <v>0</v>
      </c>
    </row>
    <row r="7" spans="1:13">
      <c r="A7" t="str">
        <f>IF(B7="","","外貌")</f>
        <v>外貌</v>
      </c>
      <c r="B7">
        <f>IF(APP=0,"",APP)</f>
        <v>65</v>
      </c>
      <c r="J7" s="5">
        <f>人物卡!E20</f>
        <v>0</v>
      </c>
      <c r="K7" s="6">
        <f>IF(SUM(人物卡!G20:I20)=0,0,1)</f>
        <v>0</v>
      </c>
      <c r="L7" s="6">
        <f>人物卡!J20</f>
        <v>5</v>
      </c>
      <c r="M7" s="6">
        <f t="shared" si="0"/>
        <v>0</v>
      </c>
    </row>
    <row r="8" spans="1:13">
      <c r="A8" t="str">
        <f>IF(B8="","","教育")</f>
        <v>教育</v>
      </c>
      <c r="B8">
        <f>IF(EDU=0,"",EDU)</f>
        <v>70</v>
      </c>
      <c r="J8" s="5">
        <f>人物卡!E21</f>
        <v>0</v>
      </c>
      <c r="K8" s="6">
        <f>IF(SUM(人物卡!G21:I21)=0,0,1)</f>
        <v>0</v>
      </c>
      <c r="L8" s="6">
        <f>人物卡!J21</f>
        <v>5</v>
      </c>
      <c r="M8" s="6">
        <f t="shared" si="0"/>
        <v>0</v>
      </c>
    </row>
    <row r="9" spans="1:13">
      <c r="A9" t="str">
        <f>IF(B9="","","体型")</f>
        <v>体型</v>
      </c>
      <c r="B9">
        <f>IF(SIZ=0,"",SIZ)</f>
        <v>65</v>
      </c>
      <c r="J9" s="5" t="str">
        <f>人物卡!D22</f>
        <v>魅惑</v>
      </c>
      <c r="K9" s="6">
        <f>IF(SUM(人物卡!G22:I22)=0,0,1)</f>
        <v>0</v>
      </c>
      <c r="L9" s="6">
        <f>人物卡!J22</f>
        <v>15</v>
      </c>
      <c r="M9" s="6">
        <f t="shared" si="0"/>
        <v>0</v>
      </c>
    </row>
    <row r="10" spans="1:13">
      <c r="A10" t="str">
        <f>IF(B10="","","智力")</f>
        <v>智力</v>
      </c>
      <c r="B10">
        <f>IF(INT=0,"",INT)</f>
        <v>90</v>
      </c>
      <c r="J10" s="5" t="str">
        <f>人物卡!D23</f>
        <v>攀爬</v>
      </c>
      <c r="K10" s="6">
        <f>IF(SUM(人物卡!G23:I23)=0,0,1)</f>
        <v>0</v>
      </c>
      <c r="L10" s="6">
        <f>人物卡!J23</f>
        <v>20</v>
      </c>
      <c r="M10" s="6">
        <f t="shared" si="0"/>
        <v>0</v>
      </c>
    </row>
    <row r="11" spans="1:13">
      <c r="A11" t="s">
        <v>1290</v>
      </c>
      <c r="B11">
        <f>MOV</f>
        <v>8</v>
      </c>
      <c r="J11" s="5" t="str">
        <f>人物卡!D24</f>
        <v>计算机使用 Ω</v>
      </c>
      <c r="K11" s="6">
        <f>IF(SUM(人物卡!G24:I24)=0,0,1)</f>
        <v>0</v>
      </c>
      <c r="L11" s="6">
        <f>人物卡!J24</f>
        <v>5</v>
      </c>
      <c r="M11" s="6">
        <f t="shared" si="0"/>
        <v>0</v>
      </c>
    </row>
    <row r="12" spans="1:13">
      <c r="A12" t="s">
        <v>1291</v>
      </c>
      <c r="B12" s="3">
        <f>人物卡!D10</f>
        <v>10</v>
      </c>
      <c r="C12">
        <f>人物卡!E10</f>
        <v>10</v>
      </c>
      <c r="J12" s="5" t="str">
        <f>人物卡!D25</f>
        <v>信用评级</v>
      </c>
      <c r="K12" s="6">
        <f>IF(SUM(人物卡!G25:I25)=0,0,1)</f>
        <v>1</v>
      </c>
      <c r="L12" s="6">
        <f>人物卡!J25</f>
        <v>12</v>
      </c>
      <c r="M12" s="6">
        <f t="shared" si="0"/>
        <v>1</v>
      </c>
    </row>
    <row r="13" spans="1:13">
      <c r="A13" t="str">
        <f>IF(B13="","","理智")</f>
        <v>理智</v>
      </c>
      <c r="B13">
        <f>IF(人物卡!H10=0,"",人物卡!H10)</f>
        <v>40</v>
      </c>
      <c r="C13">
        <f>SAN</f>
        <v>99</v>
      </c>
      <c r="J13" s="5" t="str">
        <f>人物卡!D26</f>
        <v>克苏鲁神话</v>
      </c>
      <c r="K13" s="6">
        <f>IF(SUM(人物卡!G26:I26)=0,0,1)</f>
        <v>0</v>
      </c>
      <c r="L13" s="6">
        <f>人物卡!J26</f>
        <v>0</v>
      </c>
      <c r="M13" s="6">
        <f t="shared" si="0"/>
        <v>0</v>
      </c>
    </row>
    <row r="14" ht="55.2" spans="1:13">
      <c r="A14" t="str">
        <f>IF(B14="","","幸运")</f>
        <v>幸运</v>
      </c>
      <c r="B14">
        <f>IF(Luck=0,"",Luck)</f>
        <v>50</v>
      </c>
      <c r="C14">
        <f>人物卡!N10</f>
        <v>99</v>
      </c>
      <c r="F14" s="2" t="str">
        <f>".st"&amp;A3&amp;B3&amp;" "&amp;A4&amp;B4&amp;" "&amp;A5&amp;B5&amp;" "&amp;A6&amp;B6&amp;" "&amp;A7&amp;B7&amp;" "&amp;A8&amp;B8&amp;" "&amp;A9&amp;B9&amp;" "&amp;A10&amp;B10&amp;" "&amp;A13&amp;B13&amp;" "&amp;A14&amp;B14&amp;" "&amp;IF(B17&lt;&gt;"",A17&amp;B17," ")&amp;" "&amp;IF(B18&lt;&gt;"",A18&amp;B18," ")&amp;" "&amp;IF(B19&lt;&gt;"",A19&amp;B19," ")&amp;" "&amp;IF(B20&lt;&gt;"",A20&amp;B20," ")&amp;" "&amp;IF(B21&lt;&gt;"",A21&amp;B21," ")&amp;" "&amp;IF(B22&lt;&gt;"",A22&amp;B22," ")&amp;" "&amp;IF(B23&lt;&gt;"",A23&amp;B23," ")&amp;" "&amp;IF(B24&lt;&gt;"",A24&amp;B24," ")&amp;" "&amp;IF(B25&lt;&gt;"",A25&amp;B25," ")&amp;" "&amp;IF(B26&lt;&gt;"",A26&amp;B26," ")&amp;" "&amp;IF(B27&lt;&gt;"",A27&amp;B27," ")&amp;" "&amp;IF(B28&lt;&gt;"",A28&amp;B28," ")&amp;" "&amp;IF(B29&lt;&gt;"",A29&amp;B29," ")&amp;" "&amp;IF(B30&lt;&gt;"",A30&amp;B30," ")&amp;" "&amp;IF(B31&lt;&gt;"",A31&amp;B31," ")&amp;" "&amp;IF(B32&lt;&gt;"",A32&amp;B32," ")&amp;" "&amp;IF(B33&lt;&gt;"",A33&amp;B33," ")&amp;" "&amp;IF(B34&lt;&gt;"",A34&amp;B34," ")&amp;" "&amp;IF(B35&lt;&gt;"",A35&amp;B35," ")&amp;" "&amp;IF(B36&lt;&gt;"",A36&amp;B36," ")</f>
        <v>.st力量40 敏捷65 意志40 体质35 外貌65 教育70 体型65 智力90 理智40 幸运50 信用评级12 闪避65 话术60 手枪70 弓术70 追踪60 聆听60 妙手60 侦查60 潜行70 读唇21                  </v>
      </c>
      <c r="J14" s="5" t="str">
        <f>人物卡!D27</f>
        <v>乔装</v>
      </c>
      <c r="K14" s="6">
        <f>IF(SUM(人物卡!G27:I27)=0,0,1)</f>
        <v>0</v>
      </c>
      <c r="L14" s="6">
        <f>人物卡!J27</f>
        <v>5</v>
      </c>
      <c r="M14" s="6">
        <f t="shared" si="0"/>
        <v>0</v>
      </c>
    </row>
    <row r="15" spans="1:13">
      <c r="A15" t="s">
        <v>1292</v>
      </c>
      <c r="B15">
        <f>人物卡!Q10</f>
        <v>8</v>
      </c>
      <c r="C15">
        <f>MP</f>
        <v>8</v>
      </c>
      <c r="J15" s="5" t="str">
        <f>人物卡!D28</f>
        <v>闪避</v>
      </c>
      <c r="K15" s="6">
        <f>IF(SUM(人物卡!G28:I28)=0,0,1)</f>
        <v>1</v>
      </c>
      <c r="L15" s="6">
        <f>人物卡!J28</f>
        <v>65</v>
      </c>
      <c r="M15" s="6">
        <f t="shared" si="0"/>
        <v>1</v>
      </c>
    </row>
    <row r="16" spans="1:13">
      <c r="A16" s="4" t="s">
        <v>1293</v>
      </c>
      <c r="B16" s="4"/>
      <c r="J16" s="5" t="str">
        <f>人物卡!D29</f>
        <v>汽车驾驶</v>
      </c>
      <c r="K16" s="6">
        <f>IF(SUM(人物卡!G29:I29)=0,0,1)</f>
        <v>0</v>
      </c>
      <c r="L16" s="6">
        <f>人物卡!J29</f>
        <v>20</v>
      </c>
      <c r="M16" s="6">
        <f t="shared" si="0"/>
        <v>0</v>
      </c>
    </row>
    <row r="17" spans="1:13">
      <c r="A17" s="1" t="str">
        <f t="array" ref="A17">IFERROR(INDEX($J$2:$J$69,SMALL(IF($K$2:$K$69=1,ROW($J$2:$J$69),99999),ROW(J1))-1,1),"")</f>
        <v>信用评级</v>
      </c>
      <c r="B17" s="1">
        <f t="array" ref="B17">IFERROR(INDEX($L$2:$L$69,SMALL(IF($K$2:$K$69=1,ROW($J$2:$J$69),99999),ROW(K1))-1,1),"")</f>
        <v>12</v>
      </c>
      <c r="J17" s="5" t="str">
        <f>人物卡!D30</f>
        <v>电气维修</v>
      </c>
      <c r="K17" s="6">
        <f>IF(SUM(人物卡!G30:I30)=0,0,1)</f>
        <v>0</v>
      </c>
      <c r="L17" s="6">
        <f>人物卡!J30</f>
        <v>10</v>
      </c>
      <c r="M17" s="6">
        <f t="shared" si="0"/>
        <v>0</v>
      </c>
    </row>
    <row r="18" spans="1:13">
      <c r="A18" s="1" t="str">
        <f t="array" ref="A18">IFERROR(INDEX($J$2:$J$69,SMALL(IF($K$2:$K$69=1,ROW($J$2:$J$69),99999),ROW(J2))-1,1),"")</f>
        <v>闪避</v>
      </c>
      <c r="B18" s="1">
        <f t="array" ref="B18">IFERROR(INDEX($L$2:$L$69,SMALL(IF($K$2:$K$69=1,ROW($J$2:$J$69),99999),ROW(K2))-1,1),"")</f>
        <v>65</v>
      </c>
      <c r="J18" s="5" t="str">
        <f>人物卡!D31</f>
        <v>电子学 Ω</v>
      </c>
      <c r="K18" s="6">
        <f>IF(SUM(人物卡!G31:I31)=0,0,1)</f>
        <v>0</v>
      </c>
      <c r="L18" s="6">
        <f>人物卡!J31</f>
        <v>1</v>
      </c>
      <c r="M18" s="6">
        <f t="shared" si="0"/>
        <v>0</v>
      </c>
    </row>
    <row r="19" spans="1:13">
      <c r="A19" s="1" t="str">
        <f t="array" ref="A19">IFERROR(INDEX($J$2:$J$69,SMALL(IF($K$2:$K$69=1,ROW($J$2:$J$69),99999),ROW(J3))-1,1),"")</f>
        <v>话术</v>
      </c>
      <c r="B19" s="1">
        <f t="array" ref="B19">IFERROR(INDEX($L$2:$L$69,SMALL(IF($K$2:$K$69=1,ROW($J$2:$J$69),99999),ROW(K3))-1,1),"")</f>
        <v>60</v>
      </c>
      <c r="J19" s="5" t="str">
        <f>人物卡!D32</f>
        <v>话术</v>
      </c>
      <c r="K19" s="6">
        <f>IF(SUM(人物卡!G32:I32)=0,0,1)</f>
        <v>1</v>
      </c>
      <c r="L19" s="6">
        <f>人物卡!J32</f>
        <v>60</v>
      </c>
      <c r="M19" s="6">
        <f t="shared" si="0"/>
        <v>1</v>
      </c>
    </row>
    <row r="20" spans="1:13">
      <c r="A20" s="1" t="str">
        <f t="array" ref="A20">IFERROR(INDEX($J$2:$J$69,SMALL(IF($K$2:$K$69=1,ROW($J$2:$J$69),99999),ROW(J4))-1,1),"")</f>
        <v>手枪</v>
      </c>
      <c r="B20" s="1">
        <f t="array" ref="B20">IFERROR(INDEX($L$2:$L$69,SMALL(IF($K$2:$K$69=1,ROW($J$2:$J$69),99999),ROW(K4))-1,1),"")</f>
        <v>70</v>
      </c>
      <c r="J20" s="5" t="str">
        <f>人物卡!E33</f>
        <v>斗殴</v>
      </c>
      <c r="K20" s="6">
        <f>IF(SUM(人物卡!G33:I33)=0,0,1)</f>
        <v>0</v>
      </c>
      <c r="L20" s="6">
        <f>人物卡!J33</f>
        <v>25</v>
      </c>
      <c r="M20" s="6">
        <f t="shared" si="0"/>
        <v>0</v>
      </c>
    </row>
    <row r="21" spans="1:13">
      <c r="A21" s="1" t="str">
        <f t="array" ref="A21">IFERROR(INDEX($J$2:$J$69,SMALL(IF($K$2:$K$69=1,ROW($J$2:$J$69),99999),ROW(J5))-1,1),"")</f>
        <v>弓术</v>
      </c>
      <c r="B21" s="1">
        <f t="array" ref="B21">IFERROR(INDEX($L$2:$L$69,SMALL(IF($K$2:$K$69=1,ROW($J$2:$J$69),99999),ROW(K5))-1,1),"")</f>
        <v>70</v>
      </c>
      <c r="J21" s="5" t="str">
        <f>人物卡!E34</f>
        <v>矛</v>
      </c>
      <c r="K21" s="6">
        <f>IF(SUM(人物卡!G34:I34)=0,0,1)</f>
        <v>0</v>
      </c>
      <c r="L21" s="6">
        <f>人物卡!J34</f>
        <v>20</v>
      </c>
      <c r="M21" s="6">
        <f t="shared" si="0"/>
        <v>0</v>
      </c>
    </row>
    <row r="22" spans="1:13">
      <c r="A22" s="1" t="str">
        <f t="array" ref="A22">IFERROR(INDEX($J$2:$J$69,SMALL(IF($K$2:$K$69=1,ROW($J$2:$J$69),99999),ROW(J6))-1,1),"")</f>
        <v>追踪</v>
      </c>
      <c r="B22" s="1">
        <f t="array" ref="B22">IFERROR(INDEX($L$2:$L$69,SMALL(IF($K$2:$K$69=1,ROW($J$2:$J$69),99999),ROW(K6))-1,1),"")</f>
        <v>60</v>
      </c>
      <c r="J22" s="5">
        <f>人物卡!E35</f>
        <v>0</v>
      </c>
      <c r="K22" s="6">
        <f>IF(SUM(人物卡!G35:I35)=0,0,1)</f>
        <v>0</v>
      </c>
      <c r="L22" s="6">
        <f>人物卡!J35</f>
        <v>0</v>
      </c>
      <c r="M22" s="6">
        <f t="shared" si="0"/>
        <v>0</v>
      </c>
    </row>
    <row r="23" spans="1:13">
      <c r="A23" s="1" t="str">
        <f t="array" ref="A23">IFERROR(INDEX($J$2:$J$69,SMALL(IF($K$2:$K$69=1,ROW($J$2:$J$69),99999),ROW(J7))-1,1),"")</f>
        <v>聆听</v>
      </c>
      <c r="B23" s="1">
        <f t="array" ref="B23">IFERROR(INDEX($L$2:$L$69,SMALL(IF($K$2:$K$69=1,ROW($J$2:$J$69),99999),ROW(K7))-1,1),"")</f>
        <v>60</v>
      </c>
      <c r="J23" s="5" t="str">
        <f>人物卡!E36</f>
        <v>手枪</v>
      </c>
      <c r="K23" s="6">
        <f>IF(SUM(人物卡!G36:I36)=0,0,1)</f>
        <v>1</v>
      </c>
      <c r="L23" s="6">
        <f>人物卡!J36</f>
        <v>70</v>
      </c>
      <c r="M23" s="6">
        <f t="shared" si="0"/>
        <v>1</v>
      </c>
    </row>
    <row r="24" spans="1:13">
      <c r="A24" s="1" t="str">
        <f t="array" ref="A24">IFERROR(INDEX($J$2:$J$69,SMALL(IF($K$2:$K$69=1,ROW($J$2:$J$69),99999),ROW(J8))-1,1),"")</f>
        <v>妙手</v>
      </c>
      <c r="B24" s="1">
        <f t="array" ref="B24">IFERROR(INDEX($L$2:$L$69,SMALL(IF($K$2:$K$69=1,ROW($J$2:$J$69),99999),ROW(K8))-1,1),"")</f>
        <v>60</v>
      </c>
      <c r="J24" s="5" t="str">
        <f>人物卡!E37</f>
        <v>弓术</v>
      </c>
      <c r="K24" s="6">
        <f>IF(SUM(人物卡!G37:I37)=0,0,1)</f>
        <v>1</v>
      </c>
      <c r="L24" s="6">
        <f>人物卡!J37</f>
        <v>70</v>
      </c>
      <c r="M24" s="6">
        <f t="shared" si="0"/>
        <v>1</v>
      </c>
    </row>
    <row r="25" spans="1:13">
      <c r="A25" s="1" t="str">
        <f t="array" ref="A25">IFERROR(INDEX($J$2:$J$69,SMALL(IF($K$2:$K$69=1,ROW($J$2:$J$69),99999),ROW(J9))-1,1),"")</f>
        <v>侦查</v>
      </c>
      <c r="B25" s="1">
        <f t="array" ref="B25">IFERROR(INDEX($L$2:$L$69,SMALL(IF($K$2:$K$69=1,ROW($J$2:$J$69),99999),ROW(K9))-1,1),"")</f>
        <v>60</v>
      </c>
      <c r="J25" s="5">
        <f>人物卡!E38</f>
        <v>0</v>
      </c>
      <c r="K25" s="6">
        <f>IF(SUM(人物卡!G38:I38)=0,0,1)</f>
        <v>0</v>
      </c>
      <c r="L25" s="6">
        <f>人物卡!J38</f>
        <v>0</v>
      </c>
      <c r="M25" s="6">
        <f t="shared" si="0"/>
        <v>0</v>
      </c>
    </row>
    <row r="26" spans="1:13">
      <c r="A26" s="1" t="str">
        <f t="array" ref="A26">IFERROR(INDEX($J$2:$J$69,SMALL(IF($K$2:$K$69=1,ROW($J$2:$J$69),99999),ROW(J10))-1,1),"")</f>
        <v>潜行</v>
      </c>
      <c r="B26" s="1">
        <f t="array" ref="B26">IFERROR(INDEX($L$2:$L$69,SMALL(IF($K$2:$K$69=1,ROW($J$2:$J$69),99999),ROW(K10))-1,1),"")</f>
        <v>70</v>
      </c>
      <c r="J26" s="5" t="str">
        <f>人物卡!D39</f>
        <v>急救</v>
      </c>
      <c r="K26" s="6">
        <f>IF(SUM(人物卡!G39:I39)=0,0,1)</f>
        <v>0</v>
      </c>
      <c r="L26" s="6">
        <f>人物卡!J39</f>
        <v>30</v>
      </c>
      <c r="M26" s="6">
        <f t="shared" si="0"/>
        <v>0</v>
      </c>
    </row>
    <row r="27" spans="1:13">
      <c r="A27" s="1" t="str">
        <f t="array" ref="A27">IFERROR(INDEX($J$2:$J$69,SMALL(IF($K$2:$K$69=1,ROW($J$2:$J$69),99999),ROW(J11))-1,1),"")</f>
        <v>读唇</v>
      </c>
      <c r="B27" s="1">
        <f t="array" ref="B27">IFERROR(INDEX($L$2:$L$69,SMALL(IF($K$2:$K$69=1,ROW($J$2:$J$69),99999),ROW(K11))-1,1),"")</f>
        <v>21</v>
      </c>
      <c r="J27" s="5" t="str">
        <f>人物卡!D40</f>
        <v>历史</v>
      </c>
      <c r="K27" s="6">
        <f>IF(SUM(人物卡!G40:I40)=0,0,1)</f>
        <v>0</v>
      </c>
      <c r="L27" s="6">
        <f>人物卡!J40</f>
        <v>5</v>
      </c>
      <c r="M27" s="6">
        <f t="shared" si="0"/>
        <v>0</v>
      </c>
    </row>
    <row r="28" spans="1:13">
      <c r="A28" s="1" t="str">
        <f t="array" ref="A28">IFERROR(INDEX($J$2:$J$69,SMALL(IF($K$2:$K$69=1,ROW($J$2:$J$69),99999),ROW(J12))-1,1),"")</f>
        <v/>
      </c>
      <c r="B28" s="1" t="str">
        <f t="array" ref="B28">IFERROR(INDEX($L$2:$L$69,SMALL(IF($K$2:$K$69=1,ROW($J$2:$J$69),99999),ROW(K12))-1,1),"")</f>
        <v/>
      </c>
      <c r="J28" s="5" t="str">
        <f>人物卡!D41</f>
        <v>恐吓</v>
      </c>
      <c r="K28" s="6">
        <f>IF(SUM(人物卡!G41:I41)=0,0,1)</f>
        <v>0</v>
      </c>
      <c r="L28" s="6">
        <f>人物卡!J41</f>
        <v>15</v>
      </c>
      <c r="M28" s="6">
        <f t="shared" si="0"/>
        <v>0</v>
      </c>
    </row>
    <row r="29" spans="1:13">
      <c r="A29" s="1" t="str">
        <f t="array" ref="A29">IFERROR(INDEX($J$2:$J$69,SMALL(IF($K$2:$K$69=1,ROW($J$2:$J$69),99999),ROW(J13))-1,1),"")</f>
        <v/>
      </c>
      <c r="B29" s="1" t="str">
        <f t="array" ref="B29">IFERROR(INDEX($L$2:$L$69,SMALL(IF($K$2:$K$69=1,ROW($J$2:$J$69),99999),ROW(K13))-1,1),"")</f>
        <v/>
      </c>
      <c r="J29" s="5" t="str">
        <f>人物卡!D42</f>
        <v>跳跃</v>
      </c>
      <c r="K29" s="6">
        <f>IF(SUM(人物卡!G42:I42)=0,0,1)</f>
        <v>0</v>
      </c>
      <c r="L29" s="6">
        <f>人物卡!J42</f>
        <v>20</v>
      </c>
      <c r="M29" s="6">
        <f t="shared" si="0"/>
        <v>0</v>
      </c>
    </row>
    <row r="30" spans="1:13">
      <c r="A30" s="1" t="str">
        <f t="array" ref="A30">IFERROR(INDEX($J$2:$J$69,SMALL(IF($K$2:$K$69=1,ROW($J$2:$J$69),99999),ROW(J14))-1,1),"")</f>
        <v/>
      </c>
      <c r="B30" s="1" t="str">
        <f t="array" ref="B30">IFERROR(INDEX($L$2:$L$69,SMALL(IF($K$2:$K$69=1,ROW($J$2:$J$69),99999),ROW(K14))-1,1),"")</f>
        <v/>
      </c>
      <c r="J30" s="5">
        <f>人物卡!E43</f>
        <v>0</v>
      </c>
      <c r="K30" s="6">
        <f>IF(SUM(人物卡!G43:I43)=0,0,1)</f>
        <v>0</v>
      </c>
      <c r="L30" s="6">
        <f>人物卡!J43</f>
        <v>1</v>
      </c>
      <c r="M30" s="6">
        <f t="shared" si="0"/>
        <v>0</v>
      </c>
    </row>
    <row r="31" spans="1:13">
      <c r="A31" s="1" t="str">
        <f t="array" ref="A31">IFERROR(INDEX($J$2:$J$69,SMALL(IF($K$2:$K$69=1,ROW($J$2:$J$69),99999),ROW(J15))-1,1),"")</f>
        <v/>
      </c>
      <c r="B31" s="1" t="str">
        <f t="array" ref="B31">IFERROR(INDEX($L$2:$L$69,SMALL(IF($K$2:$K$69=1,ROW($J$2:$J$69),99999),ROW(K15))-1,1),"")</f>
        <v/>
      </c>
      <c r="J31" s="5">
        <f>人物卡!E44</f>
        <v>0</v>
      </c>
      <c r="K31" s="6">
        <f>IF(SUM(人物卡!G44:I44)=0,0,1)</f>
        <v>0</v>
      </c>
      <c r="L31" s="6">
        <f>人物卡!J44</f>
        <v>1</v>
      </c>
      <c r="M31" s="6">
        <f t="shared" si="0"/>
        <v>0</v>
      </c>
    </row>
    <row r="32" spans="1:13">
      <c r="A32" s="1" t="str">
        <f t="array" ref="A32">IFERROR(INDEX($J$2:$J$69,SMALL(IF($K$2:$K$69=1,ROW($J$2:$J$69),99999),ROW(J16))-1,1),"")</f>
        <v/>
      </c>
      <c r="B32" s="1" t="str">
        <f t="array" ref="B32">IFERROR(INDEX($L$2:$L$69,SMALL(IF($K$2:$K$69=1,ROW($J$2:$J$69),99999),ROW(K16))-1,1),"")</f>
        <v/>
      </c>
      <c r="J32" s="5">
        <f>人物卡!E45</f>
        <v>0</v>
      </c>
      <c r="K32" s="6">
        <f>IF(SUM(人物卡!G45:I45)=0,0,1)</f>
        <v>0</v>
      </c>
      <c r="L32" s="6">
        <f>人物卡!J45</f>
        <v>1</v>
      </c>
      <c r="M32" s="6">
        <f t="shared" si="0"/>
        <v>0</v>
      </c>
    </row>
    <row r="33" spans="1:13">
      <c r="A33" s="1" t="str">
        <f t="array" ref="A33">IFERROR(INDEX($J$2:$J$69,SMALL(IF($K$2:$K$69=1,ROW($J$2:$J$69),99999),ROW(J17))-1,1),"")</f>
        <v/>
      </c>
      <c r="B33" s="1" t="str">
        <f t="array" ref="B33">IFERROR(INDEX($L$2:$L$69,SMALL(IF($K$2:$K$69=1,ROW($J$2:$J$69),99999),ROW(K17))-1,1),"")</f>
        <v/>
      </c>
      <c r="J33" s="5">
        <f>人物卡!D46</f>
        <v>0</v>
      </c>
      <c r="K33" s="6">
        <f>IF(SUM(人物卡!G46:I46)=0,0,1)</f>
        <v>0</v>
      </c>
      <c r="L33" s="6">
        <f>人物卡!J46</f>
        <v>70</v>
      </c>
      <c r="M33" s="6">
        <f t="shared" si="0"/>
        <v>0</v>
      </c>
    </row>
    <row r="34" spans="1:13">
      <c r="A34" s="1" t="str">
        <f t="array" ref="A34">IFERROR(INDEX($J$2:$J$69,SMALL(IF($K$2:$K$69=1,ROW($J$2:$J$69),99999),ROW(J18))-1,1),"")</f>
        <v/>
      </c>
      <c r="B34" s="1" t="str">
        <f t="array" ref="B34">IFERROR(INDEX($L$2:$L$69,SMALL(IF($K$2:$K$69=1,ROW($J$2:$J$69),99999),ROW(K18))-1,1),"")</f>
        <v/>
      </c>
      <c r="J34" s="5" t="str">
        <f>人物卡!D47</f>
        <v>投掷</v>
      </c>
      <c r="K34" s="6">
        <f>IF(SUM(人物卡!G47:I47)=0,0,1)</f>
        <v>0</v>
      </c>
      <c r="L34" s="6">
        <f>人物卡!J47</f>
        <v>20</v>
      </c>
      <c r="M34" s="6">
        <f t="shared" si="0"/>
        <v>0</v>
      </c>
    </row>
    <row r="35" spans="1:13">
      <c r="A35" s="1" t="str">
        <f t="array" ref="A35">IFERROR(INDEX($J$2:$J$69,SMALL(IF($K$2:$K$69=1,ROW($J$2:$J$69),99999),ROW(J19))-1,1),"")</f>
        <v/>
      </c>
      <c r="B35" s="1" t="str">
        <f t="array" ref="B35">IFERROR(INDEX($L$2:$L$69,SMALL(IF($K$2:$K$69=1,ROW($J$2:$J$69),99999),ROW(K19))-1,1),"")</f>
        <v/>
      </c>
      <c r="J35" s="5" t="str">
        <f>人物卡!D48</f>
        <v>追踪</v>
      </c>
      <c r="K35" s="6">
        <f>IF(SUM(人物卡!G48:I48)=0,0,1)</f>
        <v>1</v>
      </c>
      <c r="L35" s="6">
        <f>人物卡!J48</f>
        <v>60</v>
      </c>
      <c r="M35" s="6">
        <f t="shared" si="0"/>
        <v>1</v>
      </c>
    </row>
    <row r="36" spans="1:13">
      <c r="A36" s="1" t="str">
        <f t="array" ref="A36">IFERROR(INDEX($J$2:$J$69,SMALL(IF($K$2:$K$69=1,ROW($J$2:$J$69),99999),ROW(J20))-1,1),"")</f>
        <v/>
      </c>
      <c r="B36" s="1" t="str">
        <f t="array" ref="B36">IFERROR(INDEX($L$2:$L$69,SMALL(IF($K$2:$K$69=1,ROW($J$2:$J$69),99999),ROW(K20))-1,1),"")</f>
        <v/>
      </c>
      <c r="J36" s="5" t="str">
        <f>人物卡!O15</f>
        <v>法律</v>
      </c>
      <c r="K36" s="6">
        <f>IF(SUM(人物卡!R15:T15)=0,0,1)</f>
        <v>0</v>
      </c>
      <c r="L36" s="6">
        <f>人物卡!U15</f>
        <v>5</v>
      </c>
      <c r="M36" s="6">
        <f t="shared" si="0"/>
        <v>0</v>
      </c>
    </row>
    <row r="37" spans="1:13">
      <c r="A37" s="4" t="s">
        <v>1294</v>
      </c>
      <c r="B37" s="4"/>
      <c r="J37" s="5" t="str">
        <f>人物卡!O16</f>
        <v>图书馆使用</v>
      </c>
      <c r="K37" s="6">
        <f>IF(SUM(人物卡!R16:T16)=0,0,1)</f>
        <v>0</v>
      </c>
      <c r="L37" s="6">
        <f>人物卡!U16</f>
        <v>20</v>
      </c>
      <c r="M37" s="6">
        <f t="shared" si="0"/>
        <v>0</v>
      </c>
    </row>
    <row r="38" spans="1:13">
      <c r="A38" t="str">
        <f>IF(人物卡!B68=0,"",人物卡!B68)</f>
        <v>背包（短弩、箭矢、绳索、挂钩、子弹、一包压缩饼干和一瓶水）</v>
      </c>
      <c r="J38" s="5" t="str">
        <f>人物卡!O17</f>
        <v>聆听</v>
      </c>
      <c r="K38" s="6">
        <f>IF(SUM(人物卡!R17:T17)=0,0,1)</f>
        <v>1</v>
      </c>
      <c r="L38" s="6">
        <f>人物卡!U17</f>
        <v>60</v>
      </c>
      <c r="M38" s="6">
        <f t="shared" si="0"/>
        <v>1</v>
      </c>
    </row>
    <row r="39" spans="1:13">
      <c r="A39" t="str">
        <f>IF(人物卡!B69=0,"",人物卡!B69)</f>
        <v>随身有长匕首和.38自动手枪</v>
      </c>
      <c r="J39" s="5" t="str">
        <f>人物卡!O18</f>
        <v>锁匠</v>
      </c>
      <c r="K39" s="6">
        <f>IF(SUM(人物卡!R18:T18)=0,0,1)</f>
        <v>0</v>
      </c>
      <c r="L39" s="6">
        <f>人物卡!U18</f>
        <v>1</v>
      </c>
      <c r="M39" s="6">
        <f t="shared" si="0"/>
        <v>0</v>
      </c>
    </row>
    <row r="40" spans="1:13">
      <c r="A40" t="str">
        <f>IF(人物卡!B70=0,"",人物卡!B70)</f>
        <v>身份证明X4（一份真实的两份伪造的，一份常用的接任务用）</v>
      </c>
      <c r="J40" s="5" t="str">
        <f>人物卡!O19</f>
        <v>机械维修</v>
      </c>
      <c r="K40" s="6">
        <f>IF(SUM(人物卡!R19:T19)=0,0,1)</f>
        <v>0</v>
      </c>
      <c r="L40" s="6">
        <f>人物卡!U19</f>
        <v>10</v>
      </c>
      <c r="M40" s="6">
        <f t="shared" si="0"/>
        <v>0</v>
      </c>
    </row>
    <row r="41" spans="1:13">
      <c r="A41" t="str">
        <f>IF(人物卡!B71=0,"",人物卡!B71)</f>
        <v>手机</v>
      </c>
      <c r="J41" s="5" t="str">
        <f>人物卡!O20</f>
        <v>医学</v>
      </c>
      <c r="K41" s="6">
        <f>IF(SUM(人物卡!R20:T20)=0,0,1)</f>
        <v>0</v>
      </c>
      <c r="L41" s="6">
        <f>人物卡!U20</f>
        <v>1</v>
      </c>
      <c r="M41" s="6">
        <f t="shared" si="0"/>
        <v>0</v>
      </c>
    </row>
    <row r="42" spans="1:13">
      <c r="A42" t="str">
        <f>IF(人物卡!B72=0,"",人物卡!B72)</f>
        <v>一本灵异现象杂志（记录本地附近最近的无法解释的事件）（娱乐用）</v>
      </c>
      <c r="J42" s="5" t="str">
        <f>人物卡!O21</f>
        <v>自然学</v>
      </c>
      <c r="K42" s="6">
        <f>IF(SUM(人物卡!R21:T21)=0,0,1)</f>
        <v>0</v>
      </c>
      <c r="L42" s="6">
        <f>人物卡!U21</f>
        <v>10</v>
      </c>
      <c r="M42" s="6">
        <f t="shared" si="0"/>
        <v>0</v>
      </c>
    </row>
    <row r="43" spans="1:13">
      <c r="A43" t="str">
        <f>IF(人物卡!B73=0,"",人物卡!B73)</f>
        <v/>
      </c>
      <c r="J43" s="5" t="str">
        <f>人物卡!O22</f>
        <v>导航</v>
      </c>
      <c r="K43" s="6">
        <f>IF(SUM(人物卡!R22:T22)=0,0,1)</f>
        <v>0</v>
      </c>
      <c r="L43" s="6">
        <f>人物卡!U22</f>
        <v>10</v>
      </c>
      <c r="M43" s="6">
        <f t="shared" si="0"/>
        <v>0</v>
      </c>
    </row>
    <row r="44" spans="1:13">
      <c r="A44" t="str">
        <f>IF(人物卡!B74=0,"",人物卡!B74)</f>
        <v/>
      </c>
      <c r="J44" s="5" t="str">
        <f>人物卡!O23</f>
        <v>神秘学</v>
      </c>
      <c r="K44" s="6">
        <f>IF(SUM(人物卡!R23:T23)=0,0,1)</f>
        <v>0</v>
      </c>
      <c r="L44" s="6">
        <f>人物卡!U23</f>
        <v>5</v>
      </c>
      <c r="M44" s="6">
        <f t="shared" si="0"/>
        <v>0</v>
      </c>
    </row>
    <row r="45" spans="1:13">
      <c r="A45" t="str">
        <f>IF(人物卡!B75=0,"",人物卡!B75)</f>
        <v/>
      </c>
      <c r="J45" s="5" t="str">
        <f>人物卡!O24</f>
        <v>操作重型机械</v>
      </c>
      <c r="K45" s="6">
        <f>IF(SUM(人物卡!R24:T24)=0,0,1)</f>
        <v>0</v>
      </c>
      <c r="L45" s="6">
        <f>人物卡!U24</f>
        <v>1</v>
      </c>
      <c r="M45" s="6">
        <f t="shared" si="0"/>
        <v>0</v>
      </c>
    </row>
    <row r="46" spans="1:13">
      <c r="A46" t="str">
        <f>IF(人物卡!B76=0,"",人物卡!B76)</f>
        <v/>
      </c>
      <c r="J46" s="5" t="str">
        <f>人物卡!O25</f>
        <v>说服</v>
      </c>
      <c r="K46" s="6">
        <f>IF(SUM(人物卡!R25:T25)=0,0,1)</f>
        <v>0</v>
      </c>
      <c r="L46" s="6">
        <f>人物卡!U25</f>
        <v>10</v>
      </c>
      <c r="M46" s="6">
        <f t="shared" si="0"/>
        <v>0</v>
      </c>
    </row>
    <row r="47" spans="1:13">
      <c r="A47" s="4" t="s">
        <v>117</v>
      </c>
      <c r="B47" s="4" t="s">
        <v>122</v>
      </c>
      <c r="C47" s="4" t="s">
        <v>1295</v>
      </c>
      <c r="D47" s="4" t="s">
        <v>1296</v>
      </c>
      <c r="J47" s="5" t="str">
        <f>人物卡!O26&amp;人物卡!P26</f>
        <v>驾驶：</v>
      </c>
      <c r="K47" s="6">
        <f>IF(SUM(人物卡!R26:T26)=0,0,1)</f>
        <v>0</v>
      </c>
      <c r="L47" s="6">
        <f>人物卡!U26</f>
        <v>1</v>
      </c>
      <c r="M47" s="6">
        <f t="shared" si="0"/>
        <v>0</v>
      </c>
    </row>
    <row r="48" spans="1:13">
      <c r="A48" t="str">
        <f>IF(人物卡!B52=0,"",人物卡!B52)</f>
        <v>无</v>
      </c>
      <c r="B48" t="str">
        <f>人物卡!I52</f>
        <v>1D3+DB</v>
      </c>
      <c r="C48" t="str">
        <f>IF(人物卡!M52=武器列表!F7,"穿","钝")</f>
        <v>钝</v>
      </c>
      <c r="D48" t="str">
        <f>IF(人物卡!R52&lt;&gt;武器列表!I30,人物卡!R52,"无")</f>
        <v>无</v>
      </c>
      <c r="J48" s="5" t="str">
        <f>人物卡!O27</f>
        <v>精神分析</v>
      </c>
      <c r="K48" s="6">
        <f>IF(SUM(人物卡!R27:T27)=0,0,1)</f>
        <v>0</v>
      </c>
      <c r="L48" s="6">
        <f>人物卡!U27</f>
        <v>1</v>
      </c>
      <c r="M48" s="6">
        <f t="shared" si="0"/>
        <v>0</v>
      </c>
    </row>
    <row r="49" spans="1:13">
      <c r="A49" t="str">
        <f>IF(人物卡!B53=0,"",人物卡!B53)</f>
        <v>短弩</v>
      </c>
      <c r="B49" t="str">
        <f>人物卡!I53</f>
        <v>1D8+2</v>
      </c>
      <c r="C49" t="str">
        <f>IF(人物卡!M53=武器列表!F8,"穿",IF(人物卡!M53="",人物卡!M53,"钝"))</f>
        <v>钝</v>
      </c>
      <c r="D49" t="str">
        <f>IF(人物卡!R53&lt;&gt;武器列表!I31,人物卡!R53,"无")</f>
        <v>96</v>
      </c>
      <c r="J49" s="5" t="str">
        <f>人物卡!O28</f>
        <v>心理学</v>
      </c>
      <c r="K49" s="6">
        <f>IF(SUM(人物卡!R28:T28)=0,0,1)</f>
        <v>0</v>
      </c>
      <c r="L49" s="6">
        <f>人物卡!U28</f>
        <v>10</v>
      </c>
      <c r="M49" s="6">
        <f t="shared" si="0"/>
        <v>0</v>
      </c>
    </row>
    <row r="50" spans="1:13">
      <c r="A50" t="str">
        <f>IF(人物卡!B54=0,"",人物卡!B54)</f>
        <v>.38自动</v>
      </c>
      <c r="B50" t="str">
        <f>人物卡!I54</f>
        <v>1D10</v>
      </c>
      <c r="C50" t="str">
        <f>IF(人物卡!M54=武器列表!F9,"穿",IF(人物卡!M54="",人物卡!M54,"钝"))</f>
        <v>钝</v>
      </c>
      <c r="D50" t="str">
        <f>IF(人物卡!R54&lt;&gt;武器列表!I32,人物卡!R54,"无")</f>
        <v>无</v>
      </c>
      <c r="J50" s="5" t="str">
        <f>人物卡!O29</f>
        <v>骑乘</v>
      </c>
      <c r="K50" s="6">
        <f>IF(SUM(人物卡!R29:T29)=0,0,1)</f>
        <v>0</v>
      </c>
      <c r="L50" s="6">
        <f>人物卡!U29</f>
        <v>5</v>
      </c>
      <c r="M50" s="6">
        <f t="shared" si="0"/>
        <v>0</v>
      </c>
    </row>
    <row r="51" spans="1:13">
      <c r="A51" t="str">
        <f>IF(人物卡!B55=0,"",人物卡!B55)</f>
        <v>长匕首/短刀</v>
      </c>
      <c r="B51" t="str">
        <f>人物卡!I55</f>
        <v>1D4+DB</v>
      </c>
      <c r="C51" t="str">
        <f>IF(人物卡!M55=武器列表!F10,"穿",IF(人物卡!M55="",人物卡!M55,"钝"))</f>
        <v>钝</v>
      </c>
      <c r="D51" t="str">
        <f>IF(人物卡!R55&lt;&gt;武器列表!I33,人物卡!R55,"无")</f>
        <v>——</v>
      </c>
      <c r="J51" s="7" t="str">
        <f>人物卡!P30</f>
        <v>生物学</v>
      </c>
      <c r="K51" s="6">
        <f>IF(SUM(人物卡!R30:T30)=0,0,1)</f>
        <v>0</v>
      </c>
      <c r="L51" s="6">
        <f>人物卡!U30</f>
        <v>1</v>
      </c>
      <c r="M51" s="6">
        <f t="shared" si="0"/>
        <v>0</v>
      </c>
    </row>
    <row r="52" spans="1:13">
      <c r="A52" t="str">
        <f>IF(人物卡!B56=0,"",人物卡!B56)</f>
        <v/>
      </c>
      <c r="B52" t="str">
        <f>IF(人物卡!I56=0,"",人物卡!I56)</f>
        <v/>
      </c>
      <c r="C52" t="str">
        <f>IF(人物卡!J56=0,"",人物卡!J56)</f>
        <v/>
      </c>
      <c r="D52" t="str">
        <f>IF(人物卡!K56=0,"",人物卡!K56)</f>
        <v/>
      </c>
      <c r="J52" s="7">
        <f>人物卡!P31</f>
        <v>0</v>
      </c>
      <c r="K52" s="6">
        <f>IF(SUM(人物卡!R31:T31)=0,0,1)</f>
        <v>0</v>
      </c>
      <c r="L52" s="6">
        <f>人物卡!U31</f>
        <v>1</v>
      </c>
      <c r="M52" s="6">
        <f t="shared" si="0"/>
        <v>0</v>
      </c>
    </row>
    <row r="53" spans="1:13">
      <c r="A53" t="str">
        <f>IF(人物卡!B57=0,"",人物卡!B57)</f>
        <v/>
      </c>
      <c r="B53" t="str">
        <f>IF(人物卡!I57=0,"",人物卡!I57)</f>
        <v/>
      </c>
      <c r="C53" t="str">
        <f>IF(人物卡!J57=0,"",人物卡!J57)</f>
        <v/>
      </c>
      <c r="D53" t="str">
        <f>IF(人物卡!K57=0,"",人物卡!K57)</f>
        <v/>
      </c>
      <c r="J53" s="7">
        <f>人物卡!P32</f>
        <v>0</v>
      </c>
      <c r="K53" s="6">
        <f>IF(SUM(人物卡!R32:T32)=0,0,1)</f>
        <v>0</v>
      </c>
      <c r="L53" s="6">
        <f>人物卡!U32</f>
        <v>1</v>
      </c>
      <c r="M53" s="6">
        <f t="shared" si="0"/>
        <v>0</v>
      </c>
    </row>
    <row r="54" spans="1:13">
      <c r="A54" s="4" t="s">
        <v>144</v>
      </c>
      <c r="B54" s="4"/>
      <c r="J54" s="5" t="str">
        <f>人物卡!O33</f>
        <v>妙手</v>
      </c>
      <c r="K54" s="6">
        <f>IF(SUM(人物卡!R33:T33)=0,0,1)</f>
        <v>1</v>
      </c>
      <c r="L54" s="6">
        <f>人物卡!U33</f>
        <v>60</v>
      </c>
      <c r="M54" s="6">
        <f t="shared" si="0"/>
        <v>1</v>
      </c>
    </row>
    <row r="55" spans="1:13">
      <c r="A55" t="str">
        <f>人物卡!L76</f>
        <v>因为从小一起而且许诺长大会嫁给他的青梅竹马在中学时代被不良学长ntr，丧失了在学校学习的动力，逃避现实沉迷网游，于是成为了尼特。后被“某女神”忽悠成为了冒险者（赏金猎人）。最开始的时候只是一些单纯的打工，之后便越来越熟练的接起了各种各样的委托，也结识了一帮好队友（拖油瓶）。在经历了各种各样的传奇事件后有了显著的成长：被克里斯教会了感知（侦查）、潜伏（潜行）和偷窃（妙手）。虽然可以单手持剑但更擅长用弓/弩狙击。能够分辨和拆除一些入门级别的简易陷阱。跑路一流。为了远距离判断他人有没有说自己坏话还特意学习了读唇。擅长窃听和紧急回避。
至于是如何和老绅士鲁珀特·梅里威瑟认识的，那则是和一次曾经的委托相关了。此处篇幅有限便不再赘述。总之事情结束之后两人成为了朋友，偶尔还会有私信的交流。这次除了以朋友的身份探望，也是以想接受委托的身份前来拜访。</v>
      </c>
      <c r="J55" s="5" t="str">
        <f>人物卡!O34</f>
        <v>侦查</v>
      </c>
      <c r="K55" s="6">
        <f>IF(SUM(人物卡!R34:T34)=0,0,1)</f>
        <v>1</v>
      </c>
      <c r="L55" s="6">
        <f>人物卡!U34</f>
        <v>60</v>
      </c>
      <c r="M55" s="6">
        <f t="shared" si="0"/>
        <v>1</v>
      </c>
    </row>
    <row r="56" spans="10:13">
      <c r="J56" s="5" t="str">
        <f>人物卡!O35</f>
        <v>潜行</v>
      </c>
      <c r="K56" s="6">
        <f>IF(SUM(人物卡!R35:T35)=0,0,1)</f>
        <v>1</v>
      </c>
      <c r="L56" s="6">
        <f>人物卡!U35</f>
        <v>70</v>
      </c>
      <c r="M56" s="6">
        <f t="shared" si="0"/>
        <v>1</v>
      </c>
    </row>
    <row r="57" spans="10:13">
      <c r="J57" s="7" t="str">
        <f>人物卡!O36&amp;人物卡!P36</f>
        <v>生存：</v>
      </c>
      <c r="K57" s="6">
        <f>IF(SUM(人物卡!R36:T36)=0,0,1)</f>
        <v>0</v>
      </c>
      <c r="L57" s="6">
        <f>人物卡!U36</f>
        <v>10</v>
      </c>
      <c r="M57" s="6">
        <f t="shared" si="0"/>
        <v>0</v>
      </c>
    </row>
    <row r="58" spans="10:13">
      <c r="J58" s="5" t="str">
        <f>人物卡!O37</f>
        <v>游泳</v>
      </c>
      <c r="K58" s="6">
        <f>IF(SUM(人物卡!R37:T37)=0,0,1)</f>
        <v>0</v>
      </c>
      <c r="L58" s="6">
        <f>人物卡!U37</f>
        <v>20</v>
      </c>
      <c r="M58" s="6">
        <f t="shared" si="0"/>
        <v>0</v>
      </c>
    </row>
    <row r="59" spans="10:13">
      <c r="J59" s="5" t="str">
        <f>人物卡!O38</f>
        <v>驯兽</v>
      </c>
      <c r="K59" s="6">
        <f>IF(SUM(人物卡!R38:T38)=0,0,1)</f>
        <v>0</v>
      </c>
      <c r="L59" s="6">
        <f>人物卡!U38</f>
        <v>5</v>
      </c>
      <c r="M59" s="6">
        <f t="shared" si="0"/>
        <v>0</v>
      </c>
    </row>
    <row r="60" spans="10:13">
      <c r="J60" s="5" t="str">
        <f>人物卡!O39</f>
        <v>潜水</v>
      </c>
      <c r="K60" s="6">
        <f>IF(SUM(人物卡!R39:T39)=0,0,1)</f>
        <v>0</v>
      </c>
      <c r="L60" s="6">
        <f>人物卡!U39</f>
        <v>1</v>
      </c>
      <c r="M60" s="6">
        <f t="shared" si="0"/>
        <v>0</v>
      </c>
    </row>
    <row r="61" spans="10:13">
      <c r="J61" s="5" t="str">
        <f>人物卡!O40</f>
        <v>爆破</v>
      </c>
      <c r="K61" s="6">
        <f>IF(SUM(人物卡!R40:T40)=0,0,1)</f>
        <v>0</v>
      </c>
      <c r="L61" s="6">
        <f>人物卡!U40</f>
        <v>1</v>
      </c>
      <c r="M61" s="6">
        <f t="shared" si="0"/>
        <v>0</v>
      </c>
    </row>
    <row r="62" spans="10:13">
      <c r="J62" s="5" t="str">
        <f>人物卡!O41</f>
        <v>读唇</v>
      </c>
      <c r="K62" s="6">
        <f>IF(SUM(人物卡!R41:T41)=0,0,1)</f>
        <v>1</v>
      </c>
      <c r="L62" s="6">
        <f>人物卡!U41</f>
        <v>21</v>
      </c>
      <c r="M62" s="6">
        <f t="shared" si="0"/>
        <v>1</v>
      </c>
    </row>
    <row r="63" spans="10:13">
      <c r="J63" s="5" t="str">
        <f>人物卡!O42</f>
        <v>催眠</v>
      </c>
      <c r="K63" s="6">
        <f>IF(SUM(人物卡!R42:T42)=0,0,1)</f>
        <v>0</v>
      </c>
      <c r="L63" s="6">
        <f>人物卡!U42</f>
        <v>1</v>
      </c>
      <c r="M63" s="6">
        <f t="shared" si="0"/>
        <v>0</v>
      </c>
    </row>
    <row r="64" spans="10:13">
      <c r="J64" s="5" t="str">
        <f>人物卡!O43</f>
        <v>炮术</v>
      </c>
      <c r="K64" s="6">
        <f>IF(SUM(人物卡!R43:T43)=0,0,1)</f>
        <v>0</v>
      </c>
      <c r="L64" s="6">
        <f>人物卡!U43</f>
        <v>1</v>
      </c>
      <c r="M64" s="6">
        <f t="shared" si="0"/>
        <v>0</v>
      </c>
    </row>
    <row r="65" spans="10:13">
      <c r="J65" s="5" t="str">
        <f>人物卡!O44</f>
        <v>学问：</v>
      </c>
      <c r="K65" s="6">
        <f>IF(SUM(人物卡!R44:T44)=0,0,1)</f>
        <v>0</v>
      </c>
      <c r="L65" s="6">
        <f>人物卡!U44</f>
        <v>1</v>
      </c>
      <c r="M65" s="6">
        <f t="shared" si="0"/>
        <v>0</v>
      </c>
    </row>
    <row r="66" spans="10:13">
      <c r="J66" s="5" t="str">
        <f>人物卡!O45</f>
        <v>可自设</v>
      </c>
      <c r="K66" s="6">
        <f>IF(SUM(人物卡!R45:T45)=0,0,1)</f>
        <v>0</v>
      </c>
      <c r="L66" s="6" t="str">
        <f>人物卡!U45</f>
        <v/>
      </c>
      <c r="M66" s="6">
        <f t="shared" si="0"/>
        <v>0</v>
      </c>
    </row>
    <row r="67" spans="10:13">
      <c r="J67" s="5" t="str">
        <f>人物卡!O46</f>
        <v/>
      </c>
      <c r="K67" s="6">
        <f>IF(SUM(人物卡!R46:T46)=0,0,1)</f>
        <v>0</v>
      </c>
      <c r="L67" s="6" t="str">
        <f>人物卡!U46</f>
        <v/>
      </c>
      <c r="M67" s="6">
        <f>K67</f>
        <v>0</v>
      </c>
    </row>
    <row r="68" spans="10:13">
      <c r="J68" s="5" t="str">
        <f>人物卡!O47</f>
        <v/>
      </c>
      <c r="K68" s="6">
        <f>IF(SUM(人物卡!R47:T47)=0,0,1)</f>
        <v>0</v>
      </c>
      <c r="L68" s="6" t="str">
        <f>人物卡!U47</f>
        <v/>
      </c>
      <c r="M68" s="6">
        <f>K68</f>
        <v>0</v>
      </c>
    </row>
    <row r="69" spans="10:13">
      <c r="J69" s="5" t="str">
        <f>人物卡!O48</f>
        <v/>
      </c>
      <c r="K69" s="6">
        <f>IF(SUM(人物卡!R48:T48)=0,0,1)</f>
        <v>0</v>
      </c>
      <c r="L69" s="6" t="str">
        <f>人物卡!U48</f>
        <v/>
      </c>
      <c r="M69" s="6">
        <f>K69</f>
        <v>0</v>
      </c>
    </row>
  </sheetData>
  <pageMargins left="0.699305555555556" right="0.699305555555556" top="0.75" bottom="0.75" header="0.3" footer="0.3"/>
  <pageSetup paperSize="9" orientation="portrait"/>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12</vt:i4>
      </vt:variant>
    </vt:vector>
  </HeadingPairs>
  <TitlesOfParts>
    <vt:vector size="12" baseType="lpstr">
      <vt:lpstr>人物卡</vt:lpstr>
      <vt:lpstr>分支技能</vt:lpstr>
      <vt:lpstr>职业列表</vt:lpstr>
      <vt:lpstr>属性和掷骰</vt:lpstr>
      <vt:lpstr>武器列表</vt:lpstr>
      <vt:lpstr>疯狂表</vt:lpstr>
      <vt:lpstr>信誉参照表</vt:lpstr>
      <vt:lpstr>附表</vt:lpstr>
      <vt:lpstr>疯狂附表</vt:lpstr>
      <vt:lpstr>更新说明</vt:lpstr>
      <vt:lpstr>职业</vt:lpstr>
      <vt:lpstr>输出</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COC7th半自动人物卡</dc:title>
  <dc:creator>秋叶EXODUS;咕咕</dc:creator>
  <cp:keywords>1.8.1</cp:keywords>
  <cp:lastModifiedBy>倚栏听风</cp:lastModifiedBy>
  <dcterms:created xsi:type="dcterms:W3CDTF">2015-07-06T01:28:00Z</dcterms:created>
  <cp:lastPrinted>2017-10-23T13:31:00Z</cp:lastPrinted>
  <dcterms:modified xsi:type="dcterms:W3CDTF">2020-09-03T15:04:08Z</dcterms:modified>
  <cp:category>定版</cp:category>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2052-11.1.0.9912</vt:lpwstr>
  </property>
</Properties>
</file>