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ie\Desktop\trpg\"/>
    </mc:Choice>
  </mc:AlternateContent>
  <bookViews>
    <workbookView xWindow="-120" yWindow="-120" windowWidth="29040" windowHeight="15840" tabRatio="601" activeTab="5"/>
  </bookViews>
  <sheets>
    <sheet name="人物卡" sheetId="1" r:id="rId1"/>
    <sheet name="分支技能" sheetId="2" r:id="rId2"/>
    <sheet name="职业列表" sheetId="3" r:id="rId3"/>
    <sheet name="武器参考表" sheetId="4" r:id="rId4"/>
    <sheet name="属性和掷骰" sheetId="5" r:id="rId5"/>
    <sheet name="txt输出" sheetId="6" r:id="rId6"/>
    <sheet name="附表" sheetId="7" state="hidden" r:id="rId7"/>
  </sheets>
  <definedNames>
    <definedName name="_xlnm._FilterDatabase" localSheetId="5" hidden="1">txt输出!$B$1:$B$105</definedName>
    <definedName name="_xlnm._FilterDatabase" localSheetId="3" hidden="1">武器参考表!$A$1:$F$113</definedName>
    <definedName name="_xlnm._FilterDatabase" localSheetId="2" hidden="1">职业列表!$A$1:$F$116</definedName>
    <definedName name="APP">人物卡!$Y$5</definedName>
    <definedName name="Build">人物卡!$AL$51</definedName>
    <definedName name="CON">人物卡!$S$5</definedName>
    <definedName name="DB">人物卡!$AL$49</definedName>
    <definedName name="DEX">人物卡!$Y$3</definedName>
    <definedName name="EDU">人物卡!$AE$5</definedName>
    <definedName name="HP">人物卡!$F$10</definedName>
    <definedName name="HPMAX">人物卡!$H$10</definedName>
    <definedName name="INT">人物卡!$Y$7</definedName>
    <definedName name="Luck">人物卡!$V$10</definedName>
    <definedName name="MOV">人物卡!$AE$7</definedName>
    <definedName name="MP">人物卡!$AD$10</definedName>
    <definedName name="MPMAX">人物卡!$AF$10</definedName>
    <definedName name="POW">人物卡!$AE$3</definedName>
    <definedName name="SAN">人物卡!$N$10</definedName>
    <definedName name="SANMAX">人物卡!$P$10</definedName>
    <definedName name="SIZ">人物卡!$S$7</definedName>
    <definedName name="STR">人物卡!$S$3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6" l="1"/>
  <c r="F16" i="7" l="1"/>
  <c r="F15" i="7"/>
  <c r="F14" i="7"/>
  <c r="F13" i="7"/>
  <c r="F17" i="7" s="1"/>
  <c r="F20" i="7" s="1"/>
  <c r="F12" i="7"/>
  <c r="F11" i="7"/>
  <c r="F10" i="7"/>
  <c r="B104" i="6"/>
  <c r="B103" i="6"/>
  <c r="B100" i="6"/>
  <c r="B99" i="6"/>
  <c r="B98" i="6"/>
  <c r="B97" i="6"/>
  <c r="B96" i="6"/>
  <c r="B95" i="6"/>
  <c r="B94" i="6"/>
  <c r="B93" i="6"/>
  <c r="B92" i="6"/>
  <c r="B90" i="6"/>
  <c r="B89" i="6"/>
  <c r="B88" i="6"/>
  <c r="B87" i="6"/>
  <c r="B86" i="6"/>
  <c r="B85" i="6"/>
  <c r="B84" i="6"/>
  <c r="B83" i="6"/>
  <c r="B82" i="6"/>
  <c r="B77" i="6"/>
  <c r="B76" i="6"/>
  <c r="B69" i="6"/>
  <c r="B68" i="6"/>
  <c r="B61" i="6"/>
  <c r="B60" i="6"/>
  <c r="B52" i="6"/>
  <c r="B45" i="6"/>
  <c r="B44" i="6"/>
  <c r="B29" i="6"/>
  <c r="B21" i="6"/>
  <c r="B15" i="6"/>
  <c r="B14" i="6"/>
  <c r="B13" i="6"/>
  <c r="B11" i="6"/>
  <c r="B6" i="6"/>
  <c r="B5" i="6"/>
  <c r="B4" i="6"/>
  <c r="B3" i="6"/>
  <c r="A29" i="5"/>
  <c r="A28" i="5"/>
  <c r="A27" i="5"/>
  <c r="A26" i="5"/>
  <c r="A25" i="5"/>
  <c r="A24" i="5"/>
  <c r="A22" i="5"/>
  <c r="A21" i="5"/>
  <c r="A20" i="5"/>
  <c r="A19" i="5"/>
  <c r="A18" i="5"/>
  <c r="A17" i="5"/>
  <c r="A16" i="5"/>
  <c r="A15" i="5"/>
  <c r="T14" i="5"/>
  <c r="Q14" i="5"/>
  <c r="N14" i="5"/>
  <c r="K14" i="5"/>
  <c r="H14" i="5"/>
  <c r="E14" i="5"/>
  <c r="B14" i="5"/>
  <c r="A14" i="5"/>
  <c r="A13" i="5"/>
  <c r="A12" i="5"/>
  <c r="A11" i="5"/>
  <c r="A10" i="5"/>
  <c r="A9" i="5"/>
  <c r="A8" i="5"/>
  <c r="A7" i="5"/>
  <c r="A6" i="5"/>
  <c r="A5" i="5"/>
  <c r="A4" i="5"/>
  <c r="A3" i="5"/>
  <c r="A2" i="5"/>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N55" i="1"/>
  <c r="L55" i="1"/>
  <c r="N54" i="1"/>
  <c r="L54" i="1"/>
  <c r="N53" i="1"/>
  <c r="L53" i="1"/>
  <c r="N52" i="1"/>
  <c r="L52" i="1"/>
  <c r="B12" i="6" s="1"/>
  <c r="AL51" i="1"/>
  <c r="N51" i="1"/>
  <c r="L51" i="1"/>
  <c r="AL49" i="1"/>
  <c r="J47" i="1"/>
  <c r="B47" i="1"/>
  <c r="AJ46" i="1"/>
  <c r="AL46" i="1" s="1"/>
  <c r="H46" i="1"/>
  <c r="P46" i="1" s="1"/>
  <c r="AJ45" i="1"/>
  <c r="B79" i="6" s="1"/>
  <c r="T45" i="1"/>
  <c r="P45" i="1"/>
  <c r="R45" i="1" s="1"/>
  <c r="AL44" i="1"/>
  <c r="AJ44" i="1"/>
  <c r="AN44" i="1" s="1"/>
  <c r="P44" i="1"/>
  <c r="R44" i="1" s="1"/>
  <c r="AJ43" i="1"/>
  <c r="AN43" i="1" s="1"/>
  <c r="T43" i="1"/>
  <c r="R43" i="1"/>
  <c r="P43" i="1"/>
  <c r="AN42" i="1"/>
  <c r="AL42" i="1"/>
  <c r="AJ42" i="1"/>
  <c r="P42" i="1"/>
  <c r="T42" i="1" s="1"/>
  <c r="AJ41" i="1"/>
  <c r="B75" i="6" s="1"/>
  <c r="T41" i="1"/>
  <c r="P41" i="1"/>
  <c r="AB40" i="1"/>
  <c r="T40" i="1"/>
  <c r="R40" i="1"/>
  <c r="P40" i="1"/>
  <c r="B42" i="6" s="1"/>
  <c r="AJ39" i="1"/>
  <c r="AN39" i="1" s="1"/>
  <c r="P39" i="1"/>
  <c r="AN38" i="1"/>
  <c r="AJ38" i="1"/>
  <c r="AL38" i="1" s="1"/>
  <c r="R38" i="1"/>
  <c r="P38" i="1"/>
  <c r="T38" i="1" s="1"/>
  <c r="AJ37" i="1"/>
  <c r="AL37" i="1" s="1"/>
  <c r="H37" i="1"/>
  <c r="P37" i="1" s="1"/>
  <c r="AJ36" i="1"/>
  <c r="AN36" i="1" s="1"/>
  <c r="H36" i="1"/>
  <c r="P36" i="1" s="1"/>
  <c r="AN35" i="1"/>
  <c r="AJ35" i="1"/>
  <c r="AL35" i="1" s="1"/>
  <c r="P35" i="1"/>
  <c r="R35" i="1" s="1"/>
  <c r="AJ34" i="1"/>
  <c r="AN34" i="1" s="1"/>
  <c r="H34" i="1"/>
  <c r="P34" i="1" s="1"/>
  <c r="AJ33" i="1"/>
  <c r="H33" i="1"/>
  <c r="AN32" i="1"/>
  <c r="AJ32" i="1"/>
  <c r="AL32" i="1" s="1"/>
  <c r="T32" i="1"/>
  <c r="R32" i="1"/>
  <c r="P32" i="1"/>
  <c r="B34" i="6" s="1"/>
  <c r="AJ31" i="1"/>
  <c r="AL31" i="1" s="1"/>
  <c r="P31" i="1"/>
  <c r="T31" i="1" s="1"/>
  <c r="AN30" i="1"/>
  <c r="AJ30" i="1"/>
  <c r="B64" i="6" s="1"/>
  <c r="T30" i="1"/>
  <c r="R30" i="1"/>
  <c r="P30" i="1"/>
  <c r="B32" i="6" s="1"/>
  <c r="AJ29" i="1"/>
  <c r="AN29" i="1" s="1"/>
  <c r="P29" i="1"/>
  <c r="B31" i="6" s="1"/>
  <c r="AJ28" i="1"/>
  <c r="AL28" i="1" s="1"/>
  <c r="H28" i="1"/>
  <c r="P28" i="1" s="1"/>
  <c r="AN27" i="1"/>
  <c r="AL27" i="1"/>
  <c r="AJ27" i="1"/>
  <c r="P27" i="1"/>
  <c r="T27" i="1" s="1"/>
  <c r="AJ26" i="1"/>
  <c r="AN26" i="1" s="1"/>
  <c r="T26" i="1"/>
  <c r="P26" i="1"/>
  <c r="R26" i="1" s="1"/>
  <c r="AJ25" i="1"/>
  <c r="P25" i="1"/>
  <c r="AJ24" i="1"/>
  <c r="AN24" i="1" s="1"/>
  <c r="T24" i="1"/>
  <c r="P24" i="1"/>
  <c r="B27" i="6" s="1"/>
  <c r="AJ23" i="1"/>
  <c r="P23" i="1"/>
  <c r="B26" i="6" s="1"/>
  <c r="AJ22" i="1"/>
  <c r="B56" i="6" s="1"/>
  <c r="T22" i="1"/>
  <c r="P22" i="1"/>
  <c r="R22" i="1" s="1"/>
  <c r="AN21" i="1"/>
  <c r="AL21" i="1"/>
  <c r="AJ21" i="1"/>
  <c r="B55" i="6" s="1"/>
  <c r="P21" i="1"/>
  <c r="R21" i="1" s="1"/>
  <c r="AJ20" i="1"/>
  <c r="AN20" i="1" s="1"/>
  <c r="T20" i="1"/>
  <c r="P20" i="1"/>
  <c r="B23" i="6" s="1"/>
  <c r="AJ19" i="1"/>
  <c r="P19" i="1"/>
  <c r="T19" i="1" s="1"/>
  <c r="AJ18" i="1"/>
  <c r="AN18" i="1" s="1"/>
  <c r="T18" i="1"/>
  <c r="P18" i="1"/>
  <c r="R18" i="1" s="1"/>
  <c r="AN17" i="1"/>
  <c r="AL17" i="1"/>
  <c r="AJ17" i="1"/>
  <c r="B51" i="6" s="1"/>
  <c r="P17" i="1"/>
  <c r="R17" i="1" s="1"/>
  <c r="AJ16" i="1"/>
  <c r="AN16" i="1" s="1"/>
  <c r="T16" i="1"/>
  <c r="P16" i="1"/>
  <c r="B19" i="6" s="1"/>
  <c r="AJ15" i="1"/>
  <c r="P15" i="1"/>
  <c r="B18" i="6" s="1"/>
  <c r="G12" i="1"/>
  <c r="B12" i="1"/>
  <c r="AF10" i="1"/>
  <c r="P10" i="1"/>
  <c r="H10" i="1"/>
  <c r="AA8" i="1"/>
  <c r="U8" i="1"/>
  <c r="AA7" i="1"/>
  <c r="U7" i="1"/>
  <c r="AG6" i="1"/>
  <c r="AA6" i="1"/>
  <c r="U6" i="1"/>
  <c r="AG5" i="1"/>
  <c r="AA5" i="1"/>
  <c r="U5" i="1"/>
  <c r="AG4" i="1"/>
  <c r="AA4" i="1"/>
  <c r="U4" i="1"/>
  <c r="AG3" i="1"/>
  <c r="AA3" i="1"/>
  <c r="U3" i="1"/>
  <c r="T35" i="1" l="1"/>
  <c r="B37" i="6" s="1"/>
  <c r="AN15" i="1"/>
  <c r="AL15" i="1"/>
  <c r="B49" i="6" s="1"/>
  <c r="AL19" i="1"/>
  <c r="B53" i="6" s="1"/>
  <c r="AN19" i="1"/>
  <c r="AN28" i="1"/>
  <c r="AL25" i="1"/>
  <c r="AN25" i="1"/>
  <c r="B59" i="6" s="1"/>
  <c r="B43" i="6"/>
  <c r="AL23" i="1"/>
  <c r="B57" i="6" s="1"/>
  <c r="AN23" i="1"/>
  <c r="D7" i="5"/>
  <c r="F7" i="5" s="1"/>
  <c r="B8" i="6"/>
  <c r="P3" i="5"/>
  <c r="R4" i="5" s="1"/>
  <c r="J3" i="5"/>
  <c r="L4" i="5" s="1"/>
  <c r="J7" i="5"/>
  <c r="L7" i="5" s="1"/>
  <c r="U7" i="5"/>
  <c r="J5" i="5"/>
  <c r="L5" i="5" s="1"/>
  <c r="P5" i="5"/>
  <c r="R5" i="5" s="1"/>
  <c r="U3" i="5"/>
  <c r="D5" i="5"/>
  <c r="F6" i="5" s="1"/>
  <c r="D3" i="5"/>
  <c r="F3" i="5" s="1"/>
  <c r="F18" i="7"/>
  <c r="F21" i="7" s="1"/>
  <c r="AL53" i="1"/>
  <c r="T28" i="1"/>
  <c r="AN54" i="1" s="1"/>
  <c r="R28" i="1"/>
  <c r="AN53" i="1" s="1"/>
  <c r="T46" i="1"/>
  <c r="R46" i="1"/>
  <c r="B48" i="6"/>
  <c r="R36" i="1"/>
  <c r="B38" i="6" s="1"/>
  <c r="T36" i="1"/>
  <c r="T34" i="1"/>
  <c r="R34" i="1"/>
  <c r="T37" i="1"/>
  <c r="R37" i="1"/>
  <c r="B36" i="6"/>
  <c r="T17" i="1"/>
  <c r="B20" i="6" s="1"/>
  <c r="AL18" i="1"/>
  <c r="T21" i="1"/>
  <c r="AL22" i="1"/>
  <c r="T25" i="1"/>
  <c r="AL26" i="1"/>
  <c r="R29" i="1"/>
  <c r="AN31" i="1"/>
  <c r="P33" i="1"/>
  <c r="AL36" i="1"/>
  <c r="AN37" i="1"/>
  <c r="R39" i="1"/>
  <c r="B41" i="6" s="1"/>
  <c r="AL41" i="1"/>
  <c r="T44" i="1"/>
  <c r="AL45" i="1"/>
  <c r="AN46" i="1"/>
  <c r="B22" i="6"/>
  <c r="B30" i="6"/>
  <c r="B46" i="6"/>
  <c r="B54" i="6"/>
  <c r="B62" i="6"/>
  <c r="B70" i="6"/>
  <c r="B78" i="6"/>
  <c r="J59" i="1"/>
  <c r="B102" i="6" s="1"/>
  <c r="R16" i="1"/>
  <c r="R20" i="1"/>
  <c r="AN22" i="1"/>
  <c r="R24" i="1"/>
  <c r="T29" i="1"/>
  <c r="AL30" i="1"/>
  <c r="T39" i="1"/>
  <c r="AJ40" i="1"/>
  <c r="AN41" i="1"/>
  <c r="AN45" i="1"/>
  <c r="B39" i="6"/>
  <c r="B47" i="6"/>
  <c r="B63" i="6"/>
  <c r="B71" i="6"/>
  <c r="B24" i="6"/>
  <c r="B40" i="6"/>
  <c r="B72" i="6"/>
  <c r="B80" i="6"/>
  <c r="B28" i="6"/>
  <c r="R15" i="1"/>
  <c r="R19" i="1"/>
  <c r="R23" i="1"/>
  <c r="R27" i="1"/>
  <c r="AL29" i="1"/>
  <c r="AL34" i="1"/>
  <c r="AL39" i="1"/>
  <c r="B73" i="6" s="1"/>
  <c r="R42" i="1"/>
  <c r="B25" i="6"/>
  <c r="B33" i="6"/>
  <c r="B65" i="6"/>
  <c r="T15" i="1"/>
  <c r="AL16" i="1"/>
  <c r="AL20" i="1"/>
  <c r="T23" i="1"/>
  <c r="AL24" i="1"/>
  <c r="R31" i="1"/>
  <c r="AL33" i="1"/>
  <c r="B67" i="6" s="1"/>
  <c r="AL43" i="1"/>
  <c r="B50" i="6"/>
  <c r="B58" i="6"/>
  <c r="B66" i="6"/>
  <c r="R25" i="1"/>
  <c r="AN33" i="1"/>
  <c r="R41" i="1"/>
  <c r="B59" i="1" l="1"/>
  <c r="F8" i="5"/>
  <c r="L6" i="5"/>
  <c r="L3" i="5"/>
  <c r="R6" i="5"/>
  <c r="F19" i="7"/>
  <c r="F22" i="7" s="1"/>
  <c r="F23" i="7" s="1"/>
  <c r="AE7" i="1" s="1"/>
  <c r="B7" i="6" s="1"/>
  <c r="R3" i="5"/>
  <c r="L8" i="5"/>
  <c r="N7" i="5"/>
  <c r="F4" i="5"/>
  <c r="F5" i="5"/>
  <c r="AN40" i="1"/>
  <c r="AL40" i="1"/>
  <c r="B74" i="6"/>
  <c r="J50" i="1"/>
  <c r="T33" i="1"/>
  <c r="R33" i="1"/>
  <c r="B35" i="6" s="1"/>
  <c r="B16" i="6"/>
  <c r="L50" i="1" l="1"/>
  <c r="B10" i="6" s="1"/>
  <c r="N50" i="1"/>
</calcChain>
</file>

<file path=xl/sharedStrings.xml><?xml version="1.0" encoding="utf-8"?>
<sst xmlns="http://schemas.openxmlformats.org/spreadsheetml/2006/main" count="1852" uniqueCount="1003">
  <si>
    <t>姓名</t>
  </si>
  <si>
    <t>玩家</t>
  </si>
  <si>
    <t>职业</t>
  </si>
  <si>
    <t>年龄</t>
  </si>
  <si>
    <t>性别</t>
  </si>
  <si>
    <r>
      <t xml:space="preserve">体型
</t>
    </r>
    <r>
      <rPr>
        <sz val="8"/>
        <color rgb="FF000000"/>
        <rFont val="微软雅黑"/>
        <family val="2"/>
        <charset val="134"/>
      </rPr>
      <t>SIZ</t>
    </r>
  </si>
  <si>
    <t>此处应有头像</t>
  </si>
  <si>
    <t>初始</t>
  </si>
  <si>
    <t>兴趣</t>
  </si>
  <si>
    <t>成功率</t>
  </si>
  <si>
    <t>法律</t>
  </si>
  <si>
    <t>科学</t>
  </si>
  <si>
    <t>成长</t>
  </si>
  <si>
    <t>克苏鲁神话</t>
  </si>
  <si>
    <t>技能表</t>
  </si>
  <si>
    <t>武器</t>
  </si>
  <si>
    <t>故障值</t>
  </si>
  <si>
    <t>格斗</t>
  </si>
  <si>
    <t>表演</t>
  </si>
  <si>
    <t>摄影</t>
  </si>
  <si>
    <t>地质学</t>
  </si>
  <si>
    <t>动物学</t>
  </si>
  <si>
    <t>密码学</t>
  </si>
  <si>
    <t>工程学</t>
  </si>
  <si>
    <t>运动员</t>
  </si>
  <si>
    <t>书商</t>
  </si>
  <si>
    <t>赏金猎人</t>
  </si>
  <si>
    <t>本职技能</t>
  </si>
  <si>
    <t>序号</t>
  </si>
  <si>
    <t>时代</t>
  </si>
  <si>
    <t>技能</t>
  </si>
  <si>
    <t>基础值</t>
  </si>
  <si>
    <t>矛</t>
  </si>
  <si>
    <t>剑</t>
  </si>
  <si>
    <t>技能点</t>
  </si>
  <si>
    <t>自定义职业</t>
  </si>
  <si>
    <t>——</t>
  </si>
  <si>
    <t>资产</t>
  </si>
  <si>
    <t>背景故事</t>
  </si>
  <si>
    <t>随身物品</t>
  </si>
  <si>
    <t>大失败</t>
  </si>
  <si>
    <t>失败</t>
  </si>
  <si>
    <t>成功</t>
  </si>
  <si>
    <t>困难</t>
  </si>
  <si>
    <t>极难</t>
  </si>
  <si>
    <t>大成功</t>
  </si>
  <si>
    <t>≤技能</t>
  </si>
  <si>
    <t>&gt;技能</t>
  </si>
  <si>
    <t>1/2值</t>
  </si>
  <si>
    <t>1/5值</t>
  </si>
  <si>
    <t>[急救]回复1点体力</t>
  </si>
  <si>
    <t>重伤</t>
  </si>
  <si>
    <t>昏迷</t>
  </si>
  <si>
    <t>濒死</t>
  </si>
  <si>
    <t>一次受到最大生命值一半的伤害</t>
  </si>
  <si>
    <t>HP=0但并未[重伤]</t>
  </si>
  <si>
    <t>HP=0且受到[重伤]。需要用[急救]摆脱濒死效果，并用[医学]进行后续治疗。</t>
  </si>
  <si>
    <t>无重伤下每天自然回复1点体力</t>
  </si>
  <si>
    <t>重伤时每周做1次恢复检定</t>
  </si>
  <si>
    <t>信誉</t>
  </si>
  <si>
    <t>牛仔</t>
  </si>
  <si>
    <t>工程师</t>
  </si>
  <si>
    <t>法医</t>
  </si>
  <si>
    <t>赌徒</t>
  </si>
  <si>
    <t>美术</t>
  </si>
  <si>
    <t>生物学</t>
  </si>
  <si>
    <t>天文学</t>
  </si>
  <si>
    <t>冲锋枪</t>
  </si>
  <si>
    <t>火焰喷射器</t>
  </si>
  <si>
    <t>手枪</t>
  </si>
  <si>
    <t>重武器</t>
  </si>
  <si>
    <t>化学</t>
  </si>
  <si>
    <t>数学</t>
  </si>
  <si>
    <t>物理学</t>
  </si>
  <si>
    <t>植物学</t>
  </si>
  <si>
    <t>气象学</t>
  </si>
  <si>
    <t>射击</t>
  </si>
  <si>
    <t>斗殴</t>
  </si>
  <si>
    <t>斗殴</t>
  </si>
  <si>
    <t>链枷</t>
  </si>
  <si>
    <t>说服</t>
  </si>
  <si>
    <t>手枪</t>
  </si>
  <si>
    <t>会计师</t>
  </si>
  <si>
    <t>0-99</t>
  </si>
  <si>
    <t>30-70</t>
  </si>
  <si>
    <t>教育×4</t>
  </si>
  <si>
    <t>9-20</t>
  </si>
  <si>
    <t>教育×2＋外貌×2</t>
  </si>
  <si>
    <t>教育×2＋外貌×2</t>
  </si>
  <si>
    <t>演员-戏剧演员</t>
  </si>
  <si>
    <t>一项社交技能（魅惑、话术、恐吓、说服），格斗（斗殴），射击，法律，图书馆，心理学，潜行，追踪。</t>
  </si>
  <si>
    <t>教育×4</t>
  </si>
  <si>
    <t>10-40</t>
  </si>
  <si>
    <t>会计，估价，汽车驾驶，两项社交技能（魅惑、话术、恐吓、说服），历史，图书馆，导航。</t>
  </si>
  <si>
    <t>古董商</t>
  </si>
  <si>
    <t>教育×2＋敏捷或意志×2</t>
  </si>
  <si>
    <t>9-50</t>
  </si>
  <si>
    <t>精神病院护工</t>
  </si>
  <si>
    <t>闪避，格斗（斗殴），急救，两项社交技能（魅惑、话术、恐吓、说服），聆听，心理学，潜行。</t>
  </si>
  <si>
    <t>9-70</t>
  </si>
  <si>
    <t>教育×2＋敏捷或力量×2</t>
  </si>
  <si>
    <t>演员-电影演员</t>
  </si>
  <si>
    <t>法律，聆听，医学，外语，精神分析，心理学，科学（生物学，化学）。</t>
  </si>
  <si>
    <t>教育×2＋外貌或意志×2</t>
  </si>
  <si>
    <t>估价，考古，历史，外语，图书馆，侦查，机械维修，导航或科学（任一：如化学、物理、地理等）。</t>
  </si>
  <si>
    <t>酒保</t>
  </si>
  <si>
    <t>会计，估价，汽车驾驶，历史，图书馆，母语，外语，一项社交技能（魅惑、话术、恐吓、说服）。</t>
  </si>
  <si>
    <t>9-30</t>
  </si>
  <si>
    <t>教育×2＋力量×2</t>
  </si>
  <si>
    <t>9-40</t>
  </si>
  <si>
    <t>9-60</t>
  </si>
  <si>
    <t>程序员、电子工程师</t>
  </si>
  <si>
    <t>教育×2＋敏捷×2</t>
  </si>
  <si>
    <t>职业属性</t>
  </si>
  <si>
    <t>罪犯-银行劫匪</t>
  </si>
  <si>
    <t>罪犯-欺诈师</t>
  </si>
  <si>
    <t>罪犯-混混</t>
  </si>
  <si>
    <t>3-10</t>
  </si>
  <si>
    <t>20-60</t>
  </si>
  <si>
    <t>30-60</t>
  </si>
  <si>
    <t>汽车驾驶，格斗，射击，两项社交技能（魅惑、话术、恐吓、说服），心理学，潜行，侦查。</t>
  </si>
  <si>
    <t>攀爬，一项社交技能（魅惑、话术、恐吓、说服），格斗，射击，跳跃，妙手，潜行，投掷。</t>
  </si>
  <si>
    <t>攀爬，闪避，跳跃，投掷，侦查，游泳，任意两项其他个人或时代特长。</t>
  </si>
  <si>
    <t>30-50</t>
  </si>
  <si>
    <t>会计，历史，图书馆，聆听，外语，一项社交技能（魅惑、话术、恐吓、说服），心理学，任意一项其他技能。</t>
  </si>
  <si>
    <t>10-70</t>
  </si>
  <si>
    <t>5-30</t>
  </si>
  <si>
    <t>两项社交技能（魅惑、话术、恐吓、说服），汽车驾驶，格斗（斗殴）或射击，历史，神秘学，心理学，潜行。※经KP允许 可用催眠替换其中一项。</t>
  </si>
  <si>
    <t>30-80</t>
  </si>
  <si>
    <t>急救、医学、外语（拉丁文）、心理学、科学（生物学，制药），任两种其他学术或个人特长。</t>
  </si>
  <si>
    <t>教育×2＋外貌或敏捷或力量×2</t>
  </si>
  <si>
    <t>司机-私人司机</t>
  </si>
  <si>
    <t>司机-司机</t>
  </si>
  <si>
    <t>汽车驾驶，两项社交技能（魅惑、话术、恐吓、说服），聆听，机械维修，导航，侦查，任意一项其他个人或时代特长。</t>
  </si>
  <si>
    <t>魅惑，历史，恐吓，话术，聆听，母语，说服，心理学。</t>
  </si>
  <si>
    <t>50-90</t>
  </si>
  <si>
    <t>消防员</t>
  </si>
  <si>
    <t>攀爬，闪避，汽车驾驶，急救，跳跃，机械维修，操作重型机械，投掷。</t>
  </si>
  <si>
    <t>外语（拉丁文），图书馆，医学，说服，科学（生物学，鉴证，制药），侦查。</t>
  </si>
  <si>
    <t>黑帮-黑帮老大</t>
  </si>
  <si>
    <t>黑帮-马仔</t>
  </si>
  <si>
    <t>格斗，射击，法律，聆听，两项社交技能（魅惑、话术、恐吓、说服），心理学，侦查。</t>
  </si>
  <si>
    <t>教育×2＋外貌或敏捷×2</t>
  </si>
  <si>
    <t>0-5</t>
  </si>
  <si>
    <t>游民</t>
  </si>
  <si>
    <t>记者(原作向)-调查记者</t>
  </si>
  <si>
    <t>攀爬，科学（地质），跳跃，机械维修，操作重型机械，潜行，侦查，任意一项其他个人或时代特长。</t>
  </si>
  <si>
    <t>会计，图书馆，外语，母语，任意四项其他个人特长或专业书籍主题。</t>
  </si>
  <si>
    <t>会计，射击，导航，急救，两项社交技能（魅惑、话术、恐吓、说服），心理学，任意一项其他个人或时代特长。</t>
  </si>
  <si>
    <t>攀爬，急救，跳跃，聆听，导航，外语，生存（阿尔卑斯或类似），追踪。</t>
  </si>
  <si>
    <t>攀爬、急救、历史、机械维修、导航、科学（地质），侦查，任意一项其他个人或时代特长。</t>
  </si>
  <si>
    <t>外语，聆听，医学，说服，精神分析，心理学，科学（生物学，化学）。</t>
  </si>
  <si>
    <t>历史，图书馆，一项社交技能（魅惑、话术、恐吓、说服），外语，侦查，任意三项其他学术领域。</t>
  </si>
  <si>
    <t>任意三项科学专业领域，计算机或图书馆，外语，母语，一项社交技能（魅惑、话术、恐吓、说服），侦查。</t>
  </si>
  <si>
    <t>会计，外语，法律，两项社交技能（魅惑、话术、恐吓、说服），心理学，任意两项其他个人或时代特长。</t>
  </si>
  <si>
    <t>会计，汽车驾驶，一项社交技能（魅惑、话术、恐吓、说服），历史，神秘学，心理学，科学（生物学，化学）。</t>
  </si>
  <si>
    <t>杂技演员</t>
  </si>
  <si>
    <t>20-90</t>
  </si>
  <si>
    <t>中介调查员</t>
  </si>
  <si>
    <t>20-45</t>
  </si>
  <si>
    <t>教育×2＋力量或敏捷×2</t>
  </si>
  <si>
    <t>精神病医生（古典）</t>
  </si>
  <si>
    <t>10-60</t>
  </si>
  <si>
    <t>动物训练师</t>
  </si>
  <si>
    <t>文物学家（原作向）</t>
  </si>
  <si>
    <t>考古学家（原作向）</t>
  </si>
  <si>
    <t>建筑师</t>
  </si>
  <si>
    <t>8-20</t>
  </si>
  <si>
    <t>攀爬，跳跃，格斗（斗殴），骑乘，一项社交技能（魅惑、话术、恐吓、说服），游泳，投掷，任意一项其他个人或时代特长。</t>
  </si>
  <si>
    <t>作家（原作向）</t>
  </si>
  <si>
    <t>8-25</t>
  </si>
  <si>
    <t>会计，两项社交技能（魅惑、话术、恐吓、说服），格斗（斗殴），聆听，心理学，侦查，任意一项其他个人或时代特长。</t>
  </si>
  <si>
    <t>猎人</t>
  </si>
  <si>
    <t>20-50</t>
  </si>
  <si>
    <t>20-40</t>
  </si>
  <si>
    <t>拳击手、摔跤手</t>
  </si>
  <si>
    <t>闪避，格斗（斗殴），恐吓，跳跃，心理学，侦查，任意两项其他个人或时代特长。</t>
  </si>
  <si>
    <t>管家、男仆、女仆</t>
  </si>
  <si>
    <t>神职人员</t>
  </si>
  <si>
    <t>黑客/骇客</t>
  </si>
  <si>
    <t>工匠</t>
  </si>
  <si>
    <t>罪犯-刺客</t>
  </si>
  <si>
    <t>5-75</t>
  </si>
  <si>
    <t>罪犯-打手、暴徒</t>
  </si>
  <si>
    <t>罪犯-窃贼</t>
  </si>
  <si>
    <t>5-40</t>
  </si>
  <si>
    <t>10-65</t>
  </si>
  <si>
    <t>罪犯-独行罪犯</t>
  </si>
  <si>
    <t>5-65</t>
  </si>
  <si>
    <t>罪犯-女飞贼（古典）</t>
  </si>
  <si>
    <t>10-80</t>
  </si>
  <si>
    <t>罪犯-赃物贩子</t>
  </si>
  <si>
    <t>罪犯-走私者</t>
  </si>
  <si>
    <t>射击，聆听，导航，一项社交技能（魅惑、话术、恐吓、说服），汽车驾驶或驾驶（飞行器或船），心理学，妙手，侦查。</t>
  </si>
  <si>
    <t>教团首领</t>
  </si>
  <si>
    <t>会计，两项社交技能（魅惑、话术、恐吓、说服），神秘学，心理学，侦查，任意其他两项其他个人特长。</t>
  </si>
  <si>
    <t>除魅师（现代）</t>
  </si>
  <si>
    <t>设计师</t>
  </si>
  <si>
    <t>50-99</t>
  </si>
  <si>
    <t>潜水员</t>
  </si>
  <si>
    <t>潜水，急救，机械维修，驾驶（船），科学（生物），侦查，游泳，任意一项其他个人或时代特长。</t>
  </si>
  <si>
    <t>医生（原作向）</t>
  </si>
  <si>
    <t>流浪者</t>
  </si>
  <si>
    <t>攀爬，跳跃，聆听，导航，一项社交技能（魅惑、话术、恐吓、说服），潜行，任意两项其他个人或时代特长。</t>
  </si>
  <si>
    <t>会计，汽车驾驶，聆听，一项社交技能（魅惑、话术、恐吓、说服），机械维修，导航，心理学，任意一项其他个人或时代特长。</t>
  </si>
  <si>
    <t>司机-出租车司机</t>
  </si>
  <si>
    <t>编辑</t>
  </si>
  <si>
    <t>10-30</t>
  </si>
  <si>
    <t>会计，历史，母语，两项社交技能（魅惑、话术、恐吓、说服），心理学，侦查，任意一项其他个人或时代特长。</t>
  </si>
  <si>
    <t>政府官员</t>
  </si>
  <si>
    <t>艺人</t>
  </si>
  <si>
    <t>探险家（古典）</t>
  </si>
  <si>
    <t>55-80</t>
  </si>
  <si>
    <t>农民</t>
  </si>
  <si>
    <t>司法人员</t>
  </si>
  <si>
    <t>汽车驾驶，格斗（斗殴），射击，法律，说服，潜行，侦查，任意一项其他个人或时代特长。</t>
  </si>
  <si>
    <t>驻外记者</t>
  </si>
  <si>
    <t>历史，外语，母语，聆听，两项社交技能（魅惑、话术、恐吓、说服），心理学，任意一项其他个人或时代特长。</t>
  </si>
  <si>
    <t>40-60</t>
  </si>
  <si>
    <t>8-50</t>
  </si>
  <si>
    <t>60-95</t>
  </si>
  <si>
    <t>汽车驾驶，格斗，射击，两项社交技能（魅惑、话术、恐吓、说服），心理学，任意两项其他个人或时代特长。</t>
  </si>
  <si>
    <t>绅士、淑女</t>
  </si>
  <si>
    <t>40-90</t>
  </si>
  <si>
    <t>勤杂护工</t>
  </si>
  <si>
    <t>6-15</t>
  </si>
  <si>
    <t>记者(原作向)-通讯记者</t>
  </si>
  <si>
    <t>法官</t>
  </si>
  <si>
    <t>50-80</t>
  </si>
  <si>
    <t>历史，恐吓，法律，图书馆，聆听，母语，说服，心理学。</t>
  </si>
  <si>
    <t>实验室助理</t>
  </si>
  <si>
    <t>工人-伐木工</t>
  </si>
  <si>
    <t>工人-矿工</t>
  </si>
  <si>
    <t>律师</t>
  </si>
  <si>
    <t>会计，法律，图书馆，两项社交技能（魅惑、话术、恐吓、说服），心理学，两项其他技能。</t>
  </si>
  <si>
    <t>图书馆管理员（原作向）</t>
  </si>
  <si>
    <t>9-35</t>
  </si>
  <si>
    <t>技师</t>
  </si>
  <si>
    <t>军官</t>
  </si>
  <si>
    <t>20-70</t>
  </si>
  <si>
    <t>传教士</t>
  </si>
  <si>
    <t>0-30</t>
  </si>
  <si>
    <t>登山家</t>
  </si>
  <si>
    <t>博物馆管理员</t>
  </si>
  <si>
    <t>会计，估价，考古，历史，图书馆，神秘学，外语，侦查。</t>
  </si>
  <si>
    <t>音乐家</t>
  </si>
  <si>
    <t>教育×2＋意志或敏捷×2</t>
  </si>
  <si>
    <t>护士</t>
  </si>
  <si>
    <t>急救，聆听，医学，一项社交技能（魅惑、话术、恐吓、说服），心理学，科学（生物学，化学），侦查。</t>
  </si>
  <si>
    <t>神秘学家</t>
  </si>
  <si>
    <t>9-65</t>
  </si>
  <si>
    <t>旅行家</t>
  </si>
  <si>
    <t>5-20</t>
  </si>
  <si>
    <t>超心理学家</t>
  </si>
  <si>
    <t>药剂师</t>
  </si>
  <si>
    <t>35-75</t>
  </si>
  <si>
    <t>会计，急救，外语（拉丁文），图书馆，一项社交技能（魅惑、话术、恐吓、说服），心理学，科学（制药，化学）。</t>
  </si>
  <si>
    <t>摄影师-摄影师</t>
  </si>
  <si>
    <t>摄影师-摄影记者</t>
  </si>
  <si>
    <t>飞行员-飞行员</t>
  </si>
  <si>
    <t>飞行员-特技飞行员（古典）</t>
  </si>
  <si>
    <t>警方(原作向)-警探</t>
  </si>
  <si>
    <t>警方(原作向)-巡警</t>
  </si>
  <si>
    <t>格斗（斗殴），射击，急救，一项社交技能（魅惑、话术、恐吓、说服），法律，心理学，侦查和下面的一种个人特长：汽车驾驶或骑乘。</t>
  </si>
  <si>
    <t>私家侦探</t>
  </si>
  <si>
    <t>教授（原作向）</t>
  </si>
  <si>
    <t>图书馆，外语，母语，心理学，任意四项其他学术、时代或个人特长。</t>
  </si>
  <si>
    <t>淘金客</t>
  </si>
  <si>
    <t>0-10</t>
  </si>
  <si>
    <t>性工作者</t>
  </si>
  <si>
    <t>5-50</t>
  </si>
  <si>
    <t>精神病学家</t>
  </si>
  <si>
    <t>心理学家、精神分析学家</t>
  </si>
  <si>
    <t>会计，图书馆，聆听，说服，精神分析，心理学，任意两项其他学术、个人或时代特长。</t>
  </si>
  <si>
    <t>研究员</t>
  </si>
  <si>
    <t>海员-军舰海员</t>
  </si>
  <si>
    <t>电工或机械维修，格斗，射击，急救，导航，驾驶（船），生存（海上），游泳。</t>
  </si>
  <si>
    <t>海员-民船海员</t>
  </si>
  <si>
    <t>推销员</t>
  </si>
  <si>
    <t>会计，两项社交技能（魅惑、话术、恐吓、说服），汽车驾驶，聆听，心理学，潜行或妙手，一项其他技能。</t>
  </si>
  <si>
    <t>科学家</t>
  </si>
  <si>
    <t>秘书</t>
  </si>
  <si>
    <t>店老板</t>
  </si>
  <si>
    <t>士兵、海军陆战队士兵</t>
  </si>
  <si>
    <t>攀爬或游泳，闪避，格斗，射击，潜行，生存，下面任选两项：急救、机械维修、外语。</t>
  </si>
  <si>
    <t>间谍</t>
  </si>
  <si>
    <t>学生、实习生</t>
  </si>
  <si>
    <t>5-10</t>
  </si>
  <si>
    <t>语言（母语或外语），图书馆，聆听，三个学习的专业，任意两项其他个人或时代特长。</t>
  </si>
  <si>
    <t>替身演员</t>
  </si>
  <si>
    <t>10-50</t>
  </si>
  <si>
    <t>部落成员</t>
  </si>
  <si>
    <t>殡葬师</t>
  </si>
  <si>
    <t>工会活动家</t>
  </si>
  <si>
    <t>会计，两项社交技能（魅惑、话术、恐吓、说服），格斗（斗殴），法律，聆听，操作重型机械，心理学。</t>
  </si>
  <si>
    <t>服务生</t>
  </si>
  <si>
    <t>白领工人-职员、主管</t>
  </si>
  <si>
    <t>会计，语言，法律，图书馆或计算机，聆听，一项社交技能（魅惑、话术、恐吓、说服），任意两项其他个人或时代特长。</t>
  </si>
  <si>
    <t>白领工人-中高层管理人员</t>
  </si>
  <si>
    <t>20-80</t>
  </si>
  <si>
    <t>狂热者</t>
  </si>
  <si>
    <t>历史，两项社交技能（魅惑、话术、恐吓、说服），心理学，潜行，任意三项其他个人或时代特长。</t>
  </si>
  <si>
    <t>饲养员</t>
  </si>
  <si>
    <r>
      <t>教育×</t>
    </r>
    <r>
      <rPr>
        <sz val="10"/>
        <color rgb="FF000000"/>
        <rFont val="微软雅黑 Light"/>
        <family val="2"/>
        <charset val="134"/>
      </rPr>
      <t>2＋力量或敏捷×2</t>
    </r>
  </si>
  <si>
    <r>
      <t>教育×</t>
    </r>
    <r>
      <rPr>
        <sz val="10"/>
        <color rgb="FF000000"/>
        <rFont val="微软雅黑 Light"/>
        <family val="2"/>
        <charset val="134"/>
      </rPr>
      <t>2＋敏捷×2</t>
    </r>
  </si>
  <si>
    <r>
      <t>教育×</t>
    </r>
    <r>
      <rPr>
        <sz val="10"/>
        <color rgb="FF000000"/>
        <rFont val="微软雅黑 Light"/>
        <family val="2"/>
        <charset val="134"/>
      </rPr>
      <t>2＋外貌×2</t>
    </r>
  </si>
  <si>
    <r>
      <t>教育×</t>
    </r>
    <r>
      <rPr>
        <sz val="10"/>
        <color rgb="FF000000"/>
        <rFont val="微软雅黑 Light"/>
        <family val="2"/>
        <charset val="134"/>
      </rPr>
      <t>2＋敏捷或外貌×2</t>
    </r>
  </si>
  <si>
    <r>
      <t>教育×</t>
    </r>
    <r>
      <rPr>
        <sz val="10"/>
        <color rgb="FF000000"/>
        <rFont val="微软雅黑 Light"/>
        <family val="2"/>
        <charset val="134"/>
      </rPr>
      <t>2＋外貌×2</t>
    </r>
  </si>
  <si>
    <r>
      <t>教育×</t>
    </r>
    <r>
      <rPr>
        <sz val="10"/>
        <color rgb="FF000000"/>
        <rFont val="微软雅黑 Light"/>
        <family val="2"/>
        <charset val="134"/>
      </rPr>
      <t>2＋外貌或敏捷×2</t>
    </r>
  </si>
  <si>
    <r>
      <t>教育×</t>
    </r>
    <r>
      <rPr>
        <sz val="10"/>
        <color rgb="FF000000"/>
        <rFont val="微软雅黑 Light"/>
        <family val="2"/>
        <charset val="134"/>
      </rPr>
      <t>2＋敏捷×2</t>
    </r>
  </si>
  <si>
    <r>
      <t>教育×</t>
    </r>
    <r>
      <rPr>
        <sz val="10"/>
        <color rgb="FF000000"/>
        <rFont val="微软雅黑 Light"/>
        <family val="2"/>
        <charset val="134"/>
      </rPr>
      <t>2＋敏捷或力量×2</t>
    </r>
  </si>
  <si>
    <r>
      <t>教育×</t>
    </r>
    <r>
      <rPr>
        <sz val="10"/>
        <color rgb="FF000000"/>
        <rFont val="微软雅黑 Light"/>
        <family val="2"/>
        <charset val="134"/>
      </rPr>
      <t>2＋力量×2</t>
    </r>
  </si>
  <si>
    <r>
      <t>教育×</t>
    </r>
    <r>
      <rPr>
        <sz val="10"/>
        <color rgb="FF000000"/>
        <rFont val="微软雅黑 Light"/>
        <family val="2"/>
        <charset val="134"/>
      </rPr>
      <t>2＋外貌或敏捷×2</t>
    </r>
  </si>
  <si>
    <r>
      <t>教育×</t>
    </r>
    <r>
      <rPr>
        <sz val="10"/>
        <color rgb="FF000000"/>
        <rFont val="微软雅黑 Light"/>
        <family val="2"/>
        <charset val="134"/>
      </rPr>
      <t>2＋力量或敏捷×2</t>
    </r>
  </si>
  <si>
    <r>
      <t>教育×</t>
    </r>
    <r>
      <rPr>
        <sz val="10"/>
        <color rgb="FF000000"/>
        <rFont val="微软雅黑 Light"/>
        <family val="2"/>
        <charset val="134"/>
      </rPr>
      <t>2+敏捷或力量×2</t>
    </r>
  </si>
  <si>
    <r>
      <t>教育×</t>
    </r>
    <r>
      <rPr>
        <sz val="10"/>
        <color rgb="FF000000"/>
        <rFont val="微软雅黑 Light"/>
        <family val="2"/>
        <charset val="134"/>
      </rPr>
      <t>2＋敏捷或力量×2</t>
    </r>
  </si>
  <si>
    <r>
      <t>教育×</t>
    </r>
    <r>
      <rPr>
        <sz val="10"/>
        <color rgb="FF000000"/>
        <rFont val="微软雅黑 Light"/>
        <family val="2"/>
        <charset val="134"/>
      </rPr>
      <t>4</t>
    </r>
  </si>
  <si>
    <t>0-15</t>
  </si>
  <si>
    <t>人类学，历史，图书馆，一项社交技能（魅惑、话术、恐吓、说服），神秘学，外语，科学（天文），任意一项其他个人或时代特长 ※经KP允许 可以包含克苏鲁神话</t>
  </si>
  <si>
    <t>估价，技艺（任一），历史，图书馆，外语，一项社交技能（魅惑、话术、恐吓、说服），侦查，任意一项其他个人或时代特长。</t>
  </si>
  <si>
    <t>会计或估价，技艺（任一：如烹饪、裁缝、理发），急救，聆听，外语，心理学，侦查，任意一项其他个人或时代特长。</t>
  </si>
  <si>
    <t>技艺（任意），两项社交技能（魅惑、话术、恐吓、说服），格斗（斗殴）或射击（手枪），汽车驾驶，聆听，潜行，任意一项其他个人或时代特长。</t>
  </si>
  <si>
    <t>技艺（任一），射击，外语，骑乘，一项社交技能（魅惑、话术、恐吓、说服），任意三项其他个人或时代特长。</t>
  </si>
  <si>
    <t>技艺（任一），两项社交技能（魅惑、话术、恐吓、说服），射击（步枪/霰弹枪），历史，外语（任一），导航，骑乘。</t>
  </si>
  <si>
    <t>技艺（任一），攀爬，跳跃，聆听，锁匠或妙手，导航，潜行，任意一项其他个人或时代特长。</t>
  </si>
  <si>
    <t>技艺（任一），两项社交技能（魅惑、话术、恐吓、说服），闪避，心理学，妙手，潜行，任意一项其他个人或时代特长。</t>
  </si>
  <si>
    <t>会计，技艺（任一），闪避，聆听，两项社交技能（魅惑、话术、恐吓、说服），心理学，任意一项其他个人或时代特长。</t>
  </si>
  <si>
    <t>会计，技艺（技术制图），法律，母语，计算机或图书馆，说服，心理学，科学（数学）。</t>
  </si>
  <si>
    <t>会计，估价，技艺（伪造），历史，一项社交技能（魅惑、话术、恐吓、说服），图书馆，侦查，任意一项其他技能。</t>
  </si>
  <si>
    <t>会计，估价，技艺（伪造），历史，图书馆，侦查，妙手，任意一项其他个人或时代特长（如计算机）。</t>
  </si>
  <si>
    <t>会计，技艺（打字或速记），两项社交技能（魅惑、话术、恐吓、说服），母语，图书馆或计算机，心理学，任意一项其他个人或时代特长。</t>
  </si>
  <si>
    <t>技艺（表演），乔装，格斗，历史，两项社交技能（魅惑、话术、恐吓、说服），心理学，任意一项其他个人或时代特长。</t>
  </si>
  <si>
    <t>技艺（表演），乔装，汽车驾驶，两项社交技能（魅惑、话术、恐吓、说服），心理学，任意两项其他个人或时代特长（如骑乘或格斗）。</t>
  </si>
  <si>
    <t>估价，技艺（表演），法律或外语，聆听，两项社交技能（魅惑、话术、恐吓、说服），心理学，妙手。</t>
  </si>
  <si>
    <t>技艺（表演）或乔装，估价，一项社交技能（魅惑、话术、恐吓、说服），格斗或射击，锁匠或机械维修，潜行，心理学，侦查。</t>
  </si>
  <si>
    <t>会计，技艺（摄影），技艺（任一），计算机或图书馆，机械维修，心理学，侦查，任意一项其他个人特长。</t>
  </si>
  <si>
    <t>技艺（表演类，如表演、演唱、喜剧等），乔装，两项社交技能（魅惑、话术、恐吓、说服），聆听，心理学，任意两项其他个人或时代特长。</t>
  </si>
  <si>
    <t>会计，技艺（表演），两项社交技能（魅惑、话术、恐吓、说服），聆听，心理学，妙手，侦查。</t>
  </si>
  <si>
    <t>技艺（表演），历史，聆听，母语，一项社交技能（魅惑、话术、恐吓、说服），心理学，潜行，侦查。</t>
  </si>
  <si>
    <t>技艺（乐器），一项社交技能（魅惑、话术、恐吓、说服），聆听，心理学，四项其他技能。</t>
  </si>
  <si>
    <t>人类学，技艺（摄影），历史，图书馆，神秘学，外语，心理学，任意一项其他个人或时代特长。</t>
  </si>
  <si>
    <t>技艺（摄影），一项社交技能（魅惑、话术、恐吓、说服），心理学，科学（化学），潜行，侦查，任意两项其他个人或时代特长。</t>
  </si>
  <si>
    <t>技艺（摄影），攀爬，一项社交技能（魅惑、话术、恐吓、说服），外语，心理学，科学（化学），任意两项其他个人或时代特长。</t>
  </si>
  <si>
    <t>技艺（表演）或乔装，射击，法律，聆听，一项社交技能（魅惑、话术、恐吓、说服），心理学，侦查，一项其他技能。</t>
  </si>
  <si>
    <t>技艺（摄影），乔装，法律，图书馆，一项社交技能（魅惑、话术、恐吓、说服），心理学，侦查，一项其他个人或时代特长（如计算机、锁匠、格斗、射击）。</t>
  </si>
  <si>
    <t>技艺（表演）或乔装，射击，聆听，外语，一项社交技能（魅惑、话术、恐吓、说服），心理学，妙手，潜行。</t>
  </si>
  <si>
    <t>罪犯-赝造者</t>
  </si>
  <si>
    <t>鞭子</t>
  </si>
  <si>
    <t>电锯</t>
  </si>
  <si>
    <t>斧</t>
  </si>
  <si>
    <t>属性</t>
  </si>
  <si>
    <t>住地</t>
  </si>
  <si>
    <t>故乡</t>
  </si>
  <si>
    <t>快速参考规则</t>
  </si>
  <si>
    <t>艺术家</t>
  </si>
  <si>
    <t>技能和属性检定
成功等级</t>
  </si>
  <si>
    <t>会计，法律，图书馆，聆听，说服，侦查，任意其他两项个人或时代特长。</t>
  </si>
  <si>
    <t>[医学]回复1D3点体力</t>
  </si>
  <si>
    <t>0/96+</t>
  </si>
  <si>
    <t>人类学</t>
  </si>
  <si>
    <t>估价</t>
  </si>
  <si>
    <t>考古学</t>
  </si>
  <si>
    <t>魅惑</t>
  </si>
  <si>
    <t>攀爬</t>
  </si>
  <si>
    <t>克苏鲁神话</t>
  </si>
  <si>
    <t>乔装</t>
  </si>
  <si>
    <t>闪避</t>
  </si>
  <si>
    <t>汽车驾驶</t>
  </si>
  <si>
    <t>电气维修</t>
  </si>
  <si>
    <t>话术</t>
  </si>
  <si>
    <t>急救</t>
  </si>
  <si>
    <t>历史</t>
  </si>
  <si>
    <t>恐吓</t>
  </si>
  <si>
    <t>跳跃</t>
  </si>
  <si>
    <t>聆听</t>
  </si>
  <si>
    <t>锁匠</t>
  </si>
  <si>
    <t>机械维修</t>
  </si>
  <si>
    <t>医学</t>
  </si>
  <si>
    <t>领航</t>
  </si>
  <si>
    <t>神秘学</t>
  </si>
  <si>
    <t>操作重型机械</t>
  </si>
  <si>
    <t>精神分析</t>
  </si>
  <si>
    <t>心理学</t>
  </si>
  <si>
    <t>骑术</t>
  </si>
  <si>
    <t>追踪</t>
  </si>
  <si>
    <t>妙手</t>
  </si>
  <si>
    <t>侦察</t>
  </si>
  <si>
    <t>潜行</t>
  </si>
  <si>
    <t>游泳</t>
  </si>
  <si>
    <t>投掷</t>
  </si>
  <si>
    <t>步枪/霰弹枪</t>
  </si>
  <si>
    <t>技艺:</t>
  </si>
  <si>
    <t>格斗:</t>
  </si>
  <si>
    <t>射击:</t>
  </si>
  <si>
    <t>罕见:</t>
  </si>
  <si>
    <t>科学:</t>
  </si>
  <si>
    <t>驾驶:</t>
  </si>
  <si>
    <t>母语:</t>
  </si>
  <si>
    <t>调查员信息</t>
  </si>
  <si>
    <t>次数</t>
  </si>
  <si>
    <t>射程</t>
  </si>
  <si>
    <t>伤害</t>
  </si>
  <si>
    <t>业余艺术爱好者（原作向）</t>
  </si>
  <si>
    <t>意义非凡之地</t>
  </si>
  <si>
    <t>伤口和疤痕</t>
  </si>
  <si>
    <t>恐惧症和狂躁症</t>
  </si>
  <si>
    <t>现金：</t>
  </si>
  <si>
    <t>消费水平：</t>
  </si>
  <si>
    <t>第三类接触</t>
  </si>
  <si>
    <t>古籍、咒文和魔法物品</t>
  </si>
  <si>
    <t>调查员同伴</t>
  </si>
  <si>
    <t>健康</t>
  </si>
  <si>
    <t>×</t>
  </si>
  <si>
    <t>弓</t>
  </si>
  <si>
    <t>步枪/霰弹枪</t>
  </si>
  <si>
    <t>1D3+DB</t>
  </si>
  <si>
    <t>——</t>
  </si>
  <si>
    <t>神志清醒</t>
  </si>
  <si>
    <t>潜水</t>
  </si>
  <si>
    <t>调整值</t>
  </si>
  <si>
    <r>
      <t xml:space="preserve">力量
</t>
    </r>
    <r>
      <rPr>
        <sz val="8"/>
        <color rgb="FF000000"/>
        <rFont val="微软雅黑"/>
        <family val="2"/>
        <charset val="134"/>
      </rPr>
      <t>STR</t>
    </r>
  </si>
  <si>
    <r>
      <t xml:space="preserve">体质
</t>
    </r>
    <r>
      <rPr>
        <sz val="8"/>
        <color rgb="FF000000"/>
        <rFont val="微软雅黑"/>
        <family val="2"/>
        <charset val="134"/>
      </rPr>
      <t>CON</t>
    </r>
  </si>
  <si>
    <r>
      <t xml:space="preserve">敏捷
</t>
    </r>
    <r>
      <rPr>
        <sz val="8"/>
        <color rgb="FF000000"/>
        <rFont val="微软雅黑"/>
        <family val="2"/>
        <charset val="134"/>
      </rPr>
      <t>DEX</t>
    </r>
  </si>
  <si>
    <t>智力INT
灵感idea</t>
  </si>
  <si>
    <r>
      <t xml:space="preserve">意志
</t>
    </r>
    <r>
      <rPr>
        <sz val="8"/>
        <color rgb="FF000000"/>
        <rFont val="微软雅黑"/>
        <family val="2"/>
        <charset val="134"/>
      </rPr>
      <t>POW</t>
    </r>
  </si>
  <si>
    <r>
      <t xml:space="preserve">教育
</t>
    </r>
    <r>
      <rPr>
        <sz val="8"/>
        <color rgb="FF000000"/>
        <rFont val="微软雅黑"/>
        <family val="2"/>
        <charset val="134"/>
      </rPr>
      <t>EDU</t>
    </r>
  </si>
  <si>
    <r>
      <t xml:space="preserve">移动力
</t>
    </r>
    <r>
      <rPr>
        <sz val="8"/>
        <color rgb="FF000000"/>
        <rFont val="微软雅黑"/>
        <family val="2"/>
        <charset val="134"/>
      </rPr>
      <t>MOV</t>
    </r>
  </si>
  <si>
    <r>
      <t xml:space="preserve">体力
</t>
    </r>
    <r>
      <rPr>
        <sz val="8"/>
        <color rgb="FF000000"/>
        <rFont val="微软雅黑"/>
        <family val="2"/>
        <charset val="134"/>
      </rPr>
      <t>Hit  Points</t>
    </r>
  </si>
  <si>
    <r>
      <t xml:space="preserve">理智
</t>
    </r>
    <r>
      <rPr>
        <sz val="8"/>
        <color rgb="FF000000"/>
        <rFont val="微软雅黑"/>
        <family val="2"/>
        <charset val="134"/>
      </rPr>
      <t>Sanity</t>
    </r>
  </si>
  <si>
    <r>
      <t xml:space="preserve">幸运
</t>
    </r>
    <r>
      <rPr>
        <sz val="8"/>
        <color rgb="FF000000"/>
        <rFont val="微软雅黑"/>
        <family val="2"/>
        <charset val="134"/>
      </rPr>
      <t>Luck</t>
    </r>
  </si>
  <si>
    <r>
      <t xml:space="preserve">魔法
</t>
    </r>
    <r>
      <rPr>
        <sz val="8"/>
        <color rgb="FF000000"/>
        <rFont val="微软雅黑"/>
        <family val="2"/>
        <charset val="134"/>
      </rPr>
      <t>Magic Points</t>
    </r>
  </si>
  <si>
    <r>
      <t xml:space="preserve">伤害加值
</t>
    </r>
    <r>
      <rPr>
        <sz val="8"/>
        <color rgb="FF000000"/>
        <rFont val="微软雅黑"/>
        <family val="2"/>
        <charset val="134"/>
      </rPr>
      <t>Damage Bonus</t>
    </r>
  </si>
  <si>
    <r>
      <t xml:space="preserve">体格
</t>
    </r>
    <r>
      <rPr>
        <sz val="8"/>
        <color rgb="FF000000"/>
        <rFont val="微软雅黑"/>
        <family val="2"/>
        <charset val="134"/>
      </rPr>
      <t>Build</t>
    </r>
  </si>
  <si>
    <r>
      <t xml:space="preserve">状态 </t>
    </r>
    <r>
      <rPr>
        <sz val="8"/>
        <color rgb="FF000000"/>
        <rFont val="微软雅黑"/>
        <family val="2"/>
        <charset val="134"/>
      </rPr>
      <t>State</t>
    </r>
  </si>
  <si>
    <t>宝贵之物</t>
  </si>
  <si>
    <r>
      <t xml:space="preserve">护甲 </t>
    </r>
    <r>
      <rPr>
        <sz val="8"/>
        <color rgb="FF000000"/>
        <rFont val="微软雅黑"/>
        <family val="2"/>
        <charset val="134"/>
      </rPr>
      <t>Armor</t>
    </r>
  </si>
  <si>
    <t>思想与信念</t>
  </si>
  <si>
    <t>重要之人</t>
  </si>
  <si>
    <t>特质</t>
  </si>
  <si>
    <t>选择职业序号为0，则清除职业模板提示和点数计算器，供强迫症患者使用。</t>
  </si>
  <si>
    <t>生存:</t>
  </si>
  <si>
    <t>无特殊状态</t>
  </si>
  <si>
    <t>STR+SIZ</t>
  </si>
  <si>
    <t>DB</t>
  </si>
  <si>
    <t>错误</t>
  </si>
  <si>
    <t>技艺（艺术或摄影），一项社交技能（魅惑、话术、恐吓、说服），历史，图书馆，母语，心理学，任意两项其他个人或时代特长。</t>
  </si>
  <si>
    <t>幸运</t>
  </si>
  <si>
    <t>幸运#2</t>
  </si>
  <si>
    <t>意志
POW</t>
  </si>
  <si>
    <t>力量
STR</t>
  </si>
  <si>
    <t>敏捷
DEX</t>
  </si>
  <si>
    <t>体质
CON</t>
  </si>
  <si>
    <t>教育
EDU</t>
  </si>
  <si>
    <t>体型
SIZ</t>
  </si>
  <si>
    <t>按[F9]刷新。移动设备选择[菜单]-[公式]-[开始计算]。</t>
  </si>
  <si>
    <t>技能名称</t>
  </si>
  <si>
    <t>孤注一骰：使用孤注一骰来重投上一次检定结果，需要合理的解释重掷原因，战斗和理智检定不能执行孤注一骰。</t>
  </si>
  <si>
    <t>D4</t>
  </si>
  <si>
    <t>D6</t>
  </si>
  <si>
    <t>D10</t>
  </si>
  <si>
    <t>D100</t>
  </si>
  <si>
    <t>D20</t>
  </si>
  <si>
    <t>多面骰</t>
  </si>
  <si>
    <t>D2</t>
  </si>
  <si>
    <t>D8</t>
  </si>
  <si>
    <t>+1D4</t>
  </si>
  <si>
    <t>+1D6</t>
  </si>
  <si>
    <t>+2D6</t>
  </si>
  <si>
    <t>+3D6</t>
  </si>
  <si>
    <t>+4D6</t>
  </si>
  <si>
    <t>+5D6</t>
  </si>
  <si>
    <t>+6D6</t>
  </si>
  <si>
    <t>+7D6</t>
  </si>
  <si>
    <t>+8D6</t>
  </si>
  <si>
    <t>+9D6</t>
  </si>
  <si>
    <t>+10D6</t>
  </si>
  <si>
    <t>+11D6</t>
  </si>
  <si>
    <t>+12D6</t>
  </si>
  <si>
    <t>+13D6</t>
  </si>
  <si>
    <t>+14D6</t>
  </si>
  <si>
    <t>+15D6</t>
  </si>
  <si>
    <t>+16D6</t>
  </si>
  <si>
    <t>+17D6</t>
  </si>
  <si>
    <t>+18D6</t>
  </si>
  <si>
    <t>+19D6</t>
  </si>
  <si>
    <t>+20D6</t>
  </si>
  <si>
    <t>+21D6</t>
  </si>
  <si>
    <t>+22D6</t>
  </si>
  <si>
    <t>+23D6</t>
  </si>
  <si>
    <t>+24D6</t>
  </si>
  <si>
    <t>+25D6</t>
  </si>
  <si>
    <t>+26D6</t>
  </si>
  <si>
    <t>Build</t>
  </si>
  <si>
    <t>MOV减值</t>
  </si>
  <si>
    <t>STR</t>
  </si>
  <si>
    <t>DEX</t>
  </si>
  <si>
    <t>判断MOV</t>
  </si>
  <si>
    <t>剑</t>
  </si>
  <si>
    <t>信用评级</t>
  </si>
  <si>
    <t>会计</t>
  </si>
  <si>
    <t>图书馆使用</t>
  </si>
  <si>
    <t>SIZ</t>
  </si>
  <si>
    <t>STR&gt;SIZ?</t>
  </si>
  <si>
    <t>DEX&gt;SIZ?</t>
  </si>
  <si>
    <t>STR&lt;SIZ?</t>
  </si>
  <si>
    <t>DEX&lt;SIZ?</t>
  </si>
  <si>
    <t>MOV=8？</t>
  </si>
  <si>
    <t>最终结果</t>
  </si>
  <si>
    <t>个人描述</t>
  </si>
  <si>
    <t>调查员笔记</t>
  </si>
  <si>
    <t>弹药</t>
  </si>
  <si>
    <r>
      <t xml:space="preserve">闪避
</t>
    </r>
    <r>
      <rPr>
        <sz val="8"/>
        <color rgb="FF000000"/>
        <rFont val="微软雅黑"/>
        <family val="2"/>
        <charset val="134"/>
      </rPr>
      <t>Dodge</t>
    </r>
  </si>
  <si>
    <t>语言:</t>
  </si>
  <si>
    <t>语言:</t>
  </si>
  <si>
    <t>←点这个箭头，将滚动条拉到最底端，去掉(空白)前的复选框，点确定。</t>
  </si>
  <si>
    <t>选中B列，复制，粘贴至txt文档中即可。</t>
  </si>
  <si>
    <t>*护甲、职业模板、调查员笔记、调查员同伴、古籍咒文魔法物品和神话遭遇不会被输出。</t>
  </si>
  <si>
    <t>贯穿</t>
  </si>
  <si>
    <t>博物学</t>
  </si>
  <si>
    <t>☐</t>
  </si>
  <si>
    <t>音乐</t>
  </si>
  <si>
    <t>厨艺</t>
  </si>
  <si>
    <t>读唇</t>
  </si>
  <si>
    <t>绞索</t>
  </si>
  <si>
    <r>
      <t xml:space="preserve">外貌
</t>
    </r>
    <r>
      <rPr>
        <sz val="8"/>
        <color rgb="FF000000"/>
        <rFont val="微软雅黑"/>
        <family val="2"/>
        <charset val="134"/>
      </rPr>
      <t>APP</t>
    </r>
  </si>
  <si>
    <t>计算机，电气维修，电子学、图书馆，科学（数学），侦查，任意两项其他个人或时代特长。</t>
  </si>
  <si>
    <t>计算机，电气维修，电子学，图书馆，侦查，一项社交技能（魅惑、话术、恐吓、说服），任意两项其他技能。</t>
  </si>
  <si>
    <t>乔装，电气维修，格斗，射击，锁匠，机械维修，潜行，心理学。</t>
  </si>
  <si>
    <t>汽车驾驶，电气维修或机械维修，格斗，射击，恐吓，锁匠，操作重型机械，任意一项其他个人或时代特长。</t>
  </si>
  <si>
    <t>估价，攀爬，电气维修或机械维修，聆听，锁匠，妙手，潜行，侦查。</t>
  </si>
  <si>
    <t>会计，汽车驾驶，电气维修，话术，机械维修，导航，侦查，任意一项其他个人或时代特长。</t>
  </si>
  <si>
    <t>技艺（技术制图），电气维修，图书馆，机械维修，操作重型机械，科学（工程学，物理），任意一项其他个人或时代特长。</t>
  </si>
  <si>
    <t>电气维修，一项社交技能（魅惑、话术、恐吓、说服），格斗（斗殴），急救，聆听，机械维修，心理学，潜行。</t>
  </si>
  <si>
    <t>计算机或图书馆，电气维修，外语，科学（化学和任意两项），侦查，任意一项其他个人特长。</t>
  </si>
  <si>
    <t>技艺（木工、焊接、管道工等），攀爬，汽车驾驶，电气维修，机械维修，操作重型机械，任意两项其他个人或时代或技术特长。</t>
  </si>
  <si>
    <t>电气维修，机械维修，导航，操作重型机械，驾驶（飞行器），科学（天文），任意两项其他个人或时代特长。</t>
  </si>
  <si>
    <t>会计，电气维修，聆听，机械维修，导航，驾驶（飞行器），侦查，任意一项其他个人或时代特长。</t>
  </si>
  <si>
    <t>会计，两项社交技能（魅惑、话术、恐吓、说服），电气维修，聆听，机械维修，心理学，侦查。</t>
  </si>
  <si>
    <t>攀爬，闪避，电气维修或机械维修，格斗，急救，跳跃，游泳，下面任选一项：潜水、汽车驾驶、驾驶（任一），骑乘。</t>
  </si>
  <si>
    <t>汽车驾驶，电子学或电气维修，格斗或射击，一项社交技能（魅惑、话术、恐吓、说服），法律，心理学，追踪，潜行。</t>
  </si>
  <si>
    <t>外貌
APP</t>
  </si>
  <si>
    <t>智力
INT</t>
  </si>
  <si>
    <t>药学</t>
  </si>
  <si>
    <t>—————————资产—————————</t>
  </si>
  <si>
    <t>—————————战斗—————————</t>
  </si>
  <si>
    <t>—————————技能—————————</t>
  </si>
  <si>
    <t>————————背景故事————————</t>
  </si>
  <si>
    <t>————————随身物品————————</t>
  </si>
  <si>
    <t>————————————————————</t>
  </si>
  <si>
    <t>计算机使用 Ω</t>
  </si>
  <si>
    <t>电子学 Ω</t>
  </si>
  <si>
    <t>写作</t>
  </si>
  <si>
    <t>表演</t>
  </si>
  <si>
    <t>木匠</t>
  </si>
  <si>
    <t>莫里斯舞蹈</t>
  </si>
  <si>
    <t>粉刷/油漆工</t>
  </si>
  <si>
    <t>雕塑</t>
  </si>
  <si>
    <t>书法</t>
  </si>
  <si>
    <t>理发</t>
  </si>
  <si>
    <t>舞蹈</t>
  </si>
  <si>
    <t>歌剧演唱</t>
  </si>
  <si>
    <t>制陶</t>
  </si>
  <si>
    <t>艺术与手艺</t>
  </si>
  <si>
    <t>技能</t>
  </si>
  <si>
    <t>基础值</t>
  </si>
  <si>
    <t>技能</t>
  </si>
  <si>
    <t>基础值</t>
  </si>
  <si>
    <t>司法科学</t>
  </si>
  <si>
    <t>伪造文书</t>
  </si>
  <si>
    <t>爆破</t>
  </si>
  <si>
    <t>炮术</t>
  </si>
  <si>
    <t>潜水</t>
  </si>
  <si>
    <t>徒手格斗</t>
  </si>
  <si>
    <t>Produced by Lost_Akiba   果园ID：秋叶EXODUS    群号：228689392</t>
  </si>
  <si>
    <t>——</t>
  </si>
  <si>
    <t>药学</t>
  </si>
  <si>
    <t>跳跃，聆听，博物学，心理学，科学（动物学），潜行，追踪，任意一项其他个人或时代特长。</t>
  </si>
  <si>
    <t>技艺（任一），历史或博物学，一项社交技能（魅惑、话术、恐吓、说服），外语，心理学，侦查，任意两项其他个人或时代特长。</t>
  </si>
  <si>
    <t>技艺（文学），历史，图书馆，博物学或神秘学，外语，母语，心理学，任意一项其他个人或时代特长。</t>
  </si>
  <si>
    <t>射击，聆听或侦查，博物学，导航，外语或生存（任一），科学（生物学或植物学），潜行，追踪。</t>
  </si>
  <si>
    <t>闪避，格斗或射击，急救或博物学，跳跃，骑乘，生存（任一），投掷，追踪。</t>
  </si>
  <si>
    <t>会计，技艺（任二），机械维修，博物学，侦查，任意两项其他个人或时代特长。</t>
  </si>
  <si>
    <t>攀爬或游泳，射击，历史，跳跃，博物学，导航，外语，生存。</t>
  </si>
  <si>
    <t>技艺（耕作），汽车驾驶（或运货马车），一项社交技能（魅惑、话术、恐吓、说服），机械维修，博物学，操作重型机械，追踪，任意一项其他个人或时代特长</t>
  </si>
  <si>
    <t>攀爬，闪避，格斗（链锯），急救，跳跃，机械维修，博物学或科学（生物学或植物学），投掷。</t>
  </si>
  <si>
    <t>技艺（任一），急救，机械维修，医学，博物学，一项社交技能（魅惑、话术、恐吓、说服），任意两项其他个人或时代特长。</t>
  </si>
  <si>
    <t>射击，急救，聆听，博物学，导航，侦查，生存（任一），追踪。</t>
  </si>
  <si>
    <t>急救，机械维修，博物学，导航，一项社交技能（魅惑、话术、恐吓、说服），驾驶（船），侦查，游泳。</t>
  </si>
  <si>
    <t>攀爬，格斗或投掷，聆听，博物学，神秘学，侦查，游泳，生存（任一）。</t>
  </si>
  <si>
    <t>驯兽，会计，闪避，急救，博物学，医学，科学（制药，动物学）。</t>
  </si>
  <si>
    <t>与1</t>
  </si>
  <si>
    <t>与2</t>
  </si>
  <si>
    <t>非3</t>
  </si>
  <si>
    <t>MOV=9？</t>
  </si>
  <si>
    <t>MOV=7？</t>
  </si>
  <si>
    <t>催眠</t>
  </si>
  <si>
    <t>驯兽</t>
  </si>
  <si>
    <t>罕见技能</t>
  </si>
  <si>
    <r>
      <t>不多于8个本职技能。在职业属性中输入第二职业属性的</t>
    </r>
    <r>
      <rPr>
        <b/>
        <sz val="11"/>
        <color rgb="FFFF0000"/>
        <rFont val="微软雅黑 Light"/>
        <family val="2"/>
        <charset val="134"/>
      </rPr>
      <t>数值</t>
    </r>
    <r>
      <rPr>
        <sz val="11"/>
        <color rgb="FF000000"/>
        <rFont val="微软雅黑 Light"/>
        <family val="2"/>
        <charset val="134"/>
      </rPr>
      <t>（留空则视为EDU）并自行设置起始信誉。使用自定义职业前，请先咨询你的守秘人</t>
    </r>
  </si>
  <si>
    <t>技能</t>
  </si>
  <si>
    <t>名称</t>
  </si>
  <si>
    <t>所用技能</t>
  </si>
  <si>
    <t>伤害</t>
  </si>
  <si>
    <t>贯穿</t>
  </si>
  <si>
    <t>基础射程</t>
  </si>
  <si>
    <t>每轮</t>
  </si>
  <si>
    <t>弹数</t>
  </si>
  <si>
    <t>价格($)</t>
  </si>
  <si>
    <t>弓箭</t>
  </si>
  <si>
    <t>射击(弓)</t>
  </si>
  <si>
    <t>1D6+半DB</t>
  </si>
  <si>
    <t>×</t>
  </si>
  <si>
    <t>30yd</t>
  </si>
  <si>
    <t>7/75</t>
  </si>
  <si>
    <t>CP</t>
  </si>
  <si>
    <t>黄铜指虎</t>
  </si>
  <si>
    <t>格斗(斗殴)</t>
  </si>
  <si>
    <t>1D3+1+DB</t>
  </si>
  <si>
    <t>近</t>
  </si>
  <si>
    <t>　</t>
  </si>
  <si>
    <t>长鞭</t>
  </si>
  <si>
    <t>格斗(鞭)</t>
  </si>
  <si>
    <t>1D3+半DB</t>
  </si>
  <si>
    <t>10ft</t>
  </si>
  <si>
    <t>5/50</t>
  </si>
  <si>
    <t>C</t>
  </si>
  <si>
    <t>燃烧的火把</t>
  </si>
  <si>
    <t>1D6 烧</t>
  </si>
  <si>
    <t>0.05/0.5</t>
  </si>
  <si>
    <t>链锯①</t>
  </si>
  <si>
    <t>格斗(链锯)</t>
  </si>
  <si>
    <t>2D8</t>
  </si>
  <si>
    <t>√</t>
  </si>
  <si>
    <t>-/300</t>
  </si>
  <si>
    <t>P</t>
  </si>
  <si>
    <t>包皮短棒（大头棍、护身棒）</t>
  </si>
  <si>
    <t>1D8+DB</t>
  </si>
  <si>
    <t>大棒（棒球棒、拨火棍）</t>
  </si>
  <si>
    <t>3/35</t>
  </si>
  <si>
    <t>小型棍棒（警棍）</t>
  </si>
  <si>
    <t>1D6+DB</t>
  </si>
  <si>
    <t>弩</t>
  </si>
  <si>
    <t>1D8+2</t>
  </si>
  <si>
    <t>50yd</t>
  </si>
  <si>
    <t>10/100</t>
  </si>
  <si>
    <t>绞索⑤</t>
  </si>
  <si>
    <t>格斗(绞索)</t>
  </si>
  <si>
    <t>0.5/3</t>
  </si>
  <si>
    <t>手斧/手镰</t>
  </si>
  <si>
    <t>1D6+1+DB</t>
  </si>
  <si>
    <t>大型刀（甘蔗刀等）</t>
  </si>
  <si>
    <t>4/50</t>
  </si>
  <si>
    <t>中型刀（切肉餐刀等）</t>
  </si>
  <si>
    <t>1D4+2+DB</t>
  </si>
  <si>
    <t>小型刀（弹簧折叠刀等）</t>
  </si>
  <si>
    <t>1D4+DB</t>
  </si>
  <si>
    <t>220V通电导线</t>
  </si>
  <si>
    <t>2D8+晕</t>
  </si>
  <si>
    <t>催泪瓦斯⑦</t>
  </si>
  <si>
    <t>晕</t>
  </si>
  <si>
    <t>6ft</t>
  </si>
  <si>
    <t>-/10</t>
  </si>
  <si>
    <t>双节棍</t>
  </si>
  <si>
    <t>格斗(连枷)</t>
  </si>
  <si>
    <t>投石</t>
  </si>
  <si>
    <t>投掷</t>
  </si>
  <si>
    <t>1D4+半DB</t>
  </si>
  <si>
    <t>STRft</t>
  </si>
  <si>
    <t>手里剑</t>
  </si>
  <si>
    <t>壹</t>
  </si>
  <si>
    <t>矛、骑士长枪</t>
  </si>
  <si>
    <t>格斗(矛)</t>
  </si>
  <si>
    <t>1D8+1</t>
  </si>
  <si>
    <t>25/150</t>
  </si>
  <si>
    <t>投矛</t>
  </si>
  <si>
    <t>1D8+半DB</t>
  </si>
  <si>
    <t>稀</t>
  </si>
  <si>
    <t>大型剑（马刀）</t>
  </si>
  <si>
    <t>格斗(剑)</t>
  </si>
  <si>
    <t>1D8+1+DB</t>
  </si>
  <si>
    <t>30/75</t>
  </si>
  <si>
    <t>中型剑（佩剑、重剑）</t>
  </si>
  <si>
    <t>15/100</t>
  </si>
  <si>
    <t>轻型剑（花剑、剑杖）</t>
  </si>
  <si>
    <t>25/100</t>
  </si>
  <si>
    <t>电击枪（接触）⑧</t>
  </si>
  <si>
    <t>1D3+晕</t>
  </si>
  <si>
    <t>-/200</t>
  </si>
  <si>
    <t>电击枪（射击）⑧</t>
  </si>
  <si>
    <t>射击(手枪)</t>
  </si>
  <si>
    <t>15ft</t>
  </si>
  <si>
    <t>-/400</t>
  </si>
  <si>
    <t>战斗回力镖</t>
  </si>
  <si>
    <t>伐木斧</t>
  </si>
  <si>
    <t>格斗(斧)</t>
  </si>
  <si>
    <t>1D8+2+DB</t>
  </si>
  <si>
    <t>燧发手枪</t>
  </si>
  <si>
    <t>1D6+1</t>
  </si>
  <si>
    <t>30/300</t>
  </si>
  <si>
    <t>.22(5.6mm)小型自动手枪</t>
  </si>
  <si>
    <t>1D6</t>
  </si>
  <si>
    <t>10</t>
  </si>
  <si>
    <t>1(3)</t>
  </si>
  <si>
    <t>25/190</t>
  </si>
  <si>
    <t>.25(6.35mm)短口手枪(单管)</t>
  </si>
  <si>
    <t>12/55</t>
  </si>
  <si>
    <t>.32(7.65mm)左轮</t>
  </si>
  <si>
    <t>1D8</t>
  </si>
  <si>
    <t>15</t>
  </si>
  <si>
    <t>15/200</t>
  </si>
  <si>
    <t>.32(7.65mm)自动手枪</t>
  </si>
  <si>
    <t>20/350</t>
  </si>
  <si>
    <t>.357马格南左轮</t>
  </si>
  <si>
    <t>1D8+1D4</t>
  </si>
  <si>
    <t>-/425</t>
  </si>
  <si>
    <t>.38(9mm)左轮</t>
  </si>
  <si>
    <t>1D10</t>
  </si>
  <si>
    <t>25/200</t>
  </si>
  <si>
    <t>.38(9mm)自动手枪</t>
  </si>
  <si>
    <t>30/375</t>
  </si>
  <si>
    <t>贝瑞塔M9</t>
  </si>
  <si>
    <t>-/500</t>
  </si>
  <si>
    <t>9mm格洛克17</t>
  </si>
  <si>
    <t>9mm鲁格P08</t>
  </si>
  <si>
    <t>75/600</t>
  </si>
  <si>
    <t>.41(10.4mm)左轮</t>
  </si>
  <si>
    <t>30/-</t>
  </si>
  <si>
    <t>C稀</t>
  </si>
  <si>
    <t>.44(11.2mm)马格南左轮</t>
  </si>
  <si>
    <t>1D10+1D4+2</t>
  </si>
  <si>
    <t>-/475</t>
  </si>
  <si>
    <t>.45(11.43mm)左轮</t>
  </si>
  <si>
    <t>1D10+2</t>
  </si>
  <si>
    <t>.45(11.43mm)自动手枪</t>
  </si>
  <si>
    <t>40/375</t>
  </si>
  <si>
    <t>IMI 沙漠之鹰</t>
  </si>
  <si>
    <t>1D10+1D6+3</t>
  </si>
  <si>
    <t>-/650</t>
  </si>
  <si>
    <t>1/4</t>
  </si>
  <si>
    <t>1/4</t>
  </si>
  <si>
    <t>.58 (14.7mm)1855年式春田步枪</t>
  </si>
  <si>
    <t>1D10+4</t>
  </si>
  <si>
    <t>60</t>
  </si>
  <si>
    <t>1</t>
  </si>
  <si>
    <t>25/350</t>
  </si>
  <si>
    <t>95</t>
  </si>
  <si>
    <t>.22 (5.6mm)栓式枪机步枪</t>
  </si>
  <si>
    <t>30</t>
  </si>
  <si>
    <t>6</t>
  </si>
  <si>
    <t>13/70</t>
  </si>
  <si>
    <t>99</t>
  </si>
  <si>
    <t>.30 (7.62mm)杠杆式枪机步枪</t>
  </si>
  <si>
    <t>2D6</t>
  </si>
  <si>
    <t>50</t>
  </si>
  <si>
    <t>19/150</t>
  </si>
  <si>
    <t>98</t>
  </si>
  <si>
    <t>.45 (11.43mm)马蒂尼-亨利步枪</t>
  </si>
  <si>
    <t>1D8+1D6+3</t>
  </si>
  <si>
    <t>80</t>
  </si>
  <si>
    <t>1/3</t>
  </si>
  <si>
    <t>20/200</t>
  </si>
  <si>
    <t>100</t>
  </si>
  <si>
    <t>莫兰上校的气动步枪③</t>
  </si>
  <si>
    <t>2D6+1</t>
  </si>
  <si>
    <t>20</t>
  </si>
  <si>
    <t>200/-</t>
  </si>
  <si>
    <t>88</t>
  </si>
  <si>
    <t>加兰德M1、M2步枪</t>
  </si>
  <si>
    <t>2D6+4</t>
  </si>
  <si>
    <t>110</t>
  </si>
  <si>
    <t>8</t>
  </si>
  <si>
    <t>二战及以后</t>
  </si>
  <si>
    <t>SKS半自动步枪(56半)</t>
  </si>
  <si>
    <t>90</t>
  </si>
  <si>
    <t>1(2)</t>
  </si>
  <si>
    <t>97</t>
  </si>
  <si>
    <t>.303(7.7mm)李-恩菲尔德</t>
  </si>
  <si>
    <t>5</t>
  </si>
  <si>
    <t>50/300</t>
  </si>
  <si>
    <t>.30-06(7.62mm)手动枪机步枪</t>
  </si>
  <si>
    <t>75/175</t>
  </si>
  <si>
    <t>.30-06(7.62mm)半自动步枪</t>
  </si>
  <si>
    <t>-/275</t>
  </si>
  <si>
    <t>.444(11.28mm)马林步枪</t>
  </si>
  <si>
    <t>2D8+4</t>
  </si>
  <si>
    <t>猎象枪(双管)</t>
  </si>
  <si>
    <t>3D6+4</t>
  </si>
  <si>
    <t>1或2</t>
  </si>
  <si>
    <t>2</t>
  </si>
  <si>
    <t>400/1000</t>
  </si>
  <si>
    <t>射击(步霰)</t>
  </si>
  <si>
    <t>射击(步霰)</t>
  </si>
  <si>
    <t>20号霰弹枪(双管)</t>
  </si>
  <si>
    <t>2D6/1D6/1D3</t>
  </si>
  <si>
    <t>10/20/50</t>
  </si>
  <si>
    <t>35/稀</t>
  </si>
  <si>
    <t>16号霰弹枪(双管)</t>
  </si>
  <si>
    <t>2D6+2/1D6+1/1D4</t>
  </si>
  <si>
    <t>40/稀</t>
  </si>
  <si>
    <t>12号霰弹枪(双管)</t>
  </si>
  <si>
    <t>4D6/2D6/1D6</t>
  </si>
  <si>
    <t>40/200</t>
  </si>
  <si>
    <t>12号霰弹枪(手压式)</t>
  </si>
  <si>
    <t>45/100</t>
  </si>
  <si>
    <t>12号霰弹枪(半自动)</t>
  </si>
  <si>
    <t>12号霰弹枪(双管,锯短)</t>
  </si>
  <si>
    <t>4D6/1D6</t>
  </si>
  <si>
    <t>5/10</t>
  </si>
  <si>
    <t>10号霰弹枪(双管)</t>
  </si>
  <si>
    <t>4D6+2/2D6+1/1D4</t>
  </si>
  <si>
    <t>12号贝里尼M3(折叠式枪托)</t>
  </si>
  <si>
    <t>7</t>
  </si>
  <si>
    <t>-/895</t>
  </si>
  <si>
    <t>12号SPAS (折叠式枪托)</t>
  </si>
  <si>
    <t>-/600</t>
  </si>
  <si>
    <t>AK-47或AKM</t>
  </si>
  <si>
    <t>1(2)或连射</t>
  </si>
  <si>
    <t>200</t>
  </si>
  <si>
    <t>AK-74</t>
  </si>
  <si>
    <t>1000</t>
  </si>
  <si>
    <t>巴雷特M82</t>
  </si>
  <si>
    <t>2D10+1D8+6</t>
  </si>
  <si>
    <t>250</t>
  </si>
  <si>
    <t>11</t>
  </si>
  <si>
    <t>3000</t>
  </si>
  <si>
    <t>96</t>
  </si>
  <si>
    <t>FN FAL</t>
  </si>
  <si>
    <t>1(2)或3连射</t>
  </si>
  <si>
    <t>1500</t>
  </si>
  <si>
    <t>加利尔突击步枪</t>
  </si>
  <si>
    <t>2000</t>
  </si>
  <si>
    <t>M16A2</t>
  </si>
  <si>
    <t>M4</t>
  </si>
  <si>
    <t>1或3连射</t>
  </si>
  <si>
    <t>斯泰尔AUG</t>
  </si>
  <si>
    <t>1100</t>
  </si>
  <si>
    <t>贝雷塔M70/90</t>
  </si>
  <si>
    <t>1或连射</t>
  </si>
  <si>
    <t>2800</t>
  </si>
  <si>
    <t>常规武器</t>
  </si>
  <si>
    <t>手枪</t>
  </si>
  <si>
    <t>步枪</t>
  </si>
  <si>
    <t>霰弹枪</t>
  </si>
  <si>
    <t>突击步枪</t>
  </si>
  <si>
    <t>冲锋枪</t>
  </si>
  <si>
    <t>MP18I/MP28II</t>
  </si>
  <si>
    <t>20/30/32</t>
  </si>
  <si>
    <t>1000/20000</t>
  </si>
  <si>
    <t>MP5</t>
  </si>
  <si>
    <t>15/30</t>
  </si>
  <si>
    <t>MAC-11</t>
  </si>
  <si>
    <t>1(3)或连射</t>
  </si>
  <si>
    <t>32</t>
  </si>
  <si>
    <t>-/750</t>
  </si>
  <si>
    <t>蝎式</t>
  </si>
  <si>
    <t>汤普森</t>
  </si>
  <si>
    <t>20/30/50</t>
  </si>
  <si>
    <t>200+/1600</t>
  </si>
  <si>
    <t>乌兹</t>
  </si>
  <si>
    <t>-/1000</t>
  </si>
  <si>
    <t>射击(冲锋枪)</t>
  </si>
  <si>
    <t>机枪</t>
  </si>
  <si>
    <t>1882年式加特林</t>
  </si>
  <si>
    <t>连射</t>
  </si>
  <si>
    <t>2000/14000</t>
  </si>
  <si>
    <t>M1918式勃朗宁自动步枪</t>
  </si>
  <si>
    <t>800/1500</t>
  </si>
  <si>
    <t>勃朗宁M1917A1(7.62mm)</t>
  </si>
  <si>
    <t>150</t>
  </si>
  <si>
    <t>3000/3万</t>
  </si>
  <si>
    <t>布伦轻机枪</t>
  </si>
  <si>
    <t>30/100</t>
  </si>
  <si>
    <t>3000/5万</t>
  </si>
  <si>
    <t>路易斯Ⅰ型机枪</t>
  </si>
  <si>
    <t>27/97</t>
  </si>
  <si>
    <t>3000/2万</t>
  </si>
  <si>
    <t>GE M134式7.62mm速射机枪⑥</t>
  </si>
  <si>
    <t>4000</t>
  </si>
  <si>
    <t>FN 米尼米，弹夹/弹带</t>
  </si>
  <si>
    <t>30/200</t>
  </si>
  <si>
    <t>维克斯.303机枪</t>
  </si>
  <si>
    <t>机枪</t>
  </si>
  <si>
    <t>莫洛托夫鸡尾酒</t>
  </si>
  <si>
    <t>2D6 烧</t>
  </si>
  <si>
    <t>1/2</t>
  </si>
  <si>
    <t>一次性</t>
  </si>
  <si>
    <t>信号枪(信号弹枪)</t>
  </si>
  <si>
    <t>1D10+1D3 烧</t>
  </si>
  <si>
    <t>15/75</t>
  </si>
  <si>
    <t>M79式40mm榴弹发射器</t>
  </si>
  <si>
    <t>射击(重武器)</t>
  </si>
  <si>
    <t>3D10/2码</t>
  </si>
  <si>
    <t>炸药棒④</t>
  </si>
  <si>
    <t>4D10/3码</t>
  </si>
  <si>
    <t>2/5</t>
  </si>
  <si>
    <t>雷管</t>
  </si>
  <si>
    <t>2D10/1码</t>
  </si>
  <si>
    <t>N/A</t>
  </si>
  <si>
    <t>20/整盒</t>
  </si>
  <si>
    <t>爆破筒</t>
  </si>
  <si>
    <t>爆破</t>
  </si>
  <si>
    <t>1D10/3码</t>
  </si>
  <si>
    <t>即地</t>
  </si>
  <si>
    <t>塑胶炸弹(C-4)，4盎司</t>
  </si>
  <si>
    <t>6D10/3码</t>
  </si>
  <si>
    <t>手榴弹④</t>
  </si>
  <si>
    <t>81mm迫击炮</t>
  </si>
  <si>
    <t>炮术</t>
  </si>
  <si>
    <t>6D10/6码</t>
  </si>
  <si>
    <t>500</t>
  </si>
  <si>
    <t>独立装弹</t>
  </si>
  <si>
    <t>75mm野战火炮</t>
  </si>
  <si>
    <t>10D10/2码</t>
  </si>
  <si>
    <t>1500/-</t>
  </si>
  <si>
    <t>120mm坦克主炮</t>
  </si>
  <si>
    <t>5英寸(127mm)舰炮</t>
  </si>
  <si>
    <t>15D10/4码</t>
  </si>
  <si>
    <t>自动上弹</t>
  </si>
  <si>
    <t>反步兵地雷</t>
  </si>
  <si>
    <t>4D10/5码</t>
  </si>
  <si>
    <t>阔剑地雷②</t>
  </si>
  <si>
    <t>6D6/20码</t>
  </si>
  <si>
    <t>火焰喷射器</t>
  </si>
  <si>
    <t>射击(喷射器)</t>
  </si>
  <si>
    <t>2D6+烧</t>
  </si>
  <si>
    <t>25</t>
  </si>
  <si>
    <t>至少10</t>
  </si>
  <si>
    <t>93</t>
  </si>
  <si>
    <t>M72式单发轻型反坦克炮</t>
  </si>
  <si>
    <t>8D10/1码</t>
  </si>
  <si>
    <t> 爆炸物、重武器和其他武器</t>
  </si>
  <si>
    <t>射击(机枪)</t>
  </si>
  <si>
    <t>射击(机枪)</t>
  </si>
  <si>
    <t>点射或连射模式使用 射击（冲锋枪) 技能</t>
  </si>
  <si>
    <t>使用实心铅弹时可贯穿，伤害：10 号1D10+7；12 号1D10+6；16 号1D10+5，20 号1D10+4；射程50 码</t>
  </si>
  <si>
    <t>射击超过1发时，每次掷骰都有一个惩罚骰</t>
  </si>
  <si>
    <t>基础射程：武器攻击的标准距离。yd= 码， ft= 英尺。 未注明的射程单位均为“码”。</t>
  </si>
  <si>
    <t>※ 译者的碎碎念：这里的燃烧状态伤害翻倍没有上限，尽管很难达成超高的燃烧伤害，但是个人认为该伤害不应超过武器标注伤害的最大值。请以KP 说明为准。</t>
  </si>
  <si>
    <t>注释</t>
  </si>
  <si>
    <r>
      <rPr>
        <b/>
        <sz val="11"/>
        <color rgb="FF000000"/>
        <rFont val="微软雅黑 Light"/>
        <family val="2"/>
        <charset val="134"/>
      </rPr>
      <t>常见年代</t>
    </r>
    <r>
      <rPr>
        <sz val="11"/>
        <color rgb="FF000000"/>
        <rFont val="微软雅黑 Light"/>
        <family val="2"/>
        <charset val="134"/>
      </rPr>
      <t>：在哪些年代能获得该武器。 “C”=1920年代 “P”= 现代。</t>
    </r>
  </si>
  <si>
    <r>
      <rPr>
        <b/>
        <sz val="11"/>
        <color rgb="FF000000"/>
        <rFont val="微软雅黑 Light"/>
        <family val="2"/>
        <charset val="134"/>
      </rPr>
      <t>故障值</t>
    </r>
    <r>
      <rPr>
        <sz val="11"/>
        <color rgb="FF000000"/>
        <rFont val="微软雅黑 Light"/>
        <family val="2"/>
        <charset val="134"/>
      </rPr>
      <t>：如果一次火器发射的检定结果大于等于该武器的故障值，不仅攻击不会命中，子弹也会成为哑弹。</t>
    </r>
  </si>
  <si>
    <r>
      <rPr>
        <b/>
        <sz val="11"/>
        <color rgb="FF000000"/>
        <rFont val="微软雅黑 Light"/>
        <family val="2"/>
        <charset val="134"/>
      </rPr>
      <t>稀有</t>
    </r>
    <r>
      <rPr>
        <sz val="11"/>
        <color rgb="FF000000"/>
        <rFont val="微软雅黑 Light"/>
        <family val="2"/>
        <charset val="134"/>
      </rPr>
      <t>：可能指已经属于古董的武器、也可能指专供收藏用的精致武器，亦有可能指非法武器。</t>
    </r>
  </si>
  <si>
    <r>
      <rPr>
        <b/>
        <sz val="11"/>
        <color rgb="FF000000"/>
        <rFont val="微软雅黑 Light"/>
        <family val="2"/>
        <charset val="134"/>
      </rPr>
      <t>+DB</t>
    </r>
    <r>
      <rPr>
        <sz val="11"/>
        <color rgb="FF000000"/>
        <rFont val="微软雅黑 Light"/>
        <family val="2"/>
        <charset val="134"/>
      </rPr>
      <t>：加上伤害加值，该值因人而异。</t>
    </r>
  </si>
  <si>
    <r>
      <rPr>
        <b/>
        <sz val="11"/>
        <color rgb="FF000000"/>
        <rFont val="微软雅黑 Light"/>
        <family val="2"/>
        <charset val="134"/>
      </rPr>
      <t>晕（眩)</t>
    </r>
    <r>
      <rPr>
        <sz val="11"/>
        <color rgb="FF000000"/>
        <rFont val="微软雅黑 Light"/>
        <family val="2"/>
        <charset val="134"/>
      </rPr>
      <t>：在1D6 轮或KP 指定的时间中，目标无法行动。</t>
    </r>
  </si>
  <si>
    <r>
      <rPr>
        <b/>
        <sz val="11"/>
        <color rgb="FF000000"/>
        <rFont val="微软雅黑 Light"/>
        <family val="2"/>
        <charset val="134"/>
      </rPr>
      <t>烧（伤)</t>
    </r>
    <r>
      <rPr>
        <sz val="11"/>
        <color rgb="FF000000"/>
        <rFont val="微软雅黑 Light"/>
        <family val="2"/>
        <charset val="134"/>
      </rPr>
      <t>：目标必须进行幸运检定以避免燃烧。下回合受到最小伤害。此后每回合伤害加倍，直到被扑灭（假设目标可燃)※。</t>
    </r>
  </si>
  <si>
    <r>
      <rPr>
        <b/>
        <sz val="11"/>
        <color rgb="FF000000"/>
        <rFont val="微软雅黑 Light"/>
        <family val="2"/>
        <charset val="134"/>
      </rPr>
      <t>点射/ 自动射击</t>
    </r>
    <r>
      <rPr>
        <sz val="11"/>
        <color rgb="FF000000"/>
        <rFont val="微软雅黑 Light"/>
        <family val="2"/>
        <charset val="134"/>
      </rPr>
      <t>：一些自动武器可以切换到点射或全自动射击模式，这些武器民间一般无法获得。价格则是黑市价格。</t>
    </r>
  </si>
  <si>
    <r>
      <rPr>
        <b/>
        <sz val="11"/>
        <color rgb="FF000000"/>
        <rFont val="微软雅黑 Light"/>
        <family val="2"/>
        <charset val="134"/>
      </rPr>
      <t>1/2、1/3</t>
    </r>
    <r>
      <rPr>
        <sz val="11"/>
        <color rgb="FF000000"/>
        <rFont val="微软雅黑 Light"/>
        <family val="2"/>
        <charset val="134"/>
      </rPr>
      <t>：只有每两或三回合才能准确攻击一次。</t>
    </r>
  </si>
  <si>
    <r>
      <rPr>
        <b/>
        <sz val="11"/>
        <color rgb="FF000000"/>
        <rFont val="微软雅黑 Light"/>
        <family val="2"/>
        <charset val="134"/>
      </rPr>
      <t>1 或2</t>
    </r>
    <r>
      <rPr>
        <sz val="11"/>
        <color rgb="FF000000"/>
        <rFont val="微软雅黑 Light"/>
        <family val="2"/>
        <charset val="134"/>
      </rPr>
      <t>：单管或两管可同时射击。</t>
    </r>
  </si>
  <si>
    <r>
      <rPr>
        <b/>
        <sz val="11"/>
        <color rgb="FF000000"/>
        <rFont val="微软雅黑 Light"/>
        <family val="2"/>
        <charset val="134"/>
      </rPr>
      <t>2 码、3 码等</t>
    </r>
    <r>
      <rPr>
        <sz val="11"/>
        <color rgb="FF000000"/>
        <rFont val="微软雅黑 Light"/>
        <family val="2"/>
        <charset val="134"/>
      </rPr>
      <t>：爆心半径。到爆心距离达到此距离1-2 倍时，伤害减半。达到此距离2-3 倍时，伤害减至四分之一。超过3 倍爆心距离不受伤害。如手雷，3 码内伤害4D10，3~6 码伤害2D10，6~9 码伤害1D10。</t>
    </r>
  </si>
  <si>
    <r>
      <rPr>
        <b/>
        <sz val="11"/>
        <color rgb="FF000000"/>
        <rFont val="微软雅黑 Light"/>
        <family val="2"/>
        <charset val="134"/>
      </rPr>
      <t>① 链锯</t>
    </r>
    <r>
      <rPr>
        <sz val="11"/>
        <color rgb="FF000000"/>
        <rFont val="微软雅黑 Light"/>
        <family val="2"/>
        <charset val="134"/>
      </rPr>
      <t>：非常难操作的武器。大失败概率加倍；大失败的情况非常糟糕，可能会锁住使用者的头肩，或者直接切向他们的腿脚，而对使用者造成2D8 点伤害。或者链条会断裂并缠在使用者的躯干上（2D8 伤害)。故障值可能导致链锯的电机停转、锯条堵塞或脱链。受到链锯的重伤会随机丧失一条肢体。</t>
    </r>
  </si>
  <si>
    <r>
      <rPr>
        <b/>
        <sz val="11"/>
        <color rgb="FF000000"/>
        <rFont val="微软雅黑 Light"/>
        <family val="2"/>
        <charset val="134"/>
      </rPr>
      <t>② 阔剑地雷</t>
    </r>
    <r>
      <rPr>
        <sz val="11"/>
        <color rgb="FF000000"/>
        <rFont val="微软雅黑 Light"/>
        <family val="2"/>
        <charset val="134"/>
      </rPr>
      <t>：这种武器的弹道是密集的射束流，其杀伤范围为120 度。</t>
    </r>
  </si>
  <si>
    <r>
      <rPr>
        <b/>
        <sz val="11"/>
        <color rgb="FF000000"/>
        <rFont val="微软雅黑 Light"/>
        <family val="2"/>
        <charset val="134"/>
      </rPr>
      <t>③ 莫兰上校的气动步枪</t>
    </r>
    <r>
      <rPr>
        <sz val="11"/>
        <color rgb="FF000000"/>
        <rFont val="微软雅黑 Light"/>
        <family val="2"/>
        <charset val="134"/>
      </rPr>
      <t>：靠压缩空气发射，不需要火药，因而比较安静。</t>
    </r>
  </si>
  <si>
    <r>
      <rPr>
        <b/>
        <sz val="11"/>
        <color rgb="FF000000"/>
        <rFont val="微软雅黑 Light"/>
        <family val="2"/>
        <charset val="134"/>
      </rPr>
      <t>④ 炸药筒和手雷</t>
    </r>
    <r>
      <rPr>
        <sz val="11"/>
        <color rgb="FF000000"/>
        <rFont val="微软雅黑 Light"/>
        <family val="2"/>
        <charset val="134"/>
      </rPr>
      <t>：每枚对3码之内的物体造成4D10点伤害，（超过3码且在）6码之内的造成2D10点伤害，（超过6码且在）9码之内的造成1D10点伤害。</t>
    </r>
  </si>
  <si>
    <r>
      <rPr>
        <b/>
        <sz val="11"/>
        <color rgb="FF000000"/>
        <rFont val="微软雅黑 Light"/>
        <family val="2"/>
        <charset val="134"/>
      </rPr>
      <t>⑤ 绞索</t>
    </r>
    <r>
      <rPr>
        <sz val="11"/>
        <color rgb="FF000000"/>
        <rFont val="微软雅黑 Light"/>
        <family val="2"/>
        <charset val="134"/>
      </rPr>
      <t>：目标需要用一个战技摆脱，否则每轮受到1D6点伤害。只对人类和相近的对手有效。</t>
    </r>
  </si>
  <si>
    <r>
      <rPr>
        <b/>
        <sz val="11"/>
        <color rgb="FF000000"/>
        <rFont val="微软雅黑 Light"/>
        <family val="2"/>
        <charset val="134"/>
      </rPr>
      <t>⑥ 速射机枪</t>
    </r>
    <r>
      <rPr>
        <sz val="11"/>
        <color rgb="FF000000"/>
        <rFont val="微软雅黑 Light"/>
        <family val="2"/>
        <charset val="134"/>
      </rPr>
      <t>：装在直升机上的加特林机枪。要不经过安装直接使用，使用者必须达到体格2。</t>
    </r>
  </si>
  <si>
    <r>
      <rPr>
        <b/>
        <sz val="11"/>
        <color rgb="FF000000"/>
        <rFont val="微软雅黑 Light"/>
        <family val="2"/>
        <charset val="134"/>
      </rPr>
      <t>⑦ 催泪瓦斯</t>
    </r>
    <r>
      <rPr>
        <sz val="11"/>
        <color rgb="FF000000"/>
        <rFont val="微软雅黑 Light"/>
        <family val="2"/>
        <charset val="134"/>
      </rPr>
      <t>：至近攻击规则无效；目标须通过一个DEX 五分之一的检定否则暂时目盲。只对人类和相近的对手有效。</t>
    </r>
  </si>
  <si>
    <r>
      <rPr>
        <b/>
        <sz val="11"/>
        <color rgb="FF000000"/>
        <rFont val="微软雅黑 Light"/>
        <family val="2"/>
        <charset val="134"/>
      </rPr>
      <t>⑧ 电击枪</t>
    </r>
    <r>
      <rPr>
        <sz val="11"/>
        <color rgb="FF000000"/>
        <rFont val="微软雅黑 Light"/>
        <family val="2"/>
        <charset val="134"/>
      </rPr>
      <t>：仅对体格2 及以下的目标有效，目标在1D6 回合内不能行动（或KP 决定)。</t>
    </r>
  </si>
  <si>
    <r>
      <rPr>
        <b/>
        <sz val="11"/>
        <color rgb="FF000000"/>
        <rFont val="微软雅黑 Light"/>
        <family val="2"/>
        <charset val="134"/>
      </rPr>
      <t>弹数〔枪体或弹匣中的〕</t>
    </r>
    <r>
      <rPr>
        <sz val="11"/>
        <color rgb="FF000000"/>
        <rFont val="微软雅黑 Light"/>
        <family val="2"/>
        <charset val="134"/>
      </rPr>
      <t>：因为弹匣或弹鼓的尺寸不同，可能有多个数字。“壹”= 一次性。价格：分为1920 年代和现代（现代价格是收藏家市场价格，1920 年代则否)。</t>
    </r>
  </si>
  <si>
    <r>
      <rPr>
        <b/>
        <sz val="11"/>
        <color rgb="FF000000"/>
        <rFont val="微软雅黑 Light"/>
        <family val="2"/>
        <charset val="134"/>
      </rPr>
      <t>每轮（攻击次数)</t>
    </r>
    <r>
      <rPr>
        <sz val="11"/>
        <color rgb="FF000000"/>
        <rFont val="微软雅黑 Light"/>
        <family val="2"/>
        <charset val="134"/>
      </rPr>
      <t>：每个战斗轮中能够进行攻击的次数（不影响角色用该武器反击的次数)。绝大多数武器可以每轮射击一次而没有惩罚骰。射出的子弹数可以增加到最大射数（表示在括号里的数值)，但是每一次射击都有一个惩罚骰。一些武器具有自动射击功能，用它射击使用自动武器规则。</t>
    </r>
  </si>
  <si>
    <r>
      <rPr>
        <b/>
        <sz val="11"/>
        <color rgb="FF000000"/>
        <rFont val="微软雅黑 Light"/>
        <family val="2"/>
        <charset val="134"/>
      </rPr>
      <t>贯穿</t>
    </r>
    <r>
      <rPr>
        <sz val="11"/>
        <color rgb="FF000000"/>
        <rFont val="微软雅黑 Light"/>
        <family val="2"/>
        <charset val="134"/>
      </rPr>
      <t>：表征该武器类别或武器能够贯穿。极难成功造成贯穿：最大值伤害（近战武器有最大伤害加值) 再额外加上一次武器的伤害骰。反击不能造成贯穿。在极远的距离只有极难成功能命中目标的时候，必须要会心一击（出目01) 才能造成贯穿。</t>
    </r>
  </si>
  <si>
    <r>
      <rPr>
        <b/>
        <sz val="11"/>
        <color rgb="FF000000"/>
        <rFont val="微软雅黑 Light"/>
        <family val="2"/>
        <charset val="134"/>
      </rPr>
      <t>伤害</t>
    </r>
    <r>
      <rPr>
        <sz val="11"/>
        <color rgb="FF000000"/>
        <rFont val="微软雅黑 Light"/>
        <family val="2"/>
        <charset val="134"/>
      </rPr>
      <t>：投掷指定的骰子得到伤害。攻击骰子的结果是极难成功时，伤害会增加。武器按极难成功时伤害增加的方式分为两种：贯穿武器和非贯穿武器。非贯穿武器取最大伤害（如果有伤害加值，也取最大值)。要注意的重点是，只有主动的攻击在极难成功时会增加伤害；任何反击造成的成功攻击，即使是极难成功也不会增加伤害。</t>
    </r>
  </si>
  <si>
    <r>
      <rPr>
        <b/>
        <sz val="11"/>
        <color rgb="FF000000"/>
        <rFont val="微软雅黑 Light"/>
        <family val="2"/>
        <charset val="134"/>
      </rPr>
      <t>所用技能</t>
    </r>
    <r>
      <rPr>
        <sz val="11"/>
        <color rgb="FF000000"/>
        <rFont val="微软雅黑 Light"/>
        <family val="2"/>
        <charset val="134"/>
      </rPr>
      <t>：使用武器需要的技能。</t>
    </r>
  </si>
  <si>
    <t>√</t>
  </si>
  <si>
    <t>点击这里下载规则书</t>
  </si>
  <si>
    <t>点击这里下载调查员手册</t>
  </si>
  <si>
    <t>2/4</t>
  </si>
  <si>
    <t>1/10</t>
  </si>
  <si>
    <t>2/15</t>
  </si>
  <si>
    <t>3/9</t>
  </si>
  <si>
    <t>2/6</t>
  </si>
  <si>
    <t>1</t>
  </si>
  <si>
    <t>1</t>
  </si>
  <si>
    <t>1/2</t>
  </si>
  <si>
    <t>手枪</t>
    <phoneticPr fontId="25" type="noConversion"/>
  </si>
  <si>
    <t>匕首</t>
    <phoneticPr fontId="25" type="noConversion"/>
  </si>
  <si>
    <t>音乐</t>
    <phoneticPr fontId="25" type="noConversion"/>
  </si>
  <si>
    <t>书法</t>
    <phoneticPr fontId="25" type="noConversion"/>
  </si>
  <si>
    <t>齐勒·埃莫森莱斯</t>
    <phoneticPr fontId="25" type="noConversion"/>
  </si>
  <si>
    <t>雁南飞</t>
    <phoneticPr fontId="25" type="noConversion"/>
  </si>
  <si>
    <t>黑帮马仔</t>
    <phoneticPr fontId="25" type="noConversion"/>
  </si>
  <si>
    <t>1990s</t>
    <phoneticPr fontId="25" type="noConversion"/>
  </si>
  <si>
    <t>男</t>
    <phoneticPr fontId="25" type="noConversion"/>
  </si>
  <si>
    <t>苏格兰 哈德伍德</t>
    <phoneticPr fontId="25" type="noConversion"/>
  </si>
  <si>
    <t>苏格兰 哈德伍德</t>
    <phoneticPr fontId="25" type="noConversion"/>
  </si>
  <si>
    <t>手枪（一个额外弹夹）</t>
    <phoneticPr fontId="25" type="noConversion"/>
  </si>
  <si>
    <t>匕首（别在腰带上）</t>
    <phoneticPr fontId="25" type="noConversion"/>
  </si>
  <si>
    <t>打火机</t>
    <phoneticPr fontId="25" type="noConversion"/>
  </si>
  <si>
    <t>匕首</t>
    <phoneticPr fontId="25" type="noConversion"/>
  </si>
  <si>
    <t>12</t>
    <phoneticPr fontId="25" type="noConversion"/>
  </si>
  <si>
    <t>相貌中上，看上去有点凶狠；身形高大，平日沉默寡言有威压感；有小聪明但不喜欢思考，身着稍旧的大皮衣，不修边幅，身上有异味。</t>
    <phoneticPr fontId="25" type="noConversion"/>
  </si>
  <si>
    <t>希望能获得周围人的尊重；从小缺少双亲的关爱，想知道自己的双亲是谁。</t>
    <phoneticPr fontId="25" type="noConversion"/>
  </si>
  <si>
    <t>马歇尔·维特：雇佣关系</t>
    <phoneticPr fontId="25" type="noConversion"/>
  </si>
  <si>
    <t>钱包</t>
    <phoneticPr fontId="25" type="noConversion"/>
  </si>
  <si>
    <t>镜子</t>
    <phoneticPr fontId="25" type="noConversion"/>
  </si>
  <si>
    <t>稍稍挥霍</t>
    <phoneticPr fontId="25" type="noConversion"/>
  </si>
  <si>
    <t>铜项链（内附模糊不明的双人照）</t>
    <phoneticPr fontId="25" type="noConversion"/>
  </si>
  <si>
    <t>铜项链，随齐勒一起来到孤儿院，可能有他亲人的消息</t>
    <phoneticPr fontId="25" type="noConversion"/>
  </si>
  <si>
    <t>20m</t>
    <phoneticPr fontId="25" type="noConversion"/>
  </si>
  <si>
    <t>上高中时被周围人嘲笑，倾诉无果；第一次听从老板命令时被殴打者恐惧与哀求的眼神，以及当时内心的共情感（现已麻木）。</t>
    <phoneticPr fontId="25" type="noConversion"/>
  </si>
  <si>
    <t>无</t>
    <phoneticPr fontId="25" type="noConversion"/>
  </si>
  <si>
    <t>孤儿，被哈德伍德孤儿院收养。平日缺少关怀，13岁时体型开始长大，进入高中时人高马大体格健壮，在学校被人嘲笑因而厌学。高中辍学后，离开孤儿院，度过一段流浪生活后，被当地黑帮老大相中成为马仔，因聪明麻利而受老板喜爱。在此过程中对枪械格斗与机械维修产生兴趣，自行练习成为熟练者。由于有少量仇家，为人警觉，出行常备武器。在为黑帮老大金·凯尔工作（与维特合作）的过程中曾经遇到离奇事件，因此与维特先生研究了一些神秘学。工作过程中格斗技艺有很大长进，也熟悉各种说服技巧，为了不至于下手太重稍稍研究过一点法律，也因此养成了喜欢利用别人对法律的盲点进行恐吓的习惯。</t>
    <phoneticPr fontId="25" type="noConversion"/>
  </si>
  <si>
    <t>烦躁时喜欢玩打火机，有轻度的自恋情结，喜欢在身上多带钱以备不时之需，运气好得出奇，偶尔会产生自己能心想事成的错觉。</t>
    <phoneticPr fontId="25" type="noConversion"/>
  </si>
  <si>
    <t>此处用于筛选</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</si>
</sst>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24" formatCode="\$#,##0_);[Red]\(\$#,##0\)"/>
    <numFmt numFmtId="176" formatCode="0_ "/>
    <numFmt numFmtId="177" formatCode="\+0;\-0;\±0"/>
    <numFmt numFmtId="178" formatCode="\/0_ "/>
    <numFmt numFmtId="179" formatCode="0_);[Red]\(0\)"/>
  </numFmts>
  <fonts count="26" x14ac:knownFonts="1">
    <font>
      <sz val="11"/>
      <name val="等线"/>
    </font>
    <font>
      <sz val="10"/>
      <color rgb="FF000000"/>
      <name val="微软雅黑"/>
      <family val="2"/>
      <charset val="134"/>
    </font>
    <font>
      <sz val="10"/>
      <name val="微软雅黑"/>
      <family val="2"/>
      <charset val="134"/>
    </font>
    <font>
      <sz val="10"/>
      <color rgb="FFFFFFFF"/>
      <name val="微软雅黑"/>
      <family val="2"/>
      <charset val="134"/>
    </font>
    <font>
      <sz val="8"/>
      <color rgb="FF000000"/>
      <name val="微软雅黑"/>
      <family val="2"/>
      <charset val="134"/>
    </font>
    <font>
      <sz val="10"/>
      <color rgb="FFBFBFBF"/>
      <name val="微软雅黑"/>
      <family val="2"/>
      <charset val="134"/>
    </font>
    <font>
      <sz val="10"/>
      <color rgb="FF7F7F7F"/>
      <name val="微软雅黑"/>
      <family val="2"/>
      <charset val="134"/>
    </font>
    <font>
      <sz val="9"/>
      <color rgb="FF000000"/>
      <name val="微软雅黑"/>
      <family val="2"/>
      <charset val="134"/>
    </font>
    <font>
      <sz val="10"/>
      <color rgb="FFADAAAA"/>
      <name val="微软雅黑"/>
      <family val="2"/>
      <charset val="134"/>
    </font>
    <font>
      <sz val="11"/>
      <color rgb="FF000000"/>
      <name val="微软雅黑"/>
      <family val="2"/>
      <charset val="134"/>
    </font>
    <font>
      <sz val="11"/>
      <color rgb="FFFFFFFF"/>
      <name val="微软雅黑"/>
      <family val="2"/>
      <charset val="134"/>
    </font>
    <font>
      <sz val="11"/>
      <color rgb="FF000000"/>
      <name val="微软雅黑 Light"/>
      <family val="2"/>
      <charset val="134"/>
    </font>
    <font>
      <sz val="11"/>
      <color rgb="FFFFFFFF"/>
      <name val="微软雅黑 Light"/>
      <family val="2"/>
      <charset val="134"/>
    </font>
    <font>
      <sz val="11"/>
      <color rgb="FFC00000"/>
      <name val="微软雅黑 Light"/>
      <family val="2"/>
      <charset val="134"/>
    </font>
    <font>
      <b/>
      <sz val="11"/>
      <name val="微软雅黑 Light"/>
      <family val="2"/>
      <charset val="134"/>
    </font>
    <font>
      <sz val="11"/>
      <name val="微软雅黑 Light"/>
      <family val="2"/>
      <charset val="134"/>
    </font>
    <font>
      <sz val="12"/>
      <color rgb="FFFFFFFF"/>
      <name val="微软雅黑 Light"/>
      <family val="2"/>
      <charset val="134"/>
    </font>
    <font>
      <sz val="12"/>
      <color rgb="FF000000"/>
      <name val="微软雅黑 Light"/>
      <family val="2"/>
      <charset val="134"/>
    </font>
    <font>
      <u/>
      <sz val="12"/>
      <color rgb="FF0463C1"/>
      <name val="微软雅黑 Light"/>
      <family val="2"/>
      <charset val="134"/>
    </font>
    <font>
      <sz val="12"/>
      <color rgb="FF000000"/>
      <name val="微软雅黑"/>
      <family val="2"/>
      <charset val="134"/>
    </font>
    <font>
      <sz val="12"/>
      <color rgb="FFFFFFFF"/>
      <name val="微软雅黑"/>
      <family val="2"/>
      <charset val="134"/>
    </font>
    <font>
      <u/>
      <sz val="11"/>
      <color rgb="FF0463C1"/>
      <name val="等线"/>
      <family val="3"/>
      <charset val="134"/>
    </font>
    <font>
      <sz val="10"/>
      <color rgb="FF000000"/>
      <name val="微软雅黑 Light"/>
      <family val="2"/>
      <charset val="134"/>
    </font>
    <font>
      <b/>
      <sz val="11"/>
      <color rgb="FFFF0000"/>
      <name val="微软雅黑 Light"/>
      <family val="2"/>
      <charset val="134"/>
    </font>
    <font>
      <b/>
      <sz val="11"/>
      <color rgb="FF000000"/>
      <name val="微软雅黑 Light"/>
      <family val="2"/>
      <charset val="134"/>
    </font>
    <font>
      <sz val="9"/>
      <name val="宋体"/>
      <family val="3"/>
      <charset val="134"/>
    </font>
  </fonts>
  <fills count="8">
    <fill>
      <patternFill patternType="none"/>
    </fill>
    <fill>
      <patternFill patternType="gray125"/>
    </fill>
    <fill>
      <patternFill patternType="solid">
        <fgColor rgb="FF5C9BD5"/>
        <bgColor indexed="64"/>
      </patternFill>
    </fill>
    <fill>
      <patternFill patternType="solid">
        <fgColor rgb="FFDEEAF6"/>
        <bgColor indexed="64"/>
      </patternFill>
    </fill>
    <fill>
      <patternFill patternType="solid">
        <fgColor rgb="FFBED7EE"/>
        <bgColor indexed="64"/>
      </patternFill>
    </fill>
    <fill>
      <patternFill patternType="solid">
        <fgColor rgb="FFFFFFFF"/>
        <bgColor indexed="64"/>
      </patternFill>
    </fill>
    <fill>
      <patternFill patternType="solid">
        <fgColor rgb="FF9DC3E5"/>
        <bgColor indexed="64"/>
      </patternFill>
    </fill>
    <fill>
      <patternFill patternType="solid">
        <fgColor rgb="FF8FABDB"/>
        <bgColor indexed="64"/>
      </patternFill>
    </fill>
  </fills>
  <borders count="58">
    <border>
      <left/>
      <right/>
      <top/>
      <bottom/>
      <diagonal/>
    </border>
    <border>
      <left style="medium">
        <color indexed="64"/>
      </left>
      <right/>
      <top style="medium">
        <color indexed="64"/>
      </top>
      <bottom style="thin">
        <color rgb="FFBFBFBF"/>
      </bottom>
      <diagonal/>
    </border>
    <border>
      <left/>
      <right/>
      <top style="medium">
        <color indexed="64"/>
      </top>
      <bottom style="thin">
        <color rgb="FFBFBFBF"/>
      </bottom>
      <diagonal/>
    </border>
    <border>
      <left/>
      <right style="medium">
        <color indexed="64"/>
      </right>
      <top style="medium">
        <color indexed="64"/>
      </top>
      <bottom style="thin">
        <color rgb="FFBFBFBF"/>
      </bottom>
      <diagonal/>
    </border>
    <border>
      <left style="medium">
        <color indexed="64"/>
      </left>
      <right style="thin">
        <color rgb="FFBFBFBF"/>
      </right>
      <top style="medium">
        <color indexed="64"/>
      </top>
      <bottom style="thin">
        <color rgb="FFBFBFBF"/>
      </bottom>
      <diagonal/>
    </border>
    <border>
      <left style="thin">
        <color rgb="FFBFBFBF"/>
      </left>
      <right style="thin">
        <color rgb="FFBFBFBF"/>
      </right>
      <top style="medium">
        <color indexed="64"/>
      </top>
      <bottom style="thin">
        <color rgb="FFBFBFBF"/>
      </bottom>
      <diagonal/>
    </border>
    <border>
      <left style="thin">
        <color rgb="FFBFBFBF"/>
      </left>
      <right style="medium">
        <color indexed="64"/>
      </right>
      <top style="medium">
        <color indexed="64"/>
      </top>
      <bottom style="thin">
        <color rgb="FFBFBFB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rgb="FFBFBFBF"/>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medium">
        <color indexed="64"/>
      </right>
      <top style="thin">
        <color rgb="FFBFBFBF"/>
      </top>
      <bottom style="thin">
        <color rgb="FFBFBFBF"/>
      </bottom>
      <diagonal/>
    </border>
    <border>
      <left style="thin">
        <color rgb="FFBFBFBF"/>
      </left>
      <right style="medium">
        <color indexed="64"/>
      </right>
      <top style="thin">
        <color rgb="FFBFBFBF"/>
      </top>
      <bottom style="thin">
        <color rgb="FFBFBFBF"/>
      </bottom>
      <diagonal/>
    </border>
    <border>
      <left style="medium">
        <color indexed="64"/>
      </left>
      <right/>
      <top/>
      <bottom/>
      <diagonal/>
    </border>
    <border>
      <left/>
      <right style="medium">
        <color indexed="64"/>
      </right>
      <top/>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style="medium">
        <color indexed="64"/>
      </right>
      <top style="thin">
        <color rgb="FFBFBFBF"/>
      </top>
      <bottom/>
      <diagonal/>
    </border>
    <border>
      <left style="medium">
        <color indexed="64"/>
      </left>
      <right style="thin">
        <color rgb="FFBFBFBF"/>
      </right>
      <top style="thin">
        <color rgb="FFBFBFBF"/>
      </top>
      <bottom style="medium">
        <color indexed="64"/>
      </bottom>
      <diagonal/>
    </border>
    <border>
      <left style="thin">
        <color rgb="FFBFBFBF"/>
      </left>
      <right style="thin">
        <color rgb="FFBFBFBF"/>
      </right>
      <top style="thin">
        <color rgb="FFBFBFBF"/>
      </top>
      <bottom style="medium">
        <color indexed="64"/>
      </bottom>
      <diagonal/>
    </border>
    <border>
      <left style="thin">
        <color rgb="FFBFBFBF"/>
      </left>
      <right/>
      <top style="thin">
        <color rgb="FFBFBFBF"/>
      </top>
      <bottom style="medium">
        <color indexed="64"/>
      </bottom>
      <diagonal/>
    </border>
    <border>
      <left/>
      <right/>
      <top style="thin">
        <color rgb="FFBFBFBF"/>
      </top>
      <bottom style="medium">
        <color indexed="64"/>
      </bottom>
      <diagonal/>
    </border>
    <border>
      <left/>
      <right style="medium">
        <color indexed="64"/>
      </right>
      <top style="thin">
        <color rgb="FFBFBFBF"/>
      </top>
      <bottom style="medium">
        <color indexed="64"/>
      </bottom>
      <diagonal/>
    </border>
    <border>
      <left style="thin">
        <color rgb="FFBFBFBF"/>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style="thin">
        <color rgb="FFBFBFBF"/>
      </left>
      <right/>
      <top style="medium">
        <color indexed="64"/>
      </top>
      <bottom style="thin">
        <color rgb="FFBFBFBF"/>
      </bottom>
      <diagonal/>
    </border>
    <border>
      <left/>
      <right style="thin">
        <color rgb="FFBFBFBF"/>
      </right>
      <top style="medium">
        <color indexed="64"/>
      </top>
      <bottom style="thin">
        <color rgb="FFBFBFBF"/>
      </bottom>
      <diagonal/>
    </border>
    <border>
      <left style="thin">
        <color rgb="FFBFBFBF"/>
      </left>
      <right style="double">
        <color indexed="64"/>
      </right>
      <top style="medium">
        <color indexed="64"/>
      </top>
      <bottom style="thin">
        <color rgb="FFBFBFBF"/>
      </bottom>
      <diagonal/>
    </border>
    <border>
      <left style="double">
        <color indexed="64"/>
      </left>
      <right style="thin">
        <color rgb="FFBFBFBF"/>
      </right>
      <top style="medium">
        <color indexed="64"/>
      </top>
      <bottom style="thin">
        <color rgb="FFBFBFBF"/>
      </bottom>
      <diagonal/>
    </border>
    <border>
      <left style="double">
        <color indexed="64"/>
      </left>
      <right/>
      <top style="medium">
        <color indexed="64"/>
      </top>
      <bottom style="thin">
        <color rgb="FFBFBFBF"/>
      </bottom>
      <diagonal/>
    </border>
    <border>
      <left/>
      <right style="thin">
        <color rgb="FFBFBFBF"/>
      </right>
      <top style="thin">
        <color rgb="FFBFBFBF"/>
      </top>
      <bottom style="medium">
        <color indexed="64"/>
      </bottom>
      <diagonal/>
    </border>
    <border>
      <left style="thin">
        <color rgb="FFBFBFBF"/>
      </left>
      <right style="double">
        <color indexed="64"/>
      </right>
      <top style="thin">
        <color rgb="FFBFBFBF"/>
      </top>
      <bottom style="medium">
        <color indexed="64"/>
      </bottom>
      <diagonal/>
    </border>
    <border>
      <left style="double">
        <color indexed="64"/>
      </left>
      <right style="thin">
        <color rgb="FFBFBFBF"/>
      </right>
      <top style="thin">
        <color rgb="FFBFBFBF"/>
      </top>
      <bottom style="medium">
        <color indexed="64"/>
      </bottom>
      <diagonal/>
    </border>
    <border>
      <left style="double">
        <color indexed="64"/>
      </left>
      <right/>
      <top/>
      <bottom style="medium">
        <color indexed="64"/>
      </bottom>
      <diagonal/>
    </border>
    <border>
      <left/>
      <right style="thin">
        <color rgb="FFBFBFBF"/>
      </right>
      <top/>
      <bottom style="medium">
        <color indexed="64"/>
      </bottom>
      <diagonal/>
    </border>
    <border>
      <left style="thin">
        <color rgb="FFBFBFBF"/>
      </left>
      <right style="medium">
        <color indexed="64"/>
      </right>
      <top style="thin">
        <color rgb="FFBFBFBF"/>
      </top>
      <bottom style="medium">
        <color indexed="64"/>
      </bottom>
      <diagonal/>
    </border>
    <border>
      <left/>
      <right/>
      <top style="medium">
        <color indexed="64"/>
      </top>
      <bottom style="medium">
        <color indexed="64"/>
      </bottom>
      <diagonal/>
    </border>
    <border>
      <left style="thin">
        <color rgb="FFBFBFBF"/>
      </left>
      <right style="double">
        <color rgb="FF7F7F7F"/>
      </right>
      <top style="thin">
        <color rgb="FFBFBFBF"/>
      </top>
      <bottom style="thin">
        <color rgb="FFBFBFBF"/>
      </bottom>
      <diagonal/>
    </border>
    <border>
      <left style="double">
        <color rgb="FF7F7F7F"/>
      </left>
      <right style="thin">
        <color rgb="FFBFBFBF"/>
      </right>
      <top style="thin">
        <color rgb="FFBFBFBF"/>
      </top>
      <bottom style="thin">
        <color rgb="FFBFBFBF"/>
      </bottom>
      <diagonal/>
    </border>
    <border>
      <left/>
      <right/>
      <top style="thin">
        <color rgb="FFBFBFBF"/>
      </top>
      <bottom/>
      <diagonal/>
    </border>
    <border>
      <left style="thin">
        <color rgb="FFBFBFBF"/>
      </left>
      <right style="double">
        <color rgb="FF7F7F7F"/>
      </right>
      <top style="thin">
        <color rgb="FFBFBFBF"/>
      </top>
      <bottom style="medium">
        <color indexed="64"/>
      </bottom>
      <diagonal/>
    </border>
    <border>
      <left style="medium">
        <color indexed="64"/>
      </left>
      <right/>
      <top style="thin">
        <color rgb="FFBFBFBF"/>
      </top>
      <bottom style="thin">
        <color rgb="FFBFBFBF"/>
      </bottom>
      <diagonal/>
    </border>
    <border>
      <left style="thin">
        <color rgb="FFBFBFBF"/>
      </left>
      <right/>
      <top/>
      <bottom style="thin">
        <color rgb="FFBFBFBF"/>
      </bottom>
      <diagonal/>
    </border>
    <border>
      <left/>
      <right/>
      <top/>
      <bottom style="thin">
        <color rgb="FFBFBFBF"/>
      </bottom>
      <diagonal/>
    </border>
    <border>
      <left/>
      <right style="medium">
        <color indexed="64"/>
      </right>
      <top/>
      <bottom style="thin">
        <color rgb="FFBFBFBF"/>
      </bottom>
      <diagonal/>
    </border>
    <border>
      <left style="medium">
        <color indexed="64"/>
      </left>
      <right/>
      <top style="thin">
        <color rgb="FFBFBFBF"/>
      </top>
      <bottom/>
      <diagonal/>
    </border>
    <border>
      <left style="medium">
        <color indexed="64"/>
      </left>
      <right/>
      <top/>
      <bottom style="thin">
        <color rgb="FFBFBFBF"/>
      </bottom>
      <diagonal/>
    </border>
    <border>
      <left style="medium">
        <color indexed="64"/>
      </left>
      <right style="thin">
        <color rgb="FFBFBFBF"/>
      </right>
      <top style="medium">
        <color indexed="64"/>
      </top>
      <bottom style="medium">
        <color indexed="64"/>
      </bottom>
      <diagonal/>
    </border>
    <border>
      <left style="thin">
        <color rgb="FFBFBFBF"/>
      </left>
      <right style="thin">
        <color rgb="FFBFBFBF"/>
      </right>
      <top style="medium">
        <color indexed="64"/>
      </top>
      <bottom style="medium">
        <color indexed="64"/>
      </bottom>
      <diagonal/>
    </border>
    <border>
      <left style="thin">
        <color rgb="FFBFBFBF"/>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
    <xf numFmtId="0" fontId="0" fillId="0" borderId="0">
      <alignment vertical="center"/>
    </xf>
    <xf numFmtId="0" fontId="21" fillId="0" borderId="0">
      <alignment vertical="top"/>
      <protection locked="0"/>
    </xf>
  </cellStyleXfs>
  <cellXfs count="417">
    <xf numFmtId="0" fontId="0" fillId="0" borderId="0" xfId="0">
      <alignment vertical="center"/>
    </xf>
    <xf numFmtId="0" fontId="1" fillId="0" borderId="0" xfId="0" applyFont="1" applyAlignment="1">
      <alignment horizontal="center" vertical="center"/>
    </xf>
    <xf numFmtId="0" fontId="2" fillId="0" borderId="0" xfId="0" applyFont="1" applyAlignment="1">
      <alignment horizontal="center" vertical="center"/>
    </xf>
    <xf numFmtId="176" fontId="2" fillId="0" borderId="0" xfId="0" applyNumberFormat="1" applyFont="1" applyAlignment="1">
      <alignment horizontal="center" vertical="center"/>
    </xf>
    <xf numFmtId="0" fontId="1" fillId="0" borderId="0" xfId="0" applyFont="1">
      <alignment vertical="center"/>
    </xf>
    <xf numFmtId="0" fontId="6" fillId="0" borderId="0" xfId="0" applyFont="1" applyAlignment="1">
      <alignment horizontal="left"/>
    </xf>
    <xf numFmtId="0" fontId="6" fillId="0" borderId="0" xfId="0" applyFont="1">
      <alignment vertical="center"/>
    </xf>
    <xf numFmtId="0" fontId="6" fillId="0" borderId="0" xfId="0" applyFont="1" applyAlignment="1">
      <alignment vertical="center" wrapText="1"/>
    </xf>
    <xf numFmtId="0" fontId="1" fillId="4" borderId="10" xfId="0" applyFont="1" applyFill="1" applyBorder="1">
      <alignment vertical="center"/>
    </xf>
    <xf numFmtId="0" fontId="1" fillId="4" borderId="43" xfId="0" applyFont="1" applyFill="1" applyBorder="1">
      <alignment vertical="center"/>
    </xf>
    <xf numFmtId="49" fontId="1" fillId="0" borderId="10" xfId="0" applyNumberFormat="1" applyFont="1" applyBorder="1" applyAlignment="1" applyProtection="1">
      <alignment horizontal="center" vertical="center"/>
      <protection locked="0"/>
    </xf>
    <xf numFmtId="49" fontId="1" fillId="0" borderId="18" xfId="0" applyNumberFormat="1" applyFont="1" applyBorder="1" applyAlignment="1" applyProtection="1">
      <alignment horizontal="center" vertical="center"/>
      <protection locked="0"/>
    </xf>
    <xf numFmtId="49" fontId="1" fillId="3" borderId="10" xfId="0" applyNumberFormat="1" applyFont="1" applyFill="1" applyBorder="1" applyAlignment="1" applyProtection="1">
      <alignment horizontal="center" vertical="center"/>
      <protection locked="0"/>
    </xf>
    <xf numFmtId="49" fontId="1" fillId="3" borderId="18" xfId="0" applyNumberFormat="1" applyFont="1" applyFill="1" applyBorder="1" applyAlignment="1" applyProtection="1">
      <alignment horizontal="center" vertical="center"/>
      <protection locked="0"/>
    </xf>
    <xf numFmtId="49" fontId="1" fillId="3" borderId="21" xfId="0" applyNumberFormat="1" applyFont="1" applyFill="1" applyBorder="1" applyAlignment="1" applyProtection="1">
      <alignment horizontal="center" vertical="center"/>
      <protection locked="0"/>
    </xf>
    <xf numFmtId="49" fontId="1" fillId="3" borderId="35" xfId="0" applyNumberFormat="1" applyFont="1" applyFill="1" applyBorder="1" applyAlignment="1" applyProtection="1">
      <alignment horizontal="center" vertical="center"/>
      <protection locked="0"/>
    </xf>
    <xf numFmtId="0" fontId="6" fillId="0" borderId="0" xfId="0" applyFont="1" applyAlignment="1">
      <alignment horizontal="center" vertical="top"/>
    </xf>
    <xf numFmtId="0" fontId="8" fillId="0" borderId="0" xfId="0" applyFont="1" applyAlignment="1">
      <alignment horizontal="center" vertical="center"/>
    </xf>
    <xf numFmtId="0" fontId="9" fillId="0" borderId="0" xfId="0" applyFont="1" applyAlignment="1">
      <alignment horizontal="center" vertical="center"/>
    </xf>
    <xf numFmtId="0" fontId="10" fillId="0" borderId="0" xfId="0" applyFont="1" applyAlignment="1">
      <alignment horizontal="center" vertical="center"/>
    </xf>
    <xf numFmtId="0" fontId="9" fillId="6" borderId="16" xfId="0" applyFont="1" applyFill="1" applyBorder="1" applyAlignment="1">
      <alignment horizontal="center" vertical="center"/>
    </xf>
    <xf numFmtId="0" fontId="9" fillId="6" borderId="17" xfId="0" applyFont="1" applyFill="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9" fillId="3" borderId="16" xfId="0" applyFont="1" applyFill="1" applyBorder="1" applyAlignment="1">
      <alignment horizontal="center" vertical="center"/>
    </xf>
    <xf numFmtId="0" fontId="9" fillId="3" borderId="17" xfId="0" applyFont="1" applyFill="1" applyBorder="1" applyAlignment="1">
      <alignment horizontal="center" vertical="center"/>
    </xf>
    <xf numFmtId="0" fontId="9" fillId="3" borderId="28" xfId="0" applyFont="1" applyFill="1" applyBorder="1" applyAlignment="1">
      <alignment horizontal="center" vertical="center"/>
    </xf>
    <xf numFmtId="0" fontId="9" fillId="3" borderId="27" xfId="0" applyFont="1" applyFill="1" applyBorder="1" applyAlignment="1">
      <alignment horizontal="center" vertical="center"/>
    </xf>
    <xf numFmtId="0" fontId="9" fillId="0" borderId="28" xfId="0" applyFont="1" applyBorder="1" applyAlignment="1">
      <alignment horizontal="center" vertical="center"/>
    </xf>
    <xf numFmtId="0" fontId="9" fillId="0" borderId="27" xfId="0" applyFont="1" applyBorder="1" applyAlignment="1">
      <alignment horizontal="center" vertical="center"/>
    </xf>
    <xf numFmtId="0" fontId="11" fillId="0" borderId="0" xfId="0" applyFont="1" applyAlignment="1" applyProtection="1">
      <alignment horizontal="center" vertical="center"/>
      <protection locked="0"/>
    </xf>
    <xf numFmtId="0" fontId="11" fillId="0" borderId="0" xfId="0" applyFont="1" applyAlignment="1" applyProtection="1">
      <alignment horizontal="left" vertical="center"/>
      <protection locked="0"/>
    </xf>
    <xf numFmtId="49" fontId="11" fillId="0" borderId="0" xfId="0" applyNumberFormat="1" applyFont="1" applyAlignment="1" applyProtection="1">
      <alignment horizontal="center" vertical="center"/>
      <protection locked="0"/>
    </xf>
    <xf numFmtId="0" fontId="11" fillId="0" borderId="0" xfId="0" applyFont="1" applyAlignment="1" applyProtection="1">
      <alignment horizontal="center" vertical="center" wrapText="1"/>
      <protection locked="0"/>
    </xf>
    <xf numFmtId="0" fontId="11" fillId="0" borderId="0" xfId="0" applyFont="1" applyAlignment="1" applyProtection="1">
      <alignment horizontal="left" vertical="center" wrapText="1"/>
      <protection locked="0"/>
    </xf>
    <xf numFmtId="0" fontId="12" fillId="2" borderId="7" xfId="0" applyFont="1" applyFill="1" applyBorder="1" applyAlignment="1" applyProtection="1">
      <alignment horizontal="center" vertical="center"/>
      <protection locked="0"/>
    </xf>
    <xf numFmtId="0" fontId="12" fillId="2" borderId="8" xfId="0" applyFont="1" applyFill="1" applyBorder="1" applyAlignment="1" applyProtection="1">
      <alignment horizontal="center" vertical="center"/>
      <protection locked="0"/>
    </xf>
    <xf numFmtId="49" fontId="12" fillId="2" borderId="8" xfId="0" applyNumberFormat="1" applyFont="1" applyFill="1" applyBorder="1" applyAlignment="1" applyProtection="1">
      <alignment horizontal="center" vertical="center"/>
      <protection locked="0"/>
    </xf>
    <xf numFmtId="0" fontId="12" fillId="2" borderId="8" xfId="0" applyFont="1" applyFill="1" applyBorder="1" applyAlignment="1" applyProtection="1">
      <alignment horizontal="center" vertical="center" wrapText="1"/>
      <protection locked="0"/>
    </xf>
    <xf numFmtId="0" fontId="12" fillId="2" borderId="9" xfId="0" applyFont="1" applyFill="1" applyBorder="1" applyAlignment="1" applyProtection="1">
      <alignment horizontal="center" vertical="center" wrapText="1"/>
      <protection locked="0"/>
    </xf>
    <xf numFmtId="0" fontId="11" fillId="0" borderId="16" xfId="0" applyFont="1" applyBorder="1" applyAlignment="1" applyProtection="1">
      <alignment horizontal="center" vertical="center"/>
      <protection locked="0"/>
    </xf>
    <xf numFmtId="0" fontId="11" fillId="3" borderId="16" xfId="0" applyFont="1" applyFill="1" applyBorder="1" applyAlignment="1" applyProtection="1">
      <alignment horizontal="center" vertical="center"/>
      <protection locked="0"/>
    </xf>
    <xf numFmtId="0" fontId="11" fillId="3" borderId="0" xfId="0" applyFont="1" applyFill="1" applyAlignment="1" applyProtection="1">
      <alignment horizontal="left" vertical="center"/>
      <protection locked="0"/>
    </xf>
    <xf numFmtId="49" fontId="11" fillId="3" borderId="0" xfId="0" applyNumberFormat="1" applyFont="1" applyFill="1" applyAlignment="1" applyProtection="1">
      <alignment horizontal="center" vertical="center"/>
      <protection locked="0"/>
    </xf>
    <xf numFmtId="0" fontId="11" fillId="3" borderId="0" xfId="0" applyFont="1" applyFill="1" applyAlignment="1" applyProtection="1">
      <alignment horizontal="center" vertical="center" wrapText="1"/>
      <protection locked="0"/>
    </xf>
    <xf numFmtId="0" fontId="11" fillId="3" borderId="0" xfId="0" applyFont="1" applyFill="1" applyAlignment="1">
      <alignment horizontal="center" vertical="center"/>
    </xf>
    <xf numFmtId="0" fontId="11" fillId="3" borderId="17" xfId="0" applyFont="1" applyFill="1" applyBorder="1" applyAlignment="1" applyProtection="1">
      <alignment horizontal="left" vertical="center" wrapText="1"/>
      <protection locked="0"/>
    </xf>
    <xf numFmtId="0" fontId="11" fillId="0" borderId="0" xfId="0" applyFont="1" applyAlignment="1">
      <alignment horizontal="center" vertical="center"/>
    </xf>
    <xf numFmtId="0" fontId="11" fillId="0" borderId="17" xfId="0" applyFont="1" applyBorder="1" applyAlignment="1" applyProtection="1">
      <alignment horizontal="left" vertical="center"/>
      <protection locked="0"/>
    </xf>
    <xf numFmtId="0" fontId="11" fillId="0" borderId="28" xfId="0" applyFont="1" applyBorder="1" applyAlignment="1" applyProtection="1">
      <alignment horizontal="center" vertical="center"/>
      <protection locked="0"/>
    </xf>
    <xf numFmtId="0" fontId="11" fillId="0" borderId="29" xfId="0" applyFont="1" applyBorder="1" applyAlignment="1" applyProtection="1">
      <alignment horizontal="left" vertical="center"/>
      <protection locked="0"/>
    </xf>
    <xf numFmtId="0" fontId="11" fillId="0" borderId="29" xfId="0" applyFont="1" applyBorder="1" applyAlignment="1" applyProtection="1">
      <alignment horizontal="center" vertical="center"/>
      <protection locked="0"/>
    </xf>
    <xf numFmtId="0" fontId="11" fillId="0" borderId="29" xfId="0" applyFont="1" applyBorder="1" applyAlignment="1" applyProtection="1">
      <alignment horizontal="center" vertical="center" wrapText="1"/>
      <protection locked="0"/>
    </xf>
    <xf numFmtId="0" fontId="11" fillId="0" borderId="29" xfId="0" applyFont="1" applyBorder="1" applyAlignment="1">
      <alignment horizontal="center" vertical="center"/>
    </xf>
    <xf numFmtId="0" fontId="11" fillId="0" borderId="27" xfId="0" applyFont="1" applyBorder="1" applyAlignment="1" applyProtection="1">
      <alignment horizontal="left" vertical="center"/>
      <protection locked="0"/>
    </xf>
    <xf numFmtId="49" fontId="11" fillId="0" borderId="0" xfId="0" applyNumberFormat="1" applyFont="1" applyAlignment="1" applyProtection="1">
      <alignment horizontal="center" vertical="center" wrapText="1"/>
      <protection locked="0"/>
    </xf>
    <xf numFmtId="49" fontId="12" fillId="2" borderId="0" xfId="0" applyNumberFormat="1" applyFont="1" applyFill="1" applyAlignment="1" applyProtection="1">
      <alignment horizontal="center" vertical="center"/>
      <protection locked="0"/>
    </xf>
    <xf numFmtId="49" fontId="12" fillId="2" borderId="0" xfId="0" applyNumberFormat="1" applyFont="1" applyFill="1" applyAlignment="1" applyProtection="1">
      <alignment horizontal="center" vertical="center" wrapText="1"/>
      <protection locked="0"/>
    </xf>
    <xf numFmtId="49" fontId="14" fillId="7" borderId="0" xfId="0" applyNumberFormat="1" applyFont="1" applyFill="1" applyAlignment="1" applyProtection="1">
      <alignment horizontal="center" vertical="center"/>
      <protection locked="0"/>
    </xf>
    <xf numFmtId="49" fontId="15" fillId="7" borderId="0" xfId="0" applyNumberFormat="1" applyFont="1" applyFill="1" applyAlignment="1" applyProtection="1">
      <alignment horizontal="center" vertical="center"/>
      <protection locked="0"/>
    </xf>
    <xf numFmtId="49" fontId="15" fillId="0" borderId="0" xfId="0" applyNumberFormat="1" applyFont="1" applyAlignment="1" applyProtection="1">
      <alignment horizontal="center" vertical="center"/>
      <protection locked="0"/>
    </xf>
    <xf numFmtId="49" fontId="11" fillId="3" borderId="0" xfId="0" applyNumberFormat="1" applyFont="1" applyFill="1" applyAlignment="1" applyProtection="1">
      <alignment horizontal="center" vertical="center" wrapText="1"/>
      <protection locked="0"/>
    </xf>
    <xf numFmtId="49" fontId="11" fillId="3" borderId="0" xfId="0" applyNumberFormat="1" applyFont="1" applyFill="1" applyAlignment="1">
      <alignment horizontal="center" vertical="center"/>
    </xf>
    <xf numFmtId="49" fontId="11" fillId="0" borderId="0" xfId="0" applyNumberFormat="1" applyFont="1" applyAlignment="1">
      <alignment horizontal="center" vertical="center"/>
    </xf>
    <xf numFmtId="49" fontId="11" fillId="0" borderId="0" xfId="0" applyNumberFormat="1" applyFont="1" applyAlignment="1" applyProtection="1">
      <alignment horizontal="left" vertical="top" wrapText="1"/>
      <protection locked="0"/>
    </xf>
    <xf numFmtId="0" fontId="16" fillId="0" borderId="0" xfId="0" applyFont="1" applyAlignment="1">
      <alignment horizontal="center" vertical="center"/>
    </xf>
    <xf numFmtId="0" fontId="17" fillId="0" borderId="0" xfId="0" applyFont="1" applyAlignment="1">
      <alignment horizontal="center" vertical="center"/>
    </xf>
    <xf numFmtId="0" fontId="17" fillId="3" borderId="11" xfId="0" applyFont="1" applyFill="1" applyBorder="1" applyAlignment="1" applyProtection="1">
      <alignment horizontal="center" vertical="center"/>
      <protection locked="0"/>
    </xf>
    <xf numFmtId="0" fontId="17" fillId="0" borderId="11" xfId="0" applyFont="1" applyBorder="1" applyAlignment="1" applyProtection="1">
      <alignment horizontal="center" vertical="center"/>
      <protection locked="0"/>
    </xf>
    <xf numFmtId="0" fontId="19" fillId="0" borderId="0" xfId="0" applyFont="1">
      <alignment vertical="center"/>
    </xf>
    <xf numFmtId="0" fontId="19" fillId="0" borderId="0" xfId="0" applyFont="1" applyAlignment="1">
      <alignment horizontal="left" vertical="center"/>
    </xf>
    <xf numFmtId="0" fontId="20" fillId="2" borderId="55" xfId="0" applyFont="1" applyFill="1" applyBorder="1" applyAlignment="1">
      <alignment horizontal="center" vertical="center"/>
    </xf>
    <xf numFmtId="0" fontId="19" fillId="3" borderId="56" xfId="0" applyFont="1" applyFill="1" applyBorder="1" applyAlignment="1">
      <alignment horizontal="left" vertical="center"/>
    </xf>
    <xf numFmtId="0" fontId="19" fillId="3" borderId="57" xfId="0" applyFont="1" applyFill="1" applyBorder="1" applyAlignment="1">
      <alignment horizontal="left" vertical="center"/>
    </xf>
    <xf numFmtId="49" fontId="17" fillId="0" borderId="0" xfId="0" applyNumberFormat="1" applyFont="1" applyAlignment="1">
      <alignment horizontal="center" vertical="center"/>
    </xf>
    <xf numFmtId="0" fontId="16" fillId="2" borderId="11" xfId="0" applyFont="1" applyFill="1" applyBorder="1" applyAlignment="1" applyProtection="1">
      <alignment horizontal="center" vertical="center"/>
      <protection locked="0"/>
    </xf>
    <xf numFmtId="0" fontId="17" fillId="0" borderId="0" xfId="0" applyFont="1">
      <alignment vertical="center"/>
    </xf>
    <xf numFmtId="49" fontId="17" fillId="3" borderId="11" xfId="0" applyNumberFormat="1" applyFont="1" applyFill="1" applyBorder="1" applyAlignment="1" applyProtection="1">
      <alignment horizontal="center" vertical="center"/>
      <protection locked="0"/>
    </xf>
    <xf numFmtId="49" fontId="1" fillId="3" borderId="23" xfId="0" applyNumberFormat="1" applyFont="1" applyFill="1" applyBorder="1" applyAlignment="1" applyProtection="1">
      <alignment horizontal="center" vertical="center"/>
      <protection locked="0"/>
    </xf>
    <xf numFmtId="49" fontId="1" fillId="3" borderId="24" xfId="0" applyNumberFormat="1" applyFont="1" applyFill="1" applyBorder="1" applyAlignment="1" applyProtection="1">
      <alignment horizontal="center" vertical="center"/>
      <protection locked="0"/>
    </xf>
    <xf numFmtId="49" fontId="1" fillId="3" borderId="35" xfId="0" applyNumberFormat="1" applyFont="1" applyFill="1" applyBorder="1" applyAlignment="1" applyProtection="1">
      <alignment horizontal="center" vertical="center"/>
      <protection locked="0"/>
    </xf>
    <xf numFmtId="49" fontId="1" fillId="0" borderId="12" xfId="0" applyNumberFormat="1" applyFont="1" applyBorder="1" applyAlignment="1" applyProtection="1">
      <alignment horizontal="left" vertical="top"/>
      <protection locked="0"/>
    </xf>
    <xf numFmtId="49" fontId="1" fillId="0" borderId="13" xfId="0" applyNumberFormat="1" applyFont="1" applyBorder="1" applyAlignment="1" applyProtection="1">
      <alignment horizontal="left" vertical="top"/>
      <protection locked="0"/>
    </xf>
    <xf numFmtId="49" fontId="1" fillId="0" borderId="14" xfId="0" applyNumberFormat="1" applyFont="1" applyBorder="1" applyAlignment="1" applyProtection="1">
      <alignment horizontal="left" vertical="top"/>
      <protection locked="0"/>
    </xf>
    <xf numFmtId="49" fontId="1" fillId="0" borderId="46" xfId="0" applyNumberFormat="1" applyFont="1" applyBorder="1" applyAlignment="1" applyProtection="1">
      <alignment horizontal="left" vertical="top"/>
      <protection locked="0"/>
    </xf>
    <xf numFmtId="49" fontId="1" fillId="0" borderId="18" xfId="0" applyNumberFormat="1" applyFont="1" applyBorder="1" applyAlignment="1" applyProtection="1">
      <alignment horizontal="left" vertical="top"/>
      <protection locked="0"/>
    </xf>
    <xf numFmtId="179" fontId="1" fillId="0" borderId="11" xfId="0" applyNumberFormat="1" applyFont="1" applyBorder="1" applyAlignment="1">
      <alignment horizontal="center" vertical="center"/>
    </xf>
    <xf numFmtId="49" fontId="1" fillId="3" borderId="11" xfId="0" applyNumberFormat="1" applyFont="1" applyFill="1" applyBorder="1" applyAlignment="1" applyProtection="1">
      <alignment horizontal="right" vertical="center"/>
      <protection locked="0"/>
    </xf>
    <xf numFmtId="49" fontId="1" fillId="3" borderId="12" xfId="0" applyNumberFormat="1" applyFont="1" applyFill="1" applyBorder="1" applyAlignment="1" applyProtection="1">
      <alignment horizontal="right" vertical="center"/>
      <protection locked="0"/>
    </xf>
    <xf numFmtId="0" fontId="1" fillId="3" borderId="19" xfId="0" applyFont="1" applyFill="1" applyBorder="1" applyAlignment="1" applyProtection="1">
      <alignment horizontal="left" vertical="top" wrapText="1"/>
      <protection locked="0"/>
    </xf>
    <xf numFmtId="0" fontId="1" fillId="3" borderId="44" xfId="0" applyFont="1" applyFill="1" applyBorder="1" applyAlignment="1" applyProtection="1">
      <alignment horizontal="left" vertical="top" wrapText="1"/>
      <protection locked="0"/>
    </xf>
    <xf numFmtId="0" fontId="1" fillId="3" borderId="20" xfId="0" applyFont="1" applyFill="1" applyBorder="1" applyAlignment="1" applyProtection="1">
      <alignment horizontal="left" vertical="top" wrapText="1"/>
      <protection locked="0"/>
    </xf>
    <xf numFmtId="0" fontId="1" fillId="3" borderId="47" xfId="0" applyFont="1" applyFill="1" applyBorder="1" applyAlignment="1" applyProtection="1">
      <alignment horizontal="left" vertical="top" wrapText="1"/>
      <protection locked="0"/>
    </xf>
    <xf numFmtId="0" fontId="1" fillId="3" borderId="48" xfId="0" applyFont="1" applyFill="1" applyBorder="1" applyAlignment="1" applyProtection="1">
      <alignment horizontal="left" vertical="top" wrapText="1"/>
      <protection locked="0"/>
    </xf>
    <xf numFmtId="0" fontId="1" fillId="3" borderId="49" xfId="0" applyFont="1" applyFill="1" applyBorder="1" applyAlignment="1" applyProtection="1">
      <alignment horizontal="left" vertical="top" wrapText="1"/>
      <protection locked="0"/>
    </xf>
    <xf numFmtId="179" fontId="1" fillId="0" borderId="11" xfId="0" applyNumberFormat="1" applyFont="1" applyBorder="1" applyAlignment="1" applyProtection="1">
      <alignment horizontal="center" vertical="center"/>
      <protection locked="0"/>
    </xf>
    <xf numFmtId="49" fontId="1" fillId="3" borderId="11" xfId="0" applyNumberFormat="1" applyFont="1" applyFill="1" applyBorder="1" applyAlignment="1" applyProtection="1">
      <alignment horizontal="center" vertical="center"/>
      <protection locked="0"/>
    </xf>
    <xf numFmtId="179" fontId="1" fillId="0" borderId="42" xfId="0" applyNumberFormat="1" applyFont="1" applyBorder="1" applyAlignment="1">
      <alignment horizontal="center" vertical="center"/>
    </xf>
    <xf numFmtId="49" fontId="1" fillId="0" borderId="50" xfId="0" applyNumberFormat="1" applyFont="1" applyBorder="1" applyAlignment="1" applyProtection="1">
      <alignment horizontal="left" vertical="top" wrapText="1"/>
      <protection locked="0"/>
    </xf>
    <xf numFmtId="49" fontId="1" fillId="0" borderId="44" xfId="0" applyNumberFormat="1" applyFont="1" applyBorder="1" applyAlignment="1" applyProtection="1">
      <alignment horizontal="left" vertical="top" wrapText="1"/>
      <protection locked="0"/>
    </xf>
    <xf numFmtId="49" fontId="1" fillId="0" borderId="20" xfId="0" applyNumberFormat="1" applyFont="1" applyBorder="1" applyAlignment="1" applyProtection="1">
      <alignment horizontal="left" vertical="top" wrapText="1"/>
      <protection locked="0"/>
    </xf>
    <xf numFmtId="49" fontId="1" fillId="0" borderId="51" xfId="0" applyNumberFormat="1" applyFont="1" applyBorder="1" applyAlignment="1" applyProtection="1">
      <alignment horizontal="left" vertical="top" wrapText="1"/>
      <protection locked="0"/>
    </xf>
    <xf numFmtId="49" fontId="1" fillId="0" borderId="48" xfId="0" applyNumberFormat="1" applyFont="1" applyBorder="1" applyAlignment="1" applyProtection="1">
      <alignment horizontal="left" vertical="top" wrapText="1"/>
      <protection locked="0"/>
    </xf>
    <xf numFmtId="49" fontId="1" fillId="0" borderId="49" xfId="0" applyNumberFormat="1" applyFont="1" applyBorder="1" applyAlignment="1" applyProtection="1">
      <alignment horizontal="left" vertical="top" wrapText="1"/>
      <protection locked="0"/>
    </xf>
    <xf numFmtId="179" fontId="1" fillId="3" borderId="22" xfId="0" applyNumberFormat="1" applyFont="1" applyFill="1" applyBorder="1" applyAlignment="1" applyProtection="1">
      <alignment horizontal="center" vertical="center"/>
      <protection locked="0"/>
    </xf>
    <xf numFmtId="49" fontId="1" fillId="0" borderId="11" xfId="0" applyNumberFormat="1" applyFont="1" applyBorder="1" applyAlignment="1" applyProtection="1">
      <alignment horizontal="center" vertical="center"/>
      <protection locked="0"/>
    </xf>
    <xf numFmtId="179" fontId="1" fillId="3" borderId="11" xfId="0" applyNumberFormat="1" applyFont="1" applyFill="1" applyBorder="1" applyAlignment="1" applyProtection="1">
      <alignment horizontal="center" vertical="center"/>
      <protection locked="0"/>
    </xf>
    <xf numFmtId="179" fontId="1" fillId="0" borderId="12" xfId="0" applyNumberFormat="1" applyFont="1" applyBorder="1" applyAlignment="1" applyProtection="1">
      <alignment horizontal="center" vertical="center"/>
      <protection locked="0"/>
    </xf>
    <xf numFmtId="179" fontId="1" fillId="0" borderId="18" xfId="0" applyNumberFormat="1" applyFont="1" applyBorder="1" applyAlignment="1" applyProtection="1">
      <alignment horizontal="center" vertical="center"/>
      <protection locked="0"/>
    </xf>
    <xf numFmtId="49" fontId="1" fillId="5" borderId="12" xfId="0" applyNumberFormat="1" applyFont="1" applyFill="1" applyBorder="1" applyAlignment="1" applyProtection="1">
      <alignment horizontal="center" vertical="center"/>
      <protection locked="0"/>
    </xf>
    <xf numFmtId="49" fontId="1" fillId="5" borderId="13" xfId="0" applyNumberFormat="1" applyFont="1" applyFill="1" applyBorder="1" applyAlignment="1" applyProtection="1">
      <alignment horizontal="center" vertical="center"/>
      <protection locked="0"/>
    </xf>
    <xf numFmtId="49" fontId="1" fillId="5" borderId="18" xfId="0" applyNumberFormat="1" applyFont="1" applyFill="1" applyBorder="1" applyAlignment="1" applyProtection="1">
      <alignment horizontal="center" vertical="center"/>
      <protection locked="0"/>
    </xf>
    <xf numFmtId="0" fontId="1" fillId="6" borderId="11" xfId="0" applyFont="1" applyFill="1" applyBorder="1" applyAlignment="1">
      <alignment horizontal="center" vertical="center"/>
    </xf>
    <xf numFmtId="179" fontId="1" fillId="3" borderId="11" xfId="0" applyNumberFormat="1" applyFont="1" applyFill="1" applyBorder="1" applyAlignment="1">
      <alignment horizontal="center" vertical="center"/>
    </xf>
    <xf numFmtId="179" fontId="1" fillId="3" borderId="22" xfId="0" applyNumberFormat="1" applyFont="1" applyFill="1" applyBorder="1" applyAlignment="1">
      <alignment horizontal="center" vertical="center"/>
    </xf>
    <xf numFmtId="179" fontId="1" fillId="0" borderId="15" xfId="0" applyNumberFormat="1" applyFont="1" applyBorder="1" applyAlignment="1">
      <alignment horizontal="center" vertical="center"/>
    </xf>
    <xf numFmtId="179" fontId="1" fillId="3" borderId="12" xfId="0" applyNumberFormat="1" applyFont="1" applyFill="1" applyBorder="1" applyAlignment="1" applyProtection="1">
      <alignment horizontal="center" vertical="center"/>
      <protection locked="0"/>
    </xf>
    <xf numFmtId="179" fontId="1" fillId="3" borderId="18" xfId="0" applyNumberFormat="1" applyFont="1" applyFill="1" applyBorder="1" applyAlignment="1" applyProtection="1">
      <alignment horizontal="center" vertical="center"/>
      <protection locked="0"/>
    </xf>
    <xf numFmtId="49" fontId="1" fillId="5" borderId="11" xfId="0" applyNumberFormat="1" applyFont="1" applyFill="1" applyBorder="1" applyAlignment="1" applyProtection="1">
      <alignment horizontal="center" vertical="center"/>
      <protection locked="0"/>
    </xf>
    <xf numFmtId="179" fontId="1" fillId="3" borderId="42" xfId="0" applyNumberFormat="1" applyFont="1" applyFill="1" applyBorder="1" applyAlignment="1">
      <alignment horizontal="center" vertical="center"/>
    </xf>
    <xf numFmtId="49" fontId="1" fillId="3" borderId="46" xfId="0" applyNumberFormat="1" applyFont="1" applyFill="1" applyBorder="1" applyAlignment="1" applyProtection="1">
      <alignment horizontal="left" vertical="top"/>
      <protection locked="0"/>
    </xf>
    <xf numFmtId="49" fontId="1" fillId="3" borderId="13" xfId="0" applyNumberFormat="1" applyFont="1" applyFill="1" applyBorder="1" applyAlignment="1" applyProtection="1">
      <alignment horizontal="left" vertical="top"/>
      <protection locked="0"/>
    </xf>
    <xf numFmtId="49" fontId="1" fillId="3" borderId="18" xfId="0" applyNumberFormat="1" applyFont="1" applyFill="1" applyBorder="1" applyAlignment="1" applyProtection="1">
      <alignment horizontal="left" vertical="top"/>
      <protection locked="0"/>
    </xf>
    <xf numFmtId="0" fontId="1" fillId="0" borderId="11" xfId="0" applyFont="1" applyBorder="1" applyAlignment="1">
      <alignment horizontal="center" vertical="center"/>
    </xf>
    <xf numFmtId="0" fontId="1" fillId="0" borderId="15" xfId="0" applyFont="1" applyBorder="1" applyAlignment="1">
      <alignment horizontal="center" vertical="center"/>
    </xf>
    <xf numFmtId="49" fontId="1" fillId="3" borderId="50" xfId="0" applyNumberFormat="1" applyFont="1" applyFill="1" applyBorder="1" applyAlignment="1" applyProtection="1">
      <alignment horizontal="left" vertical="top" wrapText="1"/>
      <protection locked="0"/>
    </xf>
    <xf numFmtId="49" fontId="1" fillId="3" borderId="44" xfId="0" applyNumberFormat="1" applyFont="1" applyFill="1" applyBorder="1" applyAlignment="1" applyProtection="1">
      <alignment horizontal="left" vertical="top" wrapText="1"/>
      <protection locked="0"/>
    </xf>
    <xf numFmtId="49" fontId="1" fillId="3" borderId="20" xfId="0" applyNumberFormat="1" applyFont="1" applyFill="1" applyBorder="1" applyAlignment="1" applyProtection="1">
      <alignment horizontal="left" vertical="top" wrapText="1"/>
      <protection locked="0"/>
    </xf>
    <xf numFmtId="49" fontId="1" fillId="3" borderId="51" xfId="0" applyNumberFormat="1" applyFont="1" applyFill="1" applyBorder="1" applyAlignment="1" applyProtection="1">
      <alignment horizontal="left" vertical="top" wrapText="1"/>
      <protection locked="0"/>
    </xf>
    <xf numFmtId="49" fontId="1" fillId="3" borderId="48" xfId="0" applyNumberFormat="1" applyFont="1" applyFill="1" applyBorder="1" applyAlignment="1" applyProtection="1">
      <alignment horizontal="left" vertical="top" wrapText="1"/>
      <protection locked="0"/>
    </xf>
    <xf numFmtId="49" fontId="1" fillId="3" borderId="49" xfId="0" applyNumberFormat="1" applyFont="1" applyFill="1" applyBorder="1" applyAlignment="1" applyProtection="1">
      <alignment horizontal="left" vertical="top" wrapText="1"/>
      <protection locked="0"/>
    </xf>
    <xf numFmtId="49" fontId="1" fillId="3" borderId="12" xfId="0" applyNumberFormat="1" applyFont="1" applyFill="1" applyBorder="1" applyAlignment="1" applyProtection="1">
      <alignment horizontal="left" vertical="top"/>
      <protection locked="0"/>
    </xf>
    <xf numFmtId="49" fontId="1" fillId="3" borderId="14" xfId="0" applyNumberFormat="1" applyFont="1" applyFill="1" applyBorder="1" applyAlignment="1" applyProtection="1">
      <alignment horizontal="left" vertical="top"/>
      <protection locked="0"/>
    </xf>
    <xf numFmtId="0" fontId="1" fillId="3" borderId="16" xfId="0" applyFont="1" applyFill="1" applyBorder="1" applyAlignment="1" applyProtection="1">
      <alignment horizontal="left" vertical="top" wrapText="1"/>
      <protection locked="0"/>
    </xf>
    <xf numFmtId="0" fontId="1" fillId="3" borderId="0" xfId="0" applyFont="1" applyFill="1" applyAlignment="1" applyProtection="1">
      <alignment horizontal="left" vertical="top" wrapText="1"/>
      <protection locked="0"/>
    </xf>
    <xf numFmtId="0" fontId="1" fillId="3" borderId="17" xfId="0" applyFont="1" applyFill="1" applyBorder="1" applyAlignment="1" applyProtection="1">
      <alignment horizontal="left" vertical="top" wrapText="1"/>
      <protection locked="0"/>
    </xf>
    <xf numFmtId="0" fontId="1" fillId="0" borderId="10" xfId="0" applyFont="1" applyBorder="1" applyAlignment="1">
      <alignment horizontal="center" vertical="center"/>
    </xf>
    <xf numFmtId="0" fontId="1" fillId="5" borderId="16" xfId="0" applyFont="1" applyFill="1" applyBorder="1" applyAlignment="1" applyProtection="1">
      <alignment horizontal="left" vertical="top" wrapText="1"/>
      <protection locked="0"/>
    </xf>
    <xf numFmtId="0" fontId="1" fillId="5" borderId="0" xfId="0" applyFont="1" applyFill="1" applyAlignment="1" applyProtection="1">
      <alignment horizontal="left" vertical="top" wrapText="1"/>
      <protection locked="0"/>
    </xf>
    <xf numFmtId="0" fontId="1" fillId="5" borderId="17" xfId="0" applyFont="1" applyFill="1" applyBorder="1" applyAlignment="1" applyProtection="1">
      <alignment horizontal="left" vertical="top" wrapText="1"/>
      <protection locked="0"/>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5" xfId="0" applyFont="1" applyBorder="1" applyAlignment="1">
      <alignment horizontal="center" vertical="center" wrapText="1"/>
    </xf>
    <xf numFmtId="179" fontId="1" fillId="3" borderId="15" xfId="0" applyNumberFormat="1" applyFont="1" applyFill="1" applyBorder="1" applyAlignment="1">
      <alignment horizontal="center" vertical="center"/>
    </xf>
    <xf numFmtId="179" fontId="1" fillId="3" borderId="11" xfId="0" applyNumberFormat="1" applyFont="1" applyFill="1" applyBorder="1" applyAlignment="1" applyProtection="1">
      <alignment horizontal="right" vertical="center"/>
      <protection locked="0"/>
    </xf>
    <xf numFmtId="179" fontId="1" fillId="3" borderId="12" xfId="0" applyNumberFormat="1" applyFont="1" applyFill="1" applyBorder="1" applyAlignment="1" applyProtection="1">
      <alignment horizontal="right" vertical="center"/>
      <protection locked="0"/>
    </xf>
    <xf numFmtId="49" fontId="1" fillId="3" borderId="23" xfId="0" applyNumberFormat="1" applyFont="1" applyFill="1" applyBorder="1" applyAlignment="1" applyProtection="1">
      <alignment horizontal="right" vertical="center"/>
      <protection locked="0"/>
    </xf>
    <xf numFmtId="49" fontId="1" fillId="3" borderId="24" xfId="0" applyNumberFormat="1" applyFont="1" applyFill="1" applyBorder="1" applyAlignment="1" applyProtection="1">
      <alignment horizontal="right" vertical="center"/>
      <protection locked="0"/>
    </xf>
    <xf numFmtId="49" fontId="1" fillId="5" borderId="13" xfId="0" applyNumberFormat="1" applyFont="1" applyFill="1" applyBorder="1" applyAlignment="1" applyProtection="1">
      <alignment horizontal="left" vertical="center"/>
      <protection locked="0"/>
    </xf>
    <xf numFmtId="49" fontId="1" fillId="5" borderId="18" xfId="0" applyNumberFormat="1" applyFont="1" applyFill="1" applyBorder="1" applyAlignment="1" applyProtection="1">
      <alignment horizontal="left" vertical="center"/>
      <protection locked="0"/>
    </xf>
    <xf numFmtId="49" fontId="1" fillId="3" borderId="24" xfId="0" applyNumberFormat="1" applyFont="1" applyFill="1" applyBorder="1" applyAlignment="1" applyProtection="1">
      <alignment horizontal="left" vertical="center"/>
      <protection locked="0"/>
    </xf>
    <xf numFmtId="49" fontId="1" fillId="3" borderId="35" xfId="0" applyNumberFormat="1" applyFont="1" applyFill="1" applyBorder="1" applyAlignment="1" applyProtection="1">
      <alignment horizontal="left" vertical="center"/>
      <protection locked="0"/>
    </xf>
    <xf numFmtId="179" fontId="1" fillId="3" borderId="40" xfId="0" applyNumberFormat="1" applyFont="1" applyFill="1" applyBorder="1" applyAlignment="1">
      <alignment horizontal="center" vertical="center"/>
    </xf>
    <xf numFmtId="179" fontId="1" fillId="3" borderId="23" xfId="0" applyNumberFormat="1" applyFont="1" applyFill="1" applyBorder="1" applyAlignment="1" applyProtection="1">
      <alignment horizontal="center" vertical="center"/>
      <protection locked="0"/>
    </xf>
    <xf numFmtId="179" fontId="1" fillId="3" borderId="35" xfId="0" applyNumberFormat="1" applyFont="1" applyFill="1" applyBorder="1" applyAlignment="1" applyProtection="1">
      <alignment horizontal="center" vertical="center"/>
      <protection locked="0"/>
    </xf>
    <xf numFmtId="0" fontId="7" fillId="3" borderId="13" xfId="0" applyFont="1" applyFill="1" applyBorder="1" applyAlignment="1" applyProtection="1">
      <alignment horizontal="left" vertical="center"/>
      <protection locked="0"/>
    </xf>
    <xf numFmtId="0" fontId="7" fillId="3" borderId="18" xfId="0" applyFont="1" applyFill="1" applyBorder="1" applyAlignment="1" applyProtection="1">
      <alignment horizontal="left" vertical="center"/>
      <protection locked="0"/>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5" borderId="50" xfId="0" applyFont="1" applyFill="1" applyBorder="1" applyAlignment="1" applyProtection="1">
      <alignment horizontal="left" vertical="top"/>
      <protection locked="0"/>
    </xf>
    <xf numFmtId="0" fontId="1" fillId="5" borderId="44" xfId="0" applyFont="1" applyFill="1" applyBorder="1" applyAlignment="1" applyProtection="1">
      <alignment horizontal="left" vertical="top"/>
      <protection locked="0"/>
    </xf>
    <xf numFmtId="0" fontId="1" fillId="5" borderId="20" xfId="0" applyFont="1" applyFill="1" applyBorder="1" applyAlignment="1" applyProtection="1">
      <alignment horizontal="left" vertical="top"/>
      <protection locked="0"/>
    </xf>
    <xf numFmtId="0" fontId="1" fillId="5" borderId="16" xfId="0" applyFont="1" applyFill="1" applyBorder="1" applyAlignment="1" applyProtection="1">
      <alignment horizontal="left" vertical="top"/>
      <protection locked="0"/>
    </xf>
    <xf numFmtId="0" fontId="1" fillId="5" borderId="0" xfId="0" applyFont="1" applyFill="1" applyAlignment="1" applyProtection="1">
      <alignment horizontal="left" vertical="top"/>
      <protection locked="0"/>
    </xf>
    <xf numFmtId="0" fontId="1" fillId="5" borderId="17" xfId="0" applyFont="1" applyFill="1" applyBorder="1" applyAlignment="1" applyProtection="1">
      <alignment horizontal="left" vertical="top"/>
      <protection locked="0"/>
    </xf>
    <xf numFmtId="0" fontId="1" fillId="5" borderId="28" xfId="0" applyFont="1" applyFill="1" applyBorder="1" applyAlignment="1" applyProtection="1">
      <alignment horizontal="left" vertical="top"/>
      <protection locked="0"/>
    </xf>
    <xf numFmtId="0" fontId="1" fillId="5" borderId="29" xfId="0" applyFont="1" applyFill="1" applyBorder="1" applyAlignment="1" applyProtection="1">
      <alignment horizontal="left" vertical="top"/>
      <protection locked="0"/>
    </xf>
    <xf numFmtId="0" fontId="1" fillId="5" borderId="27" xfId="0" applyFont="1" applyFill="1" applyBorder="1" applyAlignment="1" applyProtection="1">
      <alignment horizontal="left" vertical="top"/>
      <protection locked="0"/>
    </xf>
    <xf numFmtId="0" fontId="3" fillId="2" borderId="7"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1" fillId="0" borderId="19" xfId="0" applyFont="1" applyBorder="1" applyAlignment="1" applyProtection="1">
      <alignment horizontal="left" vertical="top" wrapText="1"/>
      <protection locked="0"/>
    </xf>
    <xf numFmtId="0" fontId="1" fillId="0" borderId="44" xfId="0" applyFont="1" applyBorder="1" applyAlignment="1" applyProtection="1">
      <alignment horizontal="left" vertical="top" wrapText="1"/>
      <protection locked="0"/>
    </xf>
    <xf numFmtId="0" fontId="1" fillId="0" borderId="20" xfId="0" applyFont="1" applyBorder="1" applyAlignment="1" applyProtection="1">
      <alignment horizontal="left" vertical="top" wrapText="1"/>
      <protection locked="0"/>
    </xf>
    <xf numFmtId="0" fontId="1" fillId="0" borderId="47" xfId="0" applyFont="1" applyBorder="1" applyAlignment="1" applyProtection="1">
      <alignment horizontal="left" vertical="top" wrapText="1"/>
      <protection locked="0"/>
    </xf>
    <xf numFmtId="0" fontId="1" fillId="0" borderId="48" xfId="0" applyFont="1" applyBorder="1" applyAlignment="1" applyProtection="1">
      <alignment horizontal="left" vertical="top" wrapText="1"/>
      <protection locked="0"/>
    </xf>
    <xf numFmtId="0" fontId="1" fillId="0" borderId="49" xfId="0" applyFont="1" applyBorder="1" applyAlignment="1" applyProtection="1">
      <alignment horizontal="left" vertical="top" wrapText="1"/>
      <protection locked="0"/>
    </xf>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49" fontId="1" fillId="3" borderId="12" xfId="0" applyNumberFormat="1" applyFont="1" applyFill="1" applyBorder="1" applyAlignment="1" applyProtection="1">
      <alignment horizontal="center" vertical="center"/>
      <protection locked="0"/>
    </xf>
    <xf numFmtId="49" fontId="1" fillId="3" borderId="13" xfId="0" applyNumberFormat="1" applyFont="1" applyFill="1" applyBorder="1" applyAlignment="1" applyProtection="1">
      <alignment horizontal="center" vertical="center"/>
      <protection locked="0"/>
    </xf>
    <xf numFmtId="49" fontId="1" fillId="3" borderId="18" xfId="0" applyNumberFormat="1" applyFont="1" applyFill="1" applyBorder="1" applyAlignment="1" applyProtection="1">
      <alignment horizontal="center" vertical="center"/>
      <protection locked="0"/>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49" fontId="7" fillId="5" borderId="13" xfId="0" applyNumberFormat="1" applyFont="1" applyFill="1" applyBorder="1" applyAlignment="1" applyProtection="1">
      <alignment horizontal="left" vertical="center"/>
      <protection locked="0"/>
    </xf>
    <xf numFmtId="49" fontId="7" fillId="5" borderId="18" xfId="0" applyNumberFormat="1" applyFont="1" applyFill="1" applyBorder="1" applyAlignment="1" applyProtection="1">
      <alignment horizontal="left" vertical="center"/>
      <protection locked="0"/>
    </xf>
    <xf numFmtId="49" fontId="7" fillId="3" borderId="13" xfId="0" applyNumberFormat="1" applyFont="1" applyFill="1" applyBorder="1" applyAlignment="1" applyProtection="1">
      <alignment horizontal="left" vertical="center"/>
      <protection locked="0"/>
    </xf>
    <xf numFmtId="49" fontId="7" fillId="3" borderId="18" xfId="0" applyNumberFormat="1" applyFont="1" applyFill="1" applyBorder="1" applyAlignment="1" applyProtection="1">
      <alignment horizontal="left" vertical="center"/>
      <protection locked="0"/>
    </xf>
    <xf numFmtId="49" fontId="1" fillId="3" borderId="13" xfId="0" applyNumberFormat="1" applyFont="1" applyFill="1" applyBorder="1" applyAlignment="1" applyProtection="1">
      <alignment horizontal="left" vertical="center"/>
      <protection locked="0"/>
    </xf>
    <xf numFmtId="49" fontId="1" fillId="3" borderId="18" xfId="0" applyNumberFormat="1" applyFont="1" applyFill="1" applyBorder="1" applyAlignment="1" applyProtection="1">
      <alignment horizontal="left" vertical="center"/>
      <protection locked="0"/>
    </xf>
    <xf numFmtId="179" fontId="1" fillId="3" borderId="45" xfId="0" applyNumberFormat="1" applyFont="1" applyFill="1" applyBorder="1" applyAlignment="1">
      <alignment horizontal="center" vertical="center"/>
    </xf>
    <xf numFmtId="0" fontId="1" fillId="0" borderId="11" xfId="0" applyFont="1" applyBorder="1" applyAlignment="1" applyProtection="1">
      <alignment horizontal="center" vertical="center"/>
      <protection locked="0"/>
    </xf>
    <xf numFmtId="0" fontId="1" fillId="6" borderId="10" xfId="0" applyFont="1" applyFill="1" applyBorder="1" applyAlignment="1">
      <alignment horizontal="center" vertical="center"/>
    </xf>
    <xf numFmtId="49" fontId="1" fillId="0" borderId="10" xfId="0" applyNumberFormat="1" applyFont="1" applyBorder="1" applyAlignment="1" applyProtection="1">
      <alignment horizontal="center" vertical="center"/>
      <protection locked="0"/>
    </xf>
    <xf numFmtId="0" fontId="6" fillId="0" borderId="41" xfId="0" applyFont="1" applyBorder="1" applyAlignment="1">
      <alignment horizontal="left" vertical="top"/>
    </xf>
    <xf numFmtId="0" fontId="1" fillId="0" borderId="13" xfId="0" applyFont="1" applyBorder="1" applyAlignment="1" applyProtection="1">
      <alignment horizontal="left" vertical="center"/>
      <protection locked="0"/>
    </xf>
    <xf numFmtId="0" fontId="1" fillId="0" borderId="18" xfId="0" applyFont="1" applyBorder="1" applyAlignment="1" applyProtection="1">
      <alignment horizontal="left" vertical="center"/>
      <protection locked="0"/>
    </xf>
    <xf numFmtId="0" fontId="1" fillId="4" borderId="11" xfId="0" applyFont="1" applyFill="1" applyBorder="1" applyAlignment="1">
      <alignment horizontal="center" vertical="center"/>
    </xf>
    <xf numFmtId="0" fontId="1" fillId="3" borderId="13" xfId="0" applyFont="1" applyFill="1" applyBorder="1" applyAlignment="1" applyProtection="1">
      <alignment horizontal="left" vertical="center"/>
      <protection locked="0"/>
    </xf>
    <xf numFmtId="0" fontId="1" fillId="3" borderId="18" xfId="0" applyFont="1" applyFill="1" applyBorder="1" applyAlignment="1" applyProtection="1">
      <alignment horizontal="left" vertical="center"/>
      <protection locked="0"/>
    </xf>
    <xf numFmtId="0" fontId="7" fillId="3" borderId="11" xfId="0" applyFont="1" applyFill="1" applyBorder="1" applyAlignment="1" applyProtection="1">
      <alignment horizontal="left" vertical="center"/>
      <protection locked="0"/>
    </xf>
    <xf numFmtId="0" fontId="1" fillId="3" borderId="31" xfId="0" applyFont="1" applyFill="1" applyBorder="1" applyAlignment="1" applyProtection="1">
      <alignment horizontal="right" vertical="center"/>
      <protection locked="0"/>
    </xf>
    <xf numFmtId="0" fontId="1" fillId="3" borderId="30" xfId="0" applyFont="1" applyFill="1" applyBorder="1" applyAlignment="1" applyProtection="1">
      <alignment horizontal="right" vertical="center"/>
      <protection locked="0"/>
    </xf>
    <xf numFmtId="0" fontId="1" fillId="3" borderId="35" xfId="0" applyFont="1" applyFill="1" applyBorder="1" applyAlignment="1" applyProtection="1">
      <alignment horizontal="right" vertical="center"/>
      <protection locked="0"/>
    </xf>
    <xf numFmtId="0" fontId="1" fillId="3" borderId="23" xfId="0" applyFont="1" applyFill="1" applyBorder="1" applyAlignment="1" applyProtection="1">
      <alignment horizontal="right" vertical="center"/>
      <protection locked="0"/>
    </xf>
    <xf numFmtId="178" fontId="1" fillId="3" borderId="31" xfId="0" applyNumberFormat="1" applyFont="1" applyFill="1" applyBorder="1" applyAlignment="1" applyProtection="1">
      <alignment horizontal="left" vertical="center"/>
      <protection locked="0"/>
    </xf>
    <xf numFmtId="178" fontId="1" fillId="3" borderId="32" xfId="0" applyNumberFormat="1" applyFont="1" applyFill="1" applyBorder="1" applyAlignment="1" applyProtection="1">
      <alignment horizontal="left" vertical="center"/>
      <protection locked="0"/>
    </xf>
    <xf numFmtId="178" fontId="1" fillId="3" borderId="35" xfId="0" applyNumberFormat="1" applyFont="1" applyFill="1" applyBorder="1" applyAlignment="1" applyProtection="1">
      <alignment horizontal="left" vertical="center"/>
      <protection locked="0"/>
    </xf>
    <xf numFmtId="178" fontId="1" fillId="3" borderId="36" xfId="0" applyNumberFormat="1" applyFont="1" applyFill="1" applyBorder="1" applyAlignment="1" applyProtection="1">
      <alignment horizontal="left" vertical="center"/>
      <protection locked="0"/>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3" borderId="30" xfId="0" applyFont="1" applyFill="1" applyBorder="1" applyAlignment="1">
      <alignment horizontal="center" vertical="center" wrapText="1"/>
    </xf>
    <xf numFmtId="0" fontId="1" fillId="3" borderId="21" xfId="0" applyFont="1" applyFill="1" applyBorder="1" applyAlignment="1">
      <alignment horizontal="center" vertical="center" wrapText="1"/>
    </xf>
    <xf numFmtId="0" fontId="1" fillId="3" borderId="22" xfId="0" applyFont="1" applyFill="1" applyBorder="1" applyAlignment="1">
      <alignment horizontal="center" vertical="center" wrapText="1"/>
    </xf>
    <xf numFmtId="0" fontId="1" fillId="3" borderId="23" xfId="0" applyFont="1" applyFill="1" applyBorder="1" applyAlignment="1">
      <alignment horizontal="center" vertical="center" wrapText="1"/>
    </xf>
    <xf numFmtId="49" fontId="1" fillId="3" borderId="15" xfId="0" applyNumberFormat="1" applyFont="1" applyFill="1" applyBorder="1" applyAlignment="1" applyProtection="1">
      <alignment horizontal="center" vertical="center"/>
      <protection locked="0"/>
    </xf>
    <xf numFmtId="49" fontId="1" fillId="0" borderId="15" xfId="0" applyNumberFormat="1" applyFont="1" applyBorder="1" applyAlignment="1" applyProtection="1">
      <alignment horizontal="center" vertical="center"/>
      <protection locked="0"/>
    </xf>
    <xf numFmtId="0" fontId="4" fillId="0" borderId="11" xfId="0" applyFont="1" applyBorder="1" applyAlignment="1">
      <alignment horizontal="center" vertical="center" wrapText="1"/>
    </xf>
    <xf numFmtId="0" fontId="4" fillId="0" borderId="22" xfId="0" applyFont="1" applyBorder="1" applyAlignment="1">
      <alignment horizontal="center" vertical="center" wrapText="1"/>
    </xf>
    <xf numFmtId="0" fontId="1" fillId="0" borderId="12" xfId="0" applyFont="1" applyBorder="1" applyAlignment="1" applyProtection="1">
      <alignment horizontal="left" vertical="center" indent="1"/>
      <protection locked="0"/>
    </xf>
    <xf numFmtId="0" fontId="1" fillId="0" borderId="13" xfId="0" applyFont="1" applyBorder="1" applyAlignment="1" applyProtection="1">
      <alignment horizontal="left" vertical="center" indent="1"/>
      <protection locked="0"/>
    </xf>
    <xf numFmtId="0" fontId="1" fillId="0" borderId="14" xfId="0" applyFont="1" applyBorder="1" applyAlignment="1" applyProtection="1">
      <alignment horizontal="left" vertical="center" indent="1"/>
      <protection locked="0"/>
    </xf>
    <xf numFmtId="1" fontId="1" fillId="0" borderId="11" xfId="0" applyNumberFormat="1" applyFont="1" applyBorder="1" applyAlignment="1">
      <alignment horizontal="center" vertical="center"/>
    </xf>
    <xf numFmtId="49" fontId="1" fillId="3" borderId="13" xfId="0" applyNumberFormat="1" applyFont="1" applyFill="1" applyBorder="1" applyAlignment="1" applyProtection="1">
      <alignment horizontal="right" vertical="center"/>
      <protection locked="0"/>
    </xf>
    <xf numFmtId="0" fontId="1" fillId="4" borderId="31" xfId="0" applyFont="1" applyFill="1" applyBorder="1" applyAlignment="1" applyProtection="1">
      <alignment horizontal="right" vertical="center"/>
      <protection locked="0"/>
    </xf>
    <xf numFmtId="0" fontId="1" fillId="4" borderId="30" xfId="0" applyFont="1" applyFill="1" applyBorder="1" applyAlignment="1" applyProtection="1">
      <alignment horizontal="right" vertical="center"/>
      <protection locked="0"/>
    </xf>
    <xf numFmtId="0" fontId="1" fillId="4" borderId="35" xfId="0" applyFont="1" applyFill="1" applyBorder="1" applyAlignment="1" applyProtection="1">
      <alignment horizontal="right" vertical="center"/>
      <protection locked="0"/>
    </xf>
    <xf numFmtId="0" fontId="1" fillId="4" borderId="23" xfId="0" applyFont="1" applyFill="1" applyBorder="1" applyAlignment="1" applyProtection="1">
      <alignment horizontal="right" vertical="center"/>
      <protection locked="0"/>
    </xf>
    <xf numFmtId="178" fontId="1" fillId="4" borderId="31" xfId="0" applyNumberFormat="1" applyFont="1" applyFill="1" applyBorder="1" applyAlignment="1" applyProtection="1">
      <alignment horizontal="left" vertical="center"/>
      <protection locked="0"/>
    </xf>
    <xf numFmtId="178" fontId="1" fillId="4" borderId="32" xfId="0" applyNumberFormat="1" applyFont="1" applyFill="1" applyBorder="1" applyAlignment="1" applyProtection="1">
      <alignment horizontal="left" vertical="center"/>
      <protection locked="0"/>
    </xf>
    <xf numFmtId="178" fontId="1" fillId="4" borderId="35" xfId="0" applyNumberFormat="1" applyFont="1" applyFill="1" applyBorder="1" applyAlignment="1" applyProtection="1">
      <alignment horizontal="left" vertical="center"/>
      <protection locked="0"/>
    </xf>
    <xf numFmtId="178" fontId="1" fillId="4" borderId="36" xfId="0" applyNumberFormat="1" applyFont="1" applyFill="1" applyBorder="1" applyAlignment="1" applyProtection="1">
      <alignment horizontal="left" vertical="center"/>
      <protection locked="0"/>
    </xf>
    <xf numFmtId="49" fontId="1" fillId="3" borderId="11" xfId="0" applyNumberFormat="1" applyFont="1" applyFill="1" applyBorder="1" applyAlignment="1" applyProtection="1">
      <alignment horizontal="left" vertical="top"/>
      <protection locked="0"/>
    </xf>
    <xf numFmtId="49" fontId="1" fillId="3" borderId="15" xfId="0" applyNumberFormat="1" applyFont="1" applyFill="1" applyBorder="1" applyAlignment="1" applyProtection="1">
      <alignment horizontal="left" vertical="top"/>
      <protection locked="0"/>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6" borderId="15" xfId="0" applyFont="1" applyFill="1" applyBorder="1" applyAlignment="1">
      <alignment horizontal="center" vertical="center"/>
    </xf>
    <xf numFmtId="0" fontId="1" fillId="0" borderId="40" xfId="0" applyFont="1" applyBorder="1" applyAlignment="1">
      <alignment horizontal="center" vertical="center"/>
    </xf>
    <xf numFmtId="0" fontId="1" fillId="3" borderId="11" xfId="0" applyFont="1" applyFill="1" applyBorder="1" applyAlignment="1" applyProtection="1">
      <alignment horizontal="center" vertical="center"/>
      <protection locked="0"/>
    </xf>
    <xf numFmtId="1" fontId="1" fillId="3" borderId="11" xfId="0" applyNumberFormat="1" applyFont="1" applyFill="1" applyBorder="1" applyAlignment="1">
      <alignment horizontal="center" vertical="center"/>
    </xf>
    <xf numFmtId="1" fontId="1" fillId="3" borderId="15" xfId="0" applyNumberFormat="1" applyFont="1" applyFill="1" applyBorder="1" applyAlignment="1">
      <alignment horizontal="center" vertical="center"/>
    </xf>
    <xf numFmtId="0" fontId="1" fillId="3" borderId="11" xfId="0" applyFont="1" applyFill="1" applyBorder="1" applyAlignment="1" applyProtection="1">
      <alignment horizontal="left" vertical="center" indent="1"/>
      <protection locked="0"/>
    </xf>
    <xf numFmtId="0" fontId="1" fillId="3" borderId="15" xfId="0" applyFont="1" applyFill="1" applyBorder="1" applyAlignment="1" applyProtection="1">
      <alignment horizontal="left" vertical="center" indent="1"/>
      <protection locked="0"/>
    </xf>
    <xf numFmtId="0" fontId="1" fillId="3" borderId="11" xfId="0" applyFont="1" applyFill="1" applyBorder="1" applyAlignment="1">
      <alignment horizontal="center" vertical="center" wrapText="1"/>
    </xf>
    <xf numFmtId="0" fontId="1" fillId="3" borderId="12" xfId="0" applyFont="1" applyFill="1" applyBorder="1" applyAlignment="1" applyProtection="1">
      <alignment horizontal="left" vertical="center" indent="1"/>
      <protection locked="0"/>
    </xf>
    <xf numFmtId="0" fontId="1" fillId="3" borderId="13" xfId="0" applyFont="1" applyFill="1" applyBorder="1" applyAlignment="1" applyProtection="1">
      <alignment horizontal="left" vertical="center" indent="1"/>
      <protection locked="0"/>
    </xf>
    <xf numFmtId="0" fontId="1" fillId="3" borderId="18" xfId="0" applyFont="1" applyFill="1" applyBorder="1" applyAlignment="1" applyProtection="1">
      <alignment horizontal="left" vertical="center" indent="1"/>
      <protection locked="0"/>
    </xf>
    <xf numFmtId="0" fontId="1" fillId="4" borderId="31" xfId="0" applyFont="1" applyFill="1" applyBorder="1" applyAlignment="1">
      <alignment horizontal="center" vertical="center" wrapText="1"/>
    </xf>
    <xf numFmtId="0" fontId="1" fillId="4" borderId="5" xfId="0" applyFont="1" applyFill="1" applyBorder="1" applyAlignment="1">
      <alignment horizontal="center" vertical="center" wrapText="1"/>
    </xf>
    <xf numFmtId="0" fontId="1" fillId="4" borderId="30" xfId="0" applyFont="1" applyFill="1" applyBorder="1" applyAlignment="1">
      <alignment horizontal="center" vertical="center" wrapText="1"/>
    </xf>
    <xf numFmtId="0" fontId="1" fillId="4" borderId="35"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4" borderId="33" xfId="0" applyFont="1" applyFill="1" applyBorder="1" applyAlignment="1">
      <alignment horizontal="center" vertical="center" wrapText="1"/>
    </xf>
    <xf numFmtId="0" fontId="1" fillId="4" borderId="37" xfId="0" applyFont="1" applyFill="1" applyBorder="1" applyAlignment="1">
      <alignment horizontal="center" vertical="center" wrapText="1"/>
    </xf>
    <xf numFmtId="0" fontId="1" fillId="0" borderId="22" xfId="0" applyFont="1" applyBorder="1" applyAlignment="1" applyProtection="1">
      <alignment horizontal="center" vertical="center"/>
      <protection locked="0"/>
    </xf>
    <xf numFmtId="0" fontId="1" fillId="3" borderId="22" xfId="0" applyFont="1" applyFill="1" applyBorder="1" applyAlignment="1" applyProtection="1">
      <alignment horizontal="center" vertical="center"/>
      <protection locked="0"/>
    </xf>
    <xf numFmtId="0" fontId="1" fillId="4" borderId="12" xfId="0" applyFont="1" applyFill="1" applyBorder="1" applyAlignment="1">
      <alignment horizontal="center" vertical="center"/>
    </xf>
    <xf numFmtId="0" fontId="1" fillId="4" borderId="13" xfId="0" applyFont="1" applyFill="1" applyBorder="1" applyAlignment="1">
      <alignment horizontal="center" vertical="center"/>
    </xf>
    <xf numFmtId="0" fontId="1" fillId="4" borderId="18" xfId="0" applyFont="1" applyFill="1" applyBorder="1" applyAlignment="1">
      <alignment horizontal="center" vertical="center"/>
    </xf>
    <xf numFmtId="0" fontId="1" fillId="3" borderId="23" xfId="0" applyFont="1" applyFill="1" applyBorder="1" applyAlignment="1" applyProtection="1">
      <alignment horizontal="left" vertical="center" indent="1"/>
      <protection locked="0"/>
    </xf>
    <xf numFmtId="0" fontId="1" fillId="3" borderId="24" xfId="0" applyFont="1" applyFill="1" applyBorder="1" applyAlignment="1" applyProtection="1">
      <alignment horizontal="left" vertical="center" indent="1"/>
      <protection locked="0"/>
    </xf>
    <xf numFmtId="0" fontId="1" fillId="3" borderId="25" xfId="0" applyFont="1" applyFill="1" applyBorder="1" applyAlignment="1" applyProtection="1">
      <alignment horizontal="left" vertical="center" indent="1"/>
      <protection locked="0"/>
    </xf>
    <xf numFmtId="1" fontId="1" fillId="0" borderId="15" xfId="0" applyNumberFormat="1" applyFont="1" applyBorder="1" applyAlignment="1">
      <alignment horizontal="center" vertical="center"/>
    </xf>
    <xf numFmtId="176" fontId="1" fillId="3" borderId="11" xfId="0" applyNumberFormat="1" applyFont="1" applyFill="1" applyBorder="1" applyAlignment="1">
      <alignment horizontal="center" vertical="center"/>
    </xf>
    <xf numFmtId="176" fontId="1" fillId="3" borderId="22" xfId="0" applyNumberFormat="1" applyFont="1" applyFill="1" applyBorder="1" applyAlignment="1">
      <alignment horizontal="center" vertical="center"/>
    </xf>
    <xf numFmtId="0" fontId="1" fillId="3" borderId="5" xfId="0" applyFont="1" applyFill="1" applyBorder="1" applyAlignment="1" applyProtection="1">
      <alignment horizontal="center" vertical="center"/>
      <protection locked="0"/>
    </xf>
    <xf numFmtId="0" fontId="1" fillId="3" borderId="6" xfId="0" applyFont="1" applyFill="1" applyBorder="1" applyAlignment="1" applyProtection="1">
      <alignment horizontal="center" vertical="center"/>
      <protection locked="0"/>
    </xf>
    <xf numFmtId="0" fontId="1" fillId="3" borderId="40" xfId="0" applyFont="1" applyFill="1" applyBorder="1" applyAlignment="1" applyProtection="1">
      <alignment horizontal="center" vertical="center"/>
      <protection locked="0"/>
    </xf>
    <xf numFmtId="49" fontId="1" fillId="3" borderId="22" xfId="0" applyNumberFormat="1" applyFont="1" applyFill="1" applyBorder="1" applyAlignment="1" applyProtection="1">
      <alignment horizontal="center" vertical="center"/>
      <protection locked="0"/>
    </xf>
    <xf numFmtId="49" fontId="1" fillId="3" borderId="40" xfId="0" applyNumberFormat="1" applyFont="1" applyFill="1" applyBorder="1" applyAlignment="1" applyProtection="1">
      <alignment horizontal="center" vertical="center"/>
      <protection locked="0"/>
    </xf>
    <xf numFmtId="0" fontId="1" fillId="3" borderId="22" xfId="0" applyFont="1" applyFill="1" applyBorder="1" applyAlignment="1">
      <alignment horizontal="center" vertical="center"/>
    </xf>
    <xf numFmtId="0" fontId="1" fillId="3" borderId="10" xfId="0" applyFont="1" applyFill="1" applyBorder="1" applyAlignment="1">
      <alignment horizontal="center" vertical="center" wrapText="1"/>
    </xf>
    <xf numFmtId="0" fontId="1" fillId="3" borderId="7" xfId="0" applyFont="1" applyFill="1" applyBorder="1" applyAlignment="1">
      <alignment horizontal="center" vertical="center"/>
    </xf>
    <xf numFmtId="0" fontId="1" fillId="3" borderId="8"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0" xfId="0" applyFont="1" applyFill="1" applyAlignment="1">
      <alignment horizontal="center" vertical="center"/>
    </xf>
    <xf numFmtId="0" fontId="1" fillId="3" borderId="17" xfId="0" applyFont="1" applyFill="1" applyBorder="1" applyAlignment="1">
      <alignment horizontal="center" vertical="center"/>
    </xf>
    <xf numFmtId="0" fontId="1" fillId="3" borderId="28" xfId="0" applyFont="1" applyFill="1" applyBorder="1" applyAlignment="1">
      <alignment horizontal="center" vertical="center"/>
    </xf>
    <xf numFmtId="0" fontId="1" fillId="3" borderId="29" xfId="0" applyFont="1" applyFill="1" applyBorder="1" applyAlignment="1">
      <alignment horizontal="center" vertical="center"/>
    </xf>
    <xf numFmtId="0" fontId="1" fillId="3" borderId="27" xfId="0" applyFont="1" applyFill="1" applyBorder="1" applyAlignment="1">
      <alignment horizontal="center" vertical="center"/>
    </xf>
    <xf numFmtId="0" fontId="6" fillId="0" borderId="41" xfId="0" applyFont="1" applyBorder="1" applyAlignment="1" applyProtection="1">
      <alignment horizontal="left"/>
      <protection locked="0"/>
    </xf>
    <xf numFmtId="1" fontId="1" fillId="0" borderId="22" xfId="0" applyNumberFormat="1" applyFont="1" applyBorder="1" applyAlignment="1">
      <alignment horizontal="center" vertical="center"/>
    </xf>
    <xf numFmtId="177" fontId="1" fillId="3" borderId="26" xfId="0" applyNumberFormat="1" applyFont="1" applyFill="1" applyBorder="1" applyAlignment="1" applyProtection="1">
      <alignment horizontal="center" vertical="center"/>
      <protection locked="0"/>
    </xf>
    <xf numFmtId="177" fontId="1" fillId="3" borderId="27" xfId="0" applyNumberFormat="1" applyFont="1" applyFill="1" applyBorder="1" applyAlignment="1" applyProtection="1">
      <alignment horizontal="center" vertical="center"/>
      <protection locked="0"/>
    </xf>
    <xf numFmtId="177" fontId="5" fillId="3" borderId="19" xfId="0" applyNumberFormat="1" applyFont="1" applyFill="1" applyBorder="1" applyAlignment="1" applyProtection="1">
      <alignment horizontal="center" vertical="center"/>
      <protection locked="0"/>
    </xf>
    <xf numFmtId="177" fontId="5" fillId="3" borderId="20" xfId="0" applyNumberFormat="1" applyFont="1" applyFill="1" applyBorder="1" applyAlignment="1" applyProtection="1">
      <alignment horizontal="center" vertical="center"/>
      <protection locked="0"/>
    </xf>
    <xf numFmtId="0" fontId="1" fillId="3" borderId="34"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1" xfId="0" applyFont="1" applyFill="1" applyBorder="1" applyAlignment="1">
      <alignment horizontal="center" vertical="center"/>
    </xf>
    <xf numFmtId="0" fontId="1" fillId="3" borderId="38" xfId="0" applyFont="1" applyFill="1" applyBorder="1" applyAlignment="1" applyProtection="1">
      <alignment horizontal="center" vertical="center"/>
      <protection locked="0"/>
    </xf>
    <xf numFmtId="0" fontId="1" fillId="3" borderId="29" xfId="0" applyFont="1" applyFill="1" applyBorder="1" applyAlignment="1" applyProtection="1">
      <alignment horizontal="center" vertical="center"/>
      <protection locked="0"/>
    </xf>
    <xf numFmtId="0" fontId="1" fillId="3" borderId="39" xfId="0" applyFont="1" applyFill="1" applyBorder="1" applyAlignment="1" applyProtection="1">
      <alignment horizontal="center" vertical="center"/>
      <protection locked="0"/>
    </xf>
    <xf numFmtId="0" fontId="8" fillId="0" borderId="0" xfId="0" applyFont="1" applyAlignment="1">
      <alignment horizontal="center" vertical="center"/>
    </xf>
    <xf numFmtId="0" fontId="1" fillId="3" borderId="15" xfId="0" applyFont="1" applyFill="1" applyBorder="1" applyAlignment="1">
      <alignment horizontal="center" vertical="center"/>
    </xf>
    <xf numFmtId="0" fontId="1" fillId="3" borderId="21" xfId="0" applyFont="1" applyFill="1" applyBorder="1" applyAlignment="1">
      <alignment horizontal="center" vertical="center"/>
    </xf>
    <xf numFmtId="49" fontId="1" fillId="3" borderId="16" xfId="0" applyNumberFormat="1" applyFont="1" applyFill="1" applyBorder="1" applyAlignment="1" applyProtection="1">
      <alignment horizontal="left" vertical="top" wrapText="1"/>
      <protection locked="0"/>
    </xf>
    <xf numFmtId="49" fontId="1" fillId="3" borderId="0" xfId="0" applyNumberFormat="1" applyFont="1" applyFill="1" applyAlignment="1" applyProtection="1">
      <alignment horizontal="left" vertical="top" wrapText="1"/>
      <protection locked="0"/>
    </xf>
    <xf numFmtId="49" fontId="1" fillId="3" borderId="17" xfId="0" applyNumberFormat="1" applyFont="1" applyFill="1" applyBorder="1" applyAlignment="1" applyProtection="1">
      <alignment horizontal="left" vertical="top" wrapText="1"/>
      <protection locked="0"/>
    </xf>
    <xf numFmtId="49" fontId="1" fillId="3" borderId="28" xfId="0" applyNumberFormat="1" applyFont="1" applyFill="1" applyBorder="1" applyAlignment="1" applyProtection="1">
      <alignment horizontal="left" vertical="top" wrapText="1"/>
      <protection locked="0"/>
    </xf>
    <xf numFmtId="49" fontId="1" fillId="3" borderId="29" xfId="0" applyNumberFormat="1" applyFont="1" applyFill="1" applyBorder="1" applyAlignment="1" applyProtection="1">
      <alignment horizontal="left" vertical="top" wrapText="1"/>
      <protection locked="0"/>
    </xf>
    <xf numFmtId="49" fontId="1" fillId="3" borderId="27" xfId="0" applyNumberFormat="1" applyFont="1" applyFill="1" applyBorder="1" applyAlignment="1" applyProtection="1">
      <alignment horizontal="left" vertical="top" wrapText="1"/>
      <protection locked="0"/>
    </xf>
    <xf numFmtId="0" fontId="1" fillId="3" borderId="28" xfId="0" applyFont="1" applyFill="1" applyBorder="1" applyAlignment="1" applyProtection="1">
      <alignment horizontal="left" vertical="top" wrapText="1"/>
      <protection locked="0"/>
    </xf>
    <xf numFmtId="0" fontId="1" fillId="3" borderId="29" xfId="0" applyFont="1" applyFill="1" applyBorder="1" applyAlignment="1" applyProtection="1">
      <alignment horizontal="left" vertical="top" wrapText="1"/>
      <protection locked="0"/>
    </xf>
    <xf numFmtId="0" fontId="1" fillId="3" borderId="27" xfId="0" applyFont="1" applyFill="1" applyBorder="1" applyAlignment="1" applyProtection="1">
      <alignment horizontal="left" vertical="top" wrapText="1"/>
      <protection locked="0"/>
    </xf>
    <xf numFmtId="49" fontId="1" fillId="3" borderId="10" xfId="0" applyNumberFormat="1" applyFont="1" applyFill="1" applyBorder="1" applyAlignment="1" applyProtection="1">
      <alignment horizontal="center" vertical="center"/>
      <protection locked="0"/>
    </xf>
    <xf numFmtId="0" fontId="3" fillId="0" borderId="0" xfId="0" applyFont="1" applyAlignment="1">
      <alignment horizontal="center" vertical="center"/>
    </xf>
    <xf numFmtId="49" fontId="1" fillId="0" borderId="21" xfId="0" applyNumberFormat="1" applyFont="1" applyBorder="1" applyAlignment="1" applyProtection="1">
      <alignment horizontal="left" vertical="top"/>
      <protection locked="0"/>
    </xf>
    <xf numFmtId="49" fontId="1" fillId="0" borderId="22" xfId="0" applyNumberFormat="1" applyFont="1" applyBorder="1" applyAlignment="1" applyProtection="1">
      <alignment horizontal="left" vertical="top"/>
      <protection locked="0"/>
    </xf>
    <xf numFmtId="179" fontId="1" fillId="3" borderId="12" xfId="0" applyNumberFormat="1" applyFont="1" applyFill="1" applyBorder="1" applyAlignment="1" applyProtection="1">
      <alignment horizontal="center" vertical="center" wrapText="1"/>
      <protection locked="0"/>
    </xf>
    <xf numFmtId="179" fontId="1" fillId="3" borderId="18" xfId="0" applyNumberFormat="1" applyFont="1" applyFill="1" applyBorder="1" applyAlignment="1" applyProtection="1">
      <alignment horizontal="center" vertical="center" wrapText="1"/>
      <protection locked="0"/>
    </xf>
    <xf numFmtId="49" fontId="7" fillId="3" borderId="12" xfId="0" applyNumberFormat="1" applyFont="1" applyFill="1" applyBorder="1" applyAlignment="1" applyProtection="1">
      <alignment horizontal="right" vertical="center" wrapText="1"/>
      <protection locked="0"/>
    </xf>
    <xf numFmtId="49" fontId="7" fillId="3" borderId="13" xfId="0" applyNumberFormat="1" applyFont="1" applyFill="1" applyBorder="1" applyAlignment="1" applyProtection="1">
      <alignment horizontal="right" vertical="center" wrapText="1"/>
      <protection locked="0"/>
    </xf>
    <xf numFmtId="179" fontId="7" fillId="0" borderId="11" xfId="0" applyNumberFormat="1" applyFont="1" applyBorder="1" applyAlignment="1" applyProtection="1">
      <alignment horizontal="right" vertical="center"/>
      <protection locked="0"/>
    </xf>
    <xf numFmtId="179" fontId="7" fillId="0" borderId="12" xfId="0" applyNumberFormat="1" applyFont="1" applyBorder="1" applyAlignment="1" applyProtection="1">
      <alignment horizontal="right" vertical="center"/>
      <protection locked="0"/>
    </xf>
    <xf numFmtId="24" fontId="1" fillId="3" borderId="13" xfId="0" applyNumberFormat="1" applyFont="1" applyFill="1" applyBorder="1" applyAlignment="1" applyProtection="1">
      <alignment horizontal="left" vertical="center"/>
      <protection locked="0"/>
    </xf>
    <xf numFmtId="0" fontId="1" fillId="3" borderId="14" xfId="0" applyFont="1" applyFill="1" applyBorder="1" applyAlignment="1" applyProtection="1">
      <alignment horizontal="left" vertical="center"/>
      <protection locked="0"/>
    </xf>
    <xf numFmtId="49" fontId="1" fillId="5" borderId="19" xfId="0" applyNumberFormat="1" applyFont="1" applyFill="1" applyBorder="1" applyAlignment="1" applyProtection="1">
      <alignment horizontal="right" vertical="center" wrapText="1"/>
      <protection locked="0"/>
    </xf>
    <xf numFmtId="49" fontId="1" fillId="5" borderId="44" xfId="0" applyNumberFormat="1" applyFont="1" applyFill="1" applyBorder="1" applyAlignment="1" applyProtection="1">
      <alignment horizontal="right" vertical="center" wrapText="1"/>
      <protection locked="0"/>
    </xf>
    <xf numFmtId="0" fontId="1" fillId="5" borderId="13" xfId="0" applyFont="1" applyFill="1" applyBorder="1" applyAlignment="1">
      <alignment horizontal="center" vertical="center"/>
    </xf>
    <xf numFmtId="0" fontId="1" fillId="5" borderId="14" xfId="0" applyFont="1" applyFill="1" applyBorder="1" applyAlignment="1">
      <alignment horizontal="center" vertical="center"/>
    </xf>
    <xf numFmtId="49" fontId="1" fillId="3" borderId="21" xfId="0" applyNumberFormat="1" applyFont="1" applyFill="1" applyBorder="1" applyAlignment="1" applyProtection="1">
      <alignment horizontal="center" vertical="center"/>
      <protection locked="0"/>
    </xf>
    <xf numFmtId="0" fontId="1" fillId="3" borderId="10" xfId="0" applyFont="1" applyFill="1" applyBorder="1" applyAlignment="1">
      <alignment horizontal="right" vertical="center"/>
    </xf>
    <xf numFmtId="0" fontId="1" fillId="3" borderId="12" xfId="0" applyFont="1" applyFill="1" applyBorder="1" applyAlignment="1">
      <alignment horizontal="right" vertical="center"/>
    </xf>
    <xf numFmtId="0" fontId="1" fillId="3" borderId="13" xfId="0" applyFont="1" applyFill="1" applyBorder="1" applyAlignment="1">
      <alignment horizontal="right" vertical="center"/>
    </xf>
    <xf numFmtId="0" fontId="1" fillId="5" borderId="46" xfId="0" applyFont="1" applyFill="1" applyBorder="1" applyAlignment="1">
      <alignment horizontal="center" vertical="center"/>
    </xf>
    <xf numFmtId="0" fontId="7" fillId="5" borderId="13" xfId="0" applyFont="1" applyFill="1" applyBorder="1" applyAlignment="1" applyProtection="1">
      <alignment horizontal="left" vertical="center"/>
      <protection locked="0"/>
    </xf>
    <xf numFmtId="0" fontId="7" fillId="5" borderId="18" xfId="0" applyFont="1" applyFill="1" applyBorder="1" applyAlignment="1" applyProtection="1">
      <alignment horizontal="left" vertical="center"/>
      <protection locked="0"/>
    </xf>
    <xf numFmtId="49" fontId="1" fillId="0" borderId="12" xfId="0" applyNumberFormat="1" applyFont="1" applyBorder="1" applyAlignment="1" applyProtection="1">
      <alignment horizontal="right" vertical="center" wrapText="1"/>
      <protection locked="0"/>
    </xf>
    <xf numFmtId="49" fontId="1" fillId="0" borderId="13" xfId="0" applyNumberFormat="1" applyFont="1" applyBorder="1" applyAlignment="1" applyProtection="1">
      <alignment horizontal="right" vertical="center" wrapText="1"/>
      <protection locked="0"/>
    </xf>
    <xf numFmtId="0" fontId="1" fillId="3" borderId="12" xfId="0" applyFont="1" applyFill="1" applyBorder="1" applyAlignment="1" applyProtection="1">
      <alignment horizontal="right" vertical="center"/>
      <protection locked="0"/>
    </xf>
    <xf numFmtId="0" fontId="1" fillId="3" borderId="13" xfId="0" applyFont="1" applyFill="1" applyBorder="1" applyAlignment="1" applyProtection="1">
      <alignment horizontal="right" vertical="center"/>
      <protection locked="0"/>
    </xf>
    <xf numFmtId="49" fontId="1" fillId="3" borderId="19" xfId="0" applyNumberFormat="1" applyFont="1" applyFill="1" applyBorder="1" applyAlignment="1" applyProtection="1">
      <alignment horizontal="right" vertical="center"/>
      <protection locked="0"/>
    </xf>
    <xf numFmtId="49" fontId="1" fillId="3" borderId="44" xfId="0" applyNumberFormat="1" applyFont="1" applyFill="1" applyBorder="1" applyAlignment="1" applyProtection="1">
      <alignment horizontal="right" vertical="center"/>
      <protection locked="0"/>
    </xf>
    <xf numFmtId="49" fontId="1" fillId="0" borderId="19" xfId="0" applyNumberFormat="1" applyFont="1" applyBorder="1" applyAlignment="1" applyProtection="1">
      <alignment horizontal="right" vertical="center"/>
      <protection locked="0"/>
    </xf>
    <xf numFmtId="49" fontId="1" fillId="0" borderId="44" xfId="0" applyNumberFormat="1" applyFont="1" applyBorder="1" applyAlignment="1" applyProtection="1">
      <alignment horizontal="right" vertical="center"/>
      <protection locked="0"/>
    </xf>
    <xf numFmtId="49" fontId="7" fillId="5" borderId="19" xfId="0" applyNumberFormat="1" applyFont="1" applyFill="1" applyBorder="1" applyAlignment="1" applyProtection="1">
      <alignment horizontal="right" vertical="center"/>
      <protection locked="0"/>
    </xf>
    <xf numFmtId="49" fontId="7" fillId="5" borderId="44" xfId="0" applyNumberFormat="1" applyFont="1" applyFill="1" applyBorder="1" applyAlignment="1" applyProtection="1">
      <alignment horizontal="right" vertical="center"/>
      <protection locked="0"/>
    </xf>
    <xf numFmtId="49" fontId="1" fillId="3" borderId="10" xfId="0" applyNumberFormat="1" applyFont="1" applyFill="1" applyBorder="1" applyAlignment="1" applyProtection="1">
      <alignment horizontal="left" vertical="top"/>
      <protection locked="0"/>
    </xf>
    <xf numFmtId="49" fontId="1" fillId="0" borderId="40" xfId="0" applyNumberFormat="1" applyFont="1" applyBorder="1" applyAlignment="1" applyProtection="1">
      <alignment horizontal="left" vertical="top"/>
      <protection locked="0"/>
    </xf>
    <xf numFmtId="0" fontId="1" fillId="3" borderId="31"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5" xfId="0" applyFont="1" applyBorder="1" applyAlignment="1" applyProtection="1">
      <alignment horizontal="left" vertical="top" wrapText="1"/>
      <protection locked="0"/>
    </xf>
    <xf numFmtId="0" fontId="1" fillId="0" borderId="21" xfId="0" applyFont="1" applyBorder="1" applyAlignment="1" applyProtection="1">
      <alignment horizontal="left" vertical="top" wrapText="1"/>
      <protection locked="0"/>
    </xf>
    <xf numFmtId="0" fontId="1" fillId="0" borderId="22" xfId="0" applyFont="1" applyBorder="1" applyAlignment="1" applyProtection="1">
      <alignment horizontal="left" vertical="top" wrapText="1"/>
      <protection locked="0"/>
    </xf>
    <xf numFmtId="0" fontId="1" fillId="0" borderId="40" xfId="0" applyFont="1" applyBorder="1" applyAlignment="1" applyProtection="1">
      <alignment horizontal="left" vertical="top" wrapText="1"/>
      <protection locked="0"/>
    </xf>
    <xf numFmtId="179" fontId="7" fillId="3" borderId="11" xfId="0" applyNumberFormat="1" applyFont="1" applyFill="1" applyBorder="1" applyAlignment="1" applyProtection="1">
      <alignment horizontal="right" vertical="center"/>
      <protection locked="0"/>
    </xf>
    <xf numFmtId="179" fontId="7" fillId="3" borderId="12" xfId="0" applyNumberFormat="1" applyFont="1" applyFill="1" applyBorder="1" applyAlignment="1" applyProtection="1">
      <alignment horizontal="right" vertical="center"/>
      <protection locked="0"/>
    </xf>
    <xf numFmtId="49" fontId="7" fillId="5" borderId="12" xfId="0" applyNumberFormat="1" applyFont="1" applyFill="1" applyBorder="1" applyAlignment="1" applyProtection="1">
      <alignment horizontal="right" vertical="center"/>
      <protection locked="0"/>
    </xf>
    <xf numFmtId="49" fontId="7" fillId="5" borderId="13" xfId="0" applyNumberFormat="1" applyFont="1" applyFill="1" applyBorder="1" applyAlignment="1" applyProtection="1">
      <alignment horizontal="right" vertical="center"/>
      <protection locked="0"/>
    </xf>
    <xf numFmtId="0" fontId="6" fillId="0" borderId="0" xfId="0" applyFont="1" applyAlignment="1">
      <alignment horizontal="right"/>
    </xf>
    <xf numFmtId="0" fontId="6" fillId="0" borderId="0" xfId="0" applyFont="1" applyAlignment="1">
      <alignment horizontal="center" vertical="top"/>
    </xf>
    <xf numFmtId="178" fontId="2" fillId="3" borderId="31" xfId="0" applyNumberFormat="1" applyFont="1" applyFill="1" applyBorder="1" applyAlignment="1" applyProtection="1">
      <alignment horizontal="left" vertical="center"/>
      <protection locked="0"/>
    </xf>
    <xf numFmtId="178" fontId="2" fillId="3" borderId="32" xfId="0" applyNumberFormat="1" applyFont="1" applyFill="1" applyBorder="1" applyAlignment="1" applyProtection="1">
      <alignment horizontal="left" vertical="center"/>
      <protection locked="0"/>
    </xf>
    <xf numFmtId="178" fontId="2" fillId="3" borderId="35" xfId="0" applyNumberFormat="1" applyFont="1" applyFill="1" applyBorder="1" applyAlignment="1" applyProtection="1">
      <alignment horizontal="left" vertical="center"/>
      <protection locked="0"/>
    </xf>
    <xf numFmtId="178" fontId="2" fillId="3" borderId="36" xfId="0" applyNumberFormat="1" applyFont="1" applyFill="1" applyBorder="1" applyAlignment="1" applyProtection="1">
      <alignment horizontal="left" vertical="center"/>
      <protection locked="0"/>
    </xf>
    <xf numFmtId="0" fontId="1" fillId="4" borderId="42" xfId="0" applyFont="1" applyFill="1" applyBorder="1" applyAlignment="1">
      <alignment horizontal="center" vertical="center"/>
    </xf>
    <xf numFmtId="0" fontId="1" fillId="4" borderId="15" xfId="0" applyFont="1" applyFill="1" applyBorder="1" applyAlignment="1">
      <alignment horizontal="center" vertical="center"/>
    </xf>
    <xf numFmtId="0" fontId="9" fillId="0" borderId="0" xfId="0" applyFont="1" applyAlignment="1">
      <alignment horizontal="center" vertical="center"/>
    </xf>
    <xf numFmtId="0" fontId="10" fillId="2" borderId="7" xfId="0" applyFont="1" applyFill="1" applyBorder="1" applyAlignment="1">
      <alignment horizontal="center" vertical="center"/>
    </xf>
    <xf numFmtId="0" fontId="10" fillId="2" borderId="9" xfId="0" applyFont="1" applyFill="1" applyBorder="1" applyAlignment="1">
      <alignment horizontal="center" vertical="center"/>
    </xf>
    <xf numFmtId="0" fontId="13" fillId="0" borderId="0" xfId="0" applyFont="1" applyAlignment="1" applyProtection="1">
      <alignment horizontal="center" vertical="center"/>
      <protection locked="0"/>
    </xf>
    <xf numFmtId="0" fontId="13" fillId="0" borderId="17" xfId="0" applyFont="1" applyBorder="1" applyAlignment="1" applyProtection="1">
      <alignment horizontal="center" vertical="center"/>
      <protection locked="0"/>
    </xf>
    <xf numFmtId="49" fontId="11" fillId="0" borderId="0" xfId="0" applyNumberFormat="1" applyFont="1" applyAlignment="1" applyProtection="1">
      <alignment horizontal="left" vertical="top" wrapText="1"/>
      <protection locked="0"/>
    </xf>
    <xf numFmtId="49" fontId="12" fillId="7" borderId="0" xfId="0" applyNumberFormat="1" applyFont="1" applyFill="1" applyAlignment="1" applyProtection="1">
      <alignment horizontal="left" vertical="center" indent="4"/>
      <protection locked="0"/>
    </xf>
    <xf numFmtId="49" fontId="11" fillId="0" borderId="0" xfId="0" quotePrefix="1" applyNumberFormat="1" applyFont="1" applyAlignment="1" applyProtection="1">
      <alignment horizontal="left" vertical="top" wrapText="1"/>
      <protection locked="0"/>
    </xf>
    <xf numFmtId="0" fontId="17" fillId="0" borderId="11" xfId="0" applyFont="1" applyBorder="1" applyAlignment="1">
      <alignment horizontal="center" vertical="center"/>
    </xf>
    <xf numFmtId="0" fontId="17" fillId="0" borderId="22" xfId="0" applyFont="1" applyBorder="1" applyAlignment="1">
      <alignment horizontal="center" vertical="center"/>
    </xf>
    <xf numFmtId="0" fontId="17" fillId="3" borderId="19" xfId="0" applyFont="1" applyFill="1" applyBorder="1" applyAlignment="1">
      <alignment horizontal="center" vertical="center" wrapText="1"/>
    </xf>
    <xf numFmtId="0" fontId="17" fillId="3" borderId="44" xfId="0" applyFont="1" applyFill="1" applyBorder="1" applyAlignment="1">
      <alignment horizontal="center" vertical="center" wrapText="1"/>
    </xf>
    <xf numFmtId="0" fontId="17" fillId="3" borderId="20" xfId="0" applyFont="1" applyFill="1" applyBorder="1" applyAlignment="1">
      <alignment horizontal="center" vertical="center" wrapText="1"/>
    </xf>
    <xf numFmtId="0" fontId="17" fillId="3" borderId="26" xfId="0" applyFont="1" applyFill="1" applyBorder="1" applyAlignment="1">
      <alignment horizontal="center" vertical="center" wrapText="1"/>
    </xf>
    <xf numFmtId="0" fontId="17" fillId="3" borderId="29" xfId="0" applyFont="1" applyFill="1" applyBorder="1" applyAlignment="1">
      <alignment horizontal="center" vertical="center" wrapText="1"/>
    </xf>
    <xf numFmtId="0" fontId="17" fillId="3" borderId="27" xfId="0" applyFont="1" applyFill="1" applyBorder="1" applyAlignment="1">
      <alignment horizontal="center" vertical="center" wrapText="1"/>
    </xf>
    <xf numFmtId="1" fontId="17" fillId="0" borderId="11" xfId="0" applyNumberFormat="1" applyFont="1" applyBorder="1" applyAlignment="1">
      <alignment horizontal="center" vertical="center"/>
    </xf>
    <xf numFmtId="0" fontId="17" fillId="3" borderId="22" xfId="0" applyFont="1" applyFill="1" applyBorder="1" applyAlignment="1">
      <alignment horizontal="center" vertical="center"/>
    </xf>
    <xf numFmtId="0" fontId="17" fillId="0" borderId="10" xfId="0" applyFont="1" applyBorder="1" applyAlignment="1">
      <alignment horizontal="center" vertical="center" wrapText="1"/>
    </xf>
    <xf numFmtId="0" fontId="17" fillId="0" borderId="11" xfId="0" applyFont="1" applyBorder="1" applyAlignment="1">
      <alignment horizontal="center" vertical="center" wrapText="1"/>
    </xf>
    <xf numFmtId="1" fontId="17" fillId="3" borderId="11" xfId="0" applyNumberFormat="1" applyFont="1" applyFill="1" applyBorder="1" applyAlignment="1">
      <alignment horizontal="center" vertical="center"/>
    </xf>
    <xf numFmtId="0" fontId="17" fillId="0" borderId="22" xfId="0" applyFont="1" applyBorder="1" applyAlignment="1">
      <alignment horizontal="center" vertical="center" wrapText="1"/>
    </xf>
    <xf numFmtId="0" fontId="17" fillId="0" borderId="11" xfId="0" applyFont="1" applyBorder="1" applyAlignment="1" applyProtection="1">
      <alignment horizontal="center" vertical="center"/>
      <protection locked="0"/>
    </xf>
    <xf numFmtId="0" fontId="17" fillId="0" borderId="22" xfId="0" applyFont="1" applyBorder="1" applyAlignment="1" applyProtection="1">
      <alignment horizontal="center" vertical="center"/>
      <protection locked="0"/>
    </xf>
    <xf numFmtId="0" fontId="17" fillId="3" borderId="11" xfId="0" applyFont="1" applyFill="1" applyBorder="1" applyAlignment="1" applyProtection="1">
      <alignment horizontal="center" vertical="center"/>
      <protection locked="0"/>
    </xf>
    <xf numFmtId="0" fontId="16" fillId="2" borderId="7" xfId="0" applyFont="1" applyFill="1" applyBorder="1" applyAlignment="1">
      <alignment horizontal="center" vertical="center"/>
    </xf>
    <xf numFmtId="0" fontId="16" fillId="2" borderId="9" xfId="0" applyFont="1" applyFill="1" applyBorder="1" applyAlignment="1">
      <alignment horizontal="center" vertical="center"/>
    </xf>
    <xf numFmtId="0" fontId="17" fillId="3" borderId="11" xfId="0" applyFont="1" applyFill="1" applyBorder="1" applyAlignment="1">
      <alignment horizontal="center" vertical="center" wrapText="1"/>
    </xf>
    <xf numFmtId="0" fontId="17" fillId="3" borderId="11" xfId="0" applyFont="1" applyFill="1" applyBorder="1" applyAlignment="1">
      <alignment horizontal="center" vertical="center"/>
    </xf>
    <xf numFmtId="1" fontId="17" fillId="0" borderId="22" xfId="0" applyNumberFormat="1" applyFont="1" applyBorder="1" applyAlignment="1">
      <alignment horizontal="center" vertical="center"/>
    </xf>
    <xf numFmtId="0" fontId="17" fillId="3" borderId="10" xfId="0" applyFont="1" applyFill="1" applyBorder="1" applyAlignment="1">
      <alignment horizontal="center" vertical="center" wrapText="1"/>
    </xf>
    <xf numFmtId="0" fontId="17" fillId="3" borderId="21" xfId="0" applyFont="1" applyFill="1" applyBorder="1" applyAlignment="1">
      <alignment horizontal="center" vertical="center" wrapText="1"/>
    </xf>
    <xf numFmtId="0" fontId="17" fillId="3" borderId="22" xfId="0" applyFont="1" applyFill="1" applyBorder="1" applyAlignment="1">
      <alignment horizontal="center" vertical="center" wrapText="1"/>
    </xf>
    <xf numFmtId="0" fontId="17" fillId="3" borderId="52" xfId="0" applyFont="1" applyFill="1" applyBorder="1" applyAlignment="1">
      <alignment horizontal="center" vertical="center"/>
    </xf>
    <xf numFmtId="0" fontId="17" fillId="3" borderId="53" xfId="0" applyFont="1" applyFill="1" applyBorder="1" applyAlignment="1">
      <alignment horizontal="center" vertical="center"/>
    </xf>
    <xf numFmtId="0" fontId="17" fillId="3" borderId="54" xfId="0" applyFont="1" applyFill="1" applyBorder="1" applyAlignment="1">
      <alignment horizontal="center" vertical="center"/>
    </xf>
    <xf numFmtId="1" fontId="17" fillId="3" borderId="15" xfId="0" applyNumberFormat="1" applyFont="1" applyFill="1" applyBorder="1" applyAlignment="1">
      <alignment horizontal="center" vertical="center"/>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17" fillId="0" borderId="28" xfId="0" applyFont="1" applyBorder="1" applyAlignment="1">
      <alignment horizontal="center" vertical="center"/>
    </xf>
    <xf numFmtId="0" fontId="17" fillId="0" borderId="27" xfId="0" applyFont="1" applyBorder="1" applyAlignment="1">
      <alignment horizontal="center" vertical="center"/>
    </xf>
    <xf numFmtId="0" fontId="16" fillId="2" borderId="4" xfId="0" applyFont="1" applyFill="1" applyBorder="1" applyAlignment="1">
      <alignment horizontal="center" vertical="center"/>
    </xf>
    <xf numFmtId="0" fontId="16" fillId="2" borderId="5" xfId="0" applyFont="1" applyFill="1" applyBorder="1" applyAlignment="1">
      <alignment horizontal="center" vertical="center"/>
    </xf>
    <xf numFmtId="0" fontId="16" fillId="2" borderId="6" xfId="0" applyFont="1" applyFill="1" applyBorder="1" applyAlignment="1">
      <alignment horizontal="center" vertical="center"/>
    </xf>
    <xf numFmtId="0" fontId="17" fillId="3" borderId="22" xfId="0" applyFont="1" applyFill="1" applyBorder="1" applyAlignment="1" applyProtection="1">
      <alignment horizontal="center" vertical="center"/>
      <protection locked="0"/>
    </xf>
    <xf numFmtId="1" fontId="17" fillId="0" borderId="15" xfId="0" applyNumberFormat="1" applyFont="1" applyBorder="1" applyAlignment="1">
      <alignment horizontal="center" vertical="center"/>
    </xf>
    <xf numFmtId="0" fontId="18" fillId="0" borderId="0" xfId="1" applyFont="1" applyAlignment="1">
      <alignment horizontal="center" vertical="center"/>
      <protection locked="0"/>
    </xf>
    <xf numFmtId="0" fontId="17" fillId="0" borderId="15" xfId="0" applyFont="1" applyBorder="1" applyAlignment="1">
      <alignment horizontal="center" vertical="center"/>
    </xf>
    <xf numFmtId="0" fontId="17" fillId="0" borderId="40" xfId="0" applyFont="1" applyBorder="1" applyAlignment="1">
      <alignment horizontal="center" vertical="center"/>
    </xf>
    <xf numFmtId="0" fontId="1" fillId="4" borderId="10" xfId="0" applyFont="1" applyFill="1" applyBorder="1" applyAlignment="1">
      <alignment horizontal="center" vertical="center"/>
    </xf>
    <xf numFmtId="0" fontId="17" fillId="0" borderId="10" xfId="0" applyFont="1" applyBorder="1" applyAlignment="1">
      <alignment horizontal="center" vertical="center"/>
    </xf>
    <xf numFmtId="0" fontId="17" fillId="0" borderId="21" xfId="0" applyFont="1" applyBorder="1" applyAlignment="1">
      <alignment horizontal="center" vertical="center"/>
    </xf>
    <xf numFmtId="0" fontId="16" fillId="2" borderId="12" xfId="0" applyFont="1" applyFill="1" applyBorder="1" applyAlignment="1" applyProtection="1">
      <alignment horizontal="center" vertical="center"/>
      <protection locked="0"/>
    </xf>
    <xf numFmtId="0" fontId="16" fillId="2" borderId="18" xfId="0" applyFont="1" applyFill="1" applyBorder="1" applyAlignment="1" applyProtection="1">
      <alignment horizontal="center" vertical="center"/>
      <protection locked="0"/>
    </xf>
  </cellXfs>
  <cellStyles count="2">
    <cellStyle name="常规" xfId="0" builtinId="0"/>
    <cellStyle name="超链接" xfId="1"/>
  </cellStyles>
  <dxfs count="3">
    <dxf>
      <font>
        <sz val="11"/>
        <color rgb="FFFFFFFF"/>
      </font>
    </dxf>
    <dxf>
      <font>
        <sz val="11"/>
        <color rgb="FFFFFFFF"/>
      </font>
    </dxf>
    <dxf>
      <font>
        <sz val="11"/>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goddessfantasy.net/bbs/index.php?topic=89719.0" TargetMode="External"/><Relationship Id="rId1" Type="http://schemas.openxmlformats.org/officeDocument/2006/relationships/hyperlink" Target="http://www.goddessfantasy.net/bbs/index.php?topic=89557.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00"/>
  <sheetViews>
    <sheetView showGridLines="0" showRowColHeaders="0" topLeftCell="A59" zoomScaleNormal="100" workbookViewId="0">
      <selection activeCell="W69" sqref="W69:AO70"/>
    </sheetView>
  </sheetViews>
  <sheetFormatPr defaultColWidth="9" defaultRowHeight="15" x14ac:dyDescent="0.25"/>
  <cols>
    <col min="1" max="256" width="3.21875" style="1" customWidth="1"/>
  </cols>
  <sheetData>
    <row r="1" spans="2:41" x14ac:dyDescent="0.25">
      <c r="N1" s="2"/>
      <c r="O1" s="2"/>
      <c r="P1" s="3"/>
      <c r="Q1" s="3"/>
      <c r="R1" s="3"/>
      <c r="S1" s="3"/>
      <c r="T1" s="3"/>
      <c r="U1" s="3"/>
      <c r="V1" s="3"/>
      <c r="W1" s="3"/>
      <c r="X1" s="3"/>
      <c r="Y1" s="3"/>
      <c r="Z1" s="3"/>
      <c r="AA1" s="3"/>
      <c r="AB1" s="3"/>
      <c r="AC1" s="3"/>
      <c r="AD1" s="3"/>
      <c r="AE1" s="3"/>
      <c r="AF1" s="2"/>
      <c r="AG1" s="2"/>
    </row>
    <row r="2" spans="2:41" x14ac:dyDescent="0.25">
      <c r="B2" s="177" t="s">
        <v>398</v>
      </c>
      <c r="C2" s="178"/>
      <c r="D2" s="178"/>
      <c r="E2" s="178"/>
      <c r="F2" s="178"/>
      <c r="G2" s="178"/>
      <c r="H2" s="178"/>
      <c r="I2" s="178"/>
      <c r="J2" s="178"/>
      <c r="K2" s="178"/>
      <c r="L2" s="178"/>
      <c r="M2" s="178"/>
      <c r="N2" s="178"/>
      <c r="O2" s="179"/>
      <c r="Q2" s="183" t="s">
        <v>350</v>
      </c>
      <c r="R2" s="184"/>
      <c r="S2" s="184"/>
      <c r="T2" s="184"/>
      <c r="U2" s="184"/>
      <c r="V2" s="184"/>
      <c r="W2" s="184"/>
      <c r="X2" s="184"/>
      <c r="Y2" s="184"/>
      <c r="Z2" s="184"/>
      <c r="AA2" s="184"/>
      <c r="AB2" s="184"/>
      <c r="AC2" s="184"/>
      <c r="AD2" s="184"/>
      <c r="AE2" s="184"/>
      <c r="AF2" s="184"/>
      <c r="AG2" s="184"/>
      <c r="AH2" s="185"/>
      <c r="AJ2" s="275" t="s">
        <v>6</v>
      </c>
      <c r="AK2" s="276"/>
      <c r="AL2" s="276"/>
      <c r="AM2" s="276"/>
      <c r="AN2" s="276"/>
      <c r="AO2" s="277"/>
    </row>
    <row r="3" spans="2:41" x14ac:dyDescent="0.25">
      <c r="B3" s="136" t="s">
        <v>0</v>
      </c>
      <c r="C3" s="123"/>
      <c r="D3" s="221" t="s">
        <v>977</v>
      </c>
      <c r="E3" s="222"/>
      <c r="F3" s="222"/>
      <c r="G3" s="222"/>
      <c r="H3" s="222"/>
      <c r="I3" s="222"/>
      <c r="J3" s="222"/>
      <c r="K3" s="222"/>
      <c r="L3" s="222"/>
      <c r="M3" s="222"/>
      <c r="N3" s="222"/>
      <c r="O3" s="223"/>
      <c r="Q3" s="274" t="s">
        <v>420</v>
      </c>
      <c r="R3" s="245"/>
      <c r="S3" s="240">
        <v>75</v>
      </c>
      <c r="T3" s="240"/>
      <c r="U3" s="241">
        <f>INT(S3/2)</f>
        <v>37</v>
      </c>
      <c r="V3" s="241"/>
      <c r="W3" s="141" t="s">
        <v>422</v>
      </c>
      <c r="X3" s="141"/>
      <c r="Y3" s="193">
        <v>35</v>
      </c>
      <c r="Z3" s="193"/>
      <c r="AA3" s="224">
        <f>INT(Y3/2)</f>
        <v>17</v>
      </c>
      <c r="AB3" s="224"/>
      <c r="AC3" s="245" t="s">
        <v>424</v>
      </c>
      <c r="AD3" s="245"/>
      <c r="AE3" s="240">
        <v>45</v>
      </c>
      <c r="AF3" s="240"/>
      <c r="AG3" s="241">
        <f>INT(AE3/2)</f>
        <v>22</v>
      </c>
      <c r="AH3" s="242"/>
      <c r="AJ3" s="278"/>
      <c r="AK3" s="279"/>
      <c r="AL3" s="279"/>
      <c r="AM3" s="279"/>
      <c r="AN3" s="279"/>
      <c r="AO3" s="280"/>
    </row>
    <row r="4" spans="2:41" x14ac:dyDescent="0.25">
      <c r="B4" s="157" t="s">
        <v>1</v>
      </c>
      <c r="C4" s="158"/>
      <c r="D4" s="246" t="s">
        <v>978</v>
      </c>
      <c r="E4" s="247"/>
      <c r="F4" s="247"/>
      <c r="G4" s="247"/>
      <c r="H4" s="247"/>
      <c r="I4" s="248"/>
      <c r="J4" s="158" t="s">
        <v>29</v>
      </c>
      <c r="K4" s="158"/>
      <c r="L4" s="243" t="s">
        <v>980</v>
      </c>
      <c r="M4" s="243"/>
      <c r="N4" s="243"/>
      <c r="O4" s="244"/>
      <c r="Q4" s="274"/>
      <c r="R4" s="245"/>
      <c r="S4" s="240"/>
      <c r="T4" s="240"/>
      <c r="U4" s="158">
        <f>INT(S3/5)</f>
        <v>15</v>
      </c>
      <c r="V4" s="158"/>
      <c r="W4" s="141"/>
      <c r="X4" s="141"/>
      <c r="Y4" s="193"/>
      <c r="Z4" s="193"/>
      <c r="AA4" s="224">
        <f>INT(Y3/5)</f>
        <v>7</v>
      </c>
      <c r="AB4" s="224"/>
      <c r="AC4" s="245"/>
      <c r="AD4" s="245"/>
      <c r="AE4" s="240"/>
      <c r="AF4" s="240"/>
      <c r="AG4" s="241">
        <f>INT(AE3/5)</f>
        <v>9</v>
      </c>
      <c r="AH4" s="242"/>
      <c r="AJ4" s="278"/>
      <c r="AK4" s="279"/>
      <c r="AL4" s="279"/>
      <c r="AM4" s="279"/>
      <c r="AN4" s="279"/>
      <c r="AO4" s="280"/>
    </row>
    <row r="5" spans="2:41" x14ac:dyDescent="0.25">
      <c r="B5" s="136" t="s">
        <v>2</v>
      </c>
      <c r="C5" s="123"/>
      <c r="D5" s="221" t="s">
        <v>979</v>
      </c>
      <c r="E5" s="222"/>
      <c r="F5" s="222"/>
      <c r="G5" s="222"/>
      <c r="H5" s="222"/>
      <c r="I5" s="222"/>
      <c r="J5" s="222"/>
      <c r="K5" s="222"/>
      <c r="L5" s="222"/>
      <c r="M5" s="222"/>
      <c r="N5" s="222"/>
      <c r="O5" s="223"/>
      <c r="Q5" s="140" t="s">
        <v>421</v>
      </c>
      <c r="R5" s="141"/>
      <c r="S5" s="193">
        <v>55</v>
      </c>
      <c r="T5" s="193"/>
      <c r="U5" s="224">
        <f t="shared" ref="U5" si="0">INT(S5/2)</f>
        <v>27</v>
      </c>
      <c r="V5" s="224"/>
      <c r="W5" s="245" t="s">
        <v>524</v>
      </c>
      <c r="X5" s="245"/>
      <c r="Y5" s="240">
        <v>60</v>
      </c>
      <c r="Z5" s="240"/>
      <c r="AA5" s="241">
        <f t="shared" ref="AA5" si="1">INT(Y5/2)</f>
        <v>30</v>
      </c>
      <c r="AB5" s="241"/>
      <c r="AC5" s="141" t="s">
        <v>425</v>
      </c>
      <c r="AD5" s="141"/>
      <c r="AE5" s="193">
        <v>60</v>
      </c>
      <c r="AF5" s="193"/>
      <c r="AG5" s="224">
        <f>INT(AE5/2)</f>
        <v>30</v>
      </c>
      <c r="AH5" s="265"/>
      <c r="AJ5" s="278"/>
      <c r="AK5" s="279"/>
      <c r="AL5" s="279"/>
      <c r="AM5" s="279"/>
      <c r="AN5" s="279"/>
      <c r="AO5" s="280"/>
    </row>
    <row r="6" spans="2:41" x14ac:dyDescent="0.25">
      <c r="B6" s="157" t="s">
        <v>3</v>
      </c>
      <c r="C6" s="158"/>
      <c r="D6" s="246">
        <v>25</v>
      </c>
      <c r="E6" s="247"/>
      <c r="F6" s="247"/>
      <c r="G6" s="247"/>
      <c r="H6" s="247"/>
      <c r="I6" s="248"/>
      <c r="J6" s="158" t="s">
        <v>4</v>
      </c>
      <c r="K6" s="158"/>
      <c r="L6" s="243" t="s">
        <v>981</v>
      </c>
      <c r="M6" s="243"/>
      <c r="N6" s="243"/>
      <c r="O6" s="244"/>
      <c r="Q6" s="140"/>
      <c r="R6" s="141"/>
      <c r="S6" s="193"/>
      <c r="T6" s="193"/>
      <c r="U6" s="123">
        <f t="shared" ref="U6" si="2">INT(S5/5)</f>
        <v>11</v>
      </c>
      <c r="V6" s="123"/>
      <c r="W6" s="245"/>
      <c r="X6" s="245"/>
      <c r="Y6" s="240"/>
      <c r="Z6" s="240"/>
      <c r="AA6" s="241">
        <f t="shared" ref="AA6" si="3">INT(Y5/5)</f>
        <v>12</v>
      </c>
      <c r="AB6" s="241"/>
      <c r="AC6" s="141"/>
      <c r="AD6" s="141"/>
      <c r="AE6" s="193"/>
      <c r="AF6" s="193"/>
      <c r="AG6" s="224">
        <f>INT(AE5/5)</f>
        <v>12</v>
      </c>
      <c r="AH6" s="265"/>
      <c r="AJ6" s="278"/>
      <c r="AK6" s="279"/>
      <c r="AL6" s="279"/>
      <c r="AM6" s="279"/>
      <c r="AN6" s="279"/>
      <c r="AO6" s="280"/>
    </row>
    <row r="7" spans="2:41" x14ac:dyDescent="0.25">
      <c r="B7" s="136" t="s">
        <v>351</v>
      </c>
      <c r="C7" s="123"/>
      <c r="D7" s="221" t="s">
        <v>982</v>
      </c>
      <c r="E7" s="222"/>
      <c r="F7" s="222"/>
      <c r="G7" s="222"/>
      <c r="H7" s="222"/>
      <c r="I7" s="222"/>
      <c r="J7" s="222"/>
      <c r="K7" s="222"/>
      <c r="L7" s="222"/>
      <c r="M7" s="222"/>
      <c r="N7" s="222"/>
      <c r="O7" s="223"/>
      <c r="Q7" s="274" t="s">
        <v>5</v>
      </c>
      <c r="R7" s="245"/>
      <c r="S7" s="240">
        <v>85</v>
      </c>
      <c r="T7" s="240"/>
      <c r="U7" s="241">
        <f t="shared" ref="U7" si="4">INT(S7/2)</f>
        <v>42</v>
      </c>
      <c r="V7" s="241"/>
      <c r="W7" s="219" t="s">
        <v>423</v>
      </c>
      <c r="X7" s="219"/>
      <c r="Y7" s="193">
        <v>70</v>
      </c>
      <c r="Z7" s="193"/>
      <c r="AA7" s="224">
        <f t="shared" ref="AA7" si="5">INT(Y7/2)</f>
        <v>35</v>
      </c>
      <c r="AB7" s="224"/>
      <c r="AC7" s="245" t="s">
        <v>426</v>
      </c>
      <c r="AD7" s="245"/>
      <c r="AE7" s="266">
        <f>附表!F23-LOOKUP(D6,附表!E2:E7,附表!F2:F7)</f>
        <v>7</v>
      </c>
      <c r="AF7" s="266"/>
      <c r="AG7" s="288" t="s">
        <v>419</v>
      </c>
      <c r="AH7" s="289"/>
      <c r="AJ7" s="278"/>
      <c r="AK7" s="279"/>
      <c r="AL7" s="279"/>
      <c r="AM7" s="279"/>
      <c r="AN7" s="279"/>
      <c r="AO7" s="280"/>
    </row>
    <row r="8" spans="2:41" x14ac:dyDescent="0.25">
      <c r="B8" s="298" t="s">
        <v>352</v>
      </c>
      <c r="C8" s="273"/>
      <c r="D8" s="262" t="s">
        <v>983</v>
      </c>
      <c r="E8" s="263"/>
      <c r="F8" s="263"/>
      <c r="G8" s="263"/>
      <c r="H8" s="263"/>
      <c r="I8" s="263"/>
      <c r="J8" s="263"/>
      <c r="K8" s="263"/>
      <c r="L8" s="263"/>
      <c r="M8" s="263"/>
      <c r="N8" s="263"/>
      <c r="O8" s="264"/>
      <c r="Q8" s="214"/>
      <c r="R8" s="215"/>
      <c r="S8" s="258"/>
      <c r="T8" s="258"/>
      <c r="U8" s="273">
        <f t="shared" ref="U8" si="6">INT(S7/5)</f>
        <v>17</v>
      </c>
      <c r="V8" s="273"/>
      <c r="W8" s="220"/>
      <c r="X8" s="220"/>
      <c r="Y8" s="257"/>
      <c r="Z8" s="257"/>
      <c r="AA8" s="285">
        <f t="shared" ref="AA8" si="7">INT(Y7/5)</f>
        <v>14</v>
      </c>
      <c r="AB8" s="285"/>
      <c r="AC8" s="215"/>
      <c r="AD8" s="215"/>
      <c r="AE8" s="267"/>
      <c r="AF8" s="267"/>
      <c r="AG8" s="286">
        <v>0</v>
      </c>
      <c r="AH8" s="287"/>
      <c r="AJ8" s="281"/>
      <c r="AK8" s="282"/>
      <c r="AL8" s="282"/>
      <c r="AM8" s="282"/>
      <c r="AN8" s="282"/>
      <c r="AO8" s="283"/>
    </row>
    <row r="9" spans="2:41" x14ac:dyDescent="0.25">
      <c r="AJ9" s="4"/>
      <c r="AK9" s="4"/>
      <c r="AL9" s="4"/>
      <c r="AM9" s="4"/>
      <c r="AN9" s="4"/>
    </row>
    <row r="10" spans="2:41" x14ac:dyDescent="0.25">
      <c r="B10" s="211" t="s">
        <v>427</v>
      </c>
      <c r="C10" s="212"/>
      <c r="D10" s="212"/>
      <c r="E10" s="213"/>
      <c r="F10" s="203"/>
      <c r="G10" s="204"/>
      <c r="H10" s="207">
        <f>INT((S7+S5)/10)</f>
        <v>14</v>
      </c>
      <c r="I10" s="208"/>
      <c r="J10" s="255" t="s">
        <v>428</v>
      </c>
      <c r="K10" s="250"/>
      <c r="L10" s="250"/>
      <c r="M10" s="251"/>
      <c r="N10" s="226"/>
      <c r="O10" s="227"/>
      <c r="P10" s="230">
        <f>IF(ISBLANK(N10),MIN(AE3,99-P26),INT(99-P26))</f>
        <v>45</v>
      </c>
      <c r="Q10" s="231"/>
      <c r="R10" s="343" t="s">
        <v>429</v>
      </c>
      <c r="S10" s="212"/>
      <c r="T10" s="212"/>
      <c r="U10" s="213"/>
      <c r="V10" s="203">
        <v>80</v>
      </c>
      <c r="W10" s="204"/>
      <c r="X10" s="357">
        <v>99</v>
      </c>
      <c r="Y10" s="358"/>
      <c r="Z10" s="249" t="s">
        <v>430</v>
      </c>
      <c r="AA10" s="250"/>
      <c r="AB10" s="250"/>
      <c r="AC10" s="251"/>
      <c r="AD10" s="226"/>
      <c r="AE10" s="227"/>
      <c r="AF10" s="230">
        <f>INT(AE3/5)</f>
        <v>9</v>
      </c>
      <c r="AG10" s="231"/>
      <c r="AH10" s="290" t="s">
        <v>433</v>
      </c>
      <c r="AI10" s="291"/>
      <c r="AJ10" s="291"/>
      <c r="AK10" s="292"/>
      <c r="AL10" s="268" t="s">
        <v>411</v>
      </c>
      <c r="AM10" s="268"/>
      <c r="AN10" s="268"/>
      <c r="AO10" s="269"/>
    </row>
    <row r="11" spans="2:41" x14ac:dyDescent="0.25">
      <c r="B11" s="214"/>
      <c r="C11" s="215"/>
      <c r="D11" s="215"/>
      <c r="E11" s="216"/>
      <c r="F11" s="205"/>
      <c r="G11" s="206"/>
      <c r="H11" s="209"/>
      <c r="I11" s="210"/>
      <c r="J11" s="256"/>
      <c r="K11" s="253"/>
      <c r="L11" s="253"/>
      <c r="M11" s="254"/>
      <c r="N11" s="228"/>
      <c r="O11" s="229"/>
      <c r="P11" s="232"/>
      <c r="Q11" s="233"/>
      <c r="R11" s="344"/>
      <c r="S11" s="215"/>
      <c r="T11" s="215"/>
      <c r="U11" s="216"/>
      <c r="V11" s="205"/>
      <c r="W11" s="206"/>
      <c r="X11" s="359"/>
      <c r="Y11" s="360"/>
      <c r="Z11" s="252"/>
      <c r="AA11" s="253"/>
      <c r="AB11" s="253"/>
      <c r="AC11" s="254"/>
      <c r="AD11" s="228"/>
      <c r="AE11" s="229"/>
      <c r="AF11" s="232"/>
      <c r="AG11" s="233"/>
      <c r="AH11" s="293" t="s">
        <v>441</v>
      </c>
      <c r="AI11" s="294"/>
      <c r="AJ11" s="294"/>
      <c r="AK11" s="295"/>
      <c r="AL11" s="258" t="s">
        <v>417</v>
      </c>
      <c r="AM11" s="258"/>
      <c r="AN11" s="258"/>
      <c r="AO11" s="270"/>
    </row>
    <row r="12" spans="2:41" x14ac:dyDescent="0.35">
      <c r="B12" s="355" t="str">
        <f>IF(E12=0," ","职业序号：")</f>
        <v>职业序号：</v>
      </c>
      <c r="C12" s="355"/>
      <c r="D12" s="355"/>
      <c r="E12" s="284">
        <v>61</v>
      </c>
      <c r="F12" s="284"/>
      <c r="G12" s="5" t="str">
        <f>IF(E12=0," ","["&amp;LOOKUP(E12,职业列表!A2:A116,职业列表!B2:B116)&amp;"]的本职技能："&amp;LOOKUP(E12,职业列表!A2:A116,职业列表!F2:F116))</f>
        <v>[黑帮-马仔]的本职技能：汽车驾驶，格斗，射击，两项社交技能（魅惑、话术、恐吓、说服），心理学，任意两项其他个人或时代特长。</v>
      </c>
      <c r="I12" s="5"/>
      <c r="J12" s="6"/>
      <c r="K12" s="6"/>
      <c r="L12" s="6"/>
      <c r="M12" s="6"/>
      <c r="N12" s="6"/>
      <c r="O12" s="6"/>
      <c r="P12" s="7"/>
      <c r="Q12" s="7"/>
      <c r="R12" s="7"/>
      <c r="S12" s="7"/>
      <c r="T12" s="7"/>
      <c r="U12" s="7"/>
      <c r="V12" s="7"/>
      <c r="W12" s="7"/>
      <c r="X12" s="7"/>
      <c r="Y12" s="7"/>
      <c r="Z12" s="7"/>
      <c r="AA12" s="7"/>
      <c r="AB12" s="7"/>
      <c r="AC12" s="7"/>
      <c r="AD12" s="7"/>
      <c r="AE12" s="7"/>
      <c r="AF12" s="7"/>
      <c r="AG12" s="7"/>
      <c r="AH12" s="7"/>
      <c r="AI12" s="7"/>
      <c r="AJ12" s="7"/>
      <c r="AK12" s="7"/>
      <c r="AL12" s="7"/>
      <c r="AM12" s="7"/>
      <c r="AN12" s="7"/>
    </row>
    <row r="13" spans="2:41" x14ac:dyDescent="0.25">
      <c r="B13" s="183" t="s">
        <v>14</v>
      </c>
      <c r="C13" s="184"/>
      <c r="D13" s="184"/>
      <c r="E13" s="184"/>
      <c r="F13" s="184"/>
      <c r="G13" s="184"/>
      <c r="H13" s="184"/>
      <c r="I13" s="184"/>
      <c r="J13" s="184"/>
      <c r="K13" s="184"/>
      <c r="L13" s="184"/>
      <c r="M13" s="184"/>
      <c r="N13" s="184"/>
      <c r="O13" s="184"/>
      <c r="P13" s="184"/>
      <c r="Q13" s="184"/>
      <c r="R13" s="184"/>
      <c r="S13" s="184"/>
      <c r="T13" s="184"/>
      <c r="U13" s="184"/>
      <c r="V13" s="184"/>
      <c r="W13" s="184"/>
      <c r="X13" s="184"/>
      <c r="Y13" s="184"/>
      <c r="Z13" s="184"/>
      <c r="AA13" s="184"/>
      <c r="AB13" s="184"/>
      <c r="AC13" s="184"/>
      <c r="AD13" s="184"/>
      <c r="AE13" s="184"/>
      <c r="AF13" s="184"/>
      <c r="AG13" s="184"/>
      <c r="AH13" s="184"/>
      <c r="AI13" s="184"/>
      <c r="AJ13" s="184"/>
      <c r="AK13" s="184"/>
      <c r="AL13" s="184"/>
      <c r="AM13" s="184"/>
      <c r="AN13" s="184"/>
      <c r="AO13" s="185"/>
    </row>
    <row r="14" spans="2:41" x14ac:dyDescent="0.25">
      <c r="B14" s="8"/>
      <c r="C14" s="259" t="s">
        <v>455</v>
      </c>
      <c r="D14" s="260"/>
      <c r="E14" s="260"/>
      <c r="F14" s="260"/>
      <c r="G14" s="261"/>
      <c r="H14" s="199" t="s">
        <v>7</v>
      </c>
      <c r="I14" s="199"/>
      <c r="J14" s="199" t="s">
        <v>12</v>
      </c>
      <c r="K14" s="199"/>
      <c r="L14" s="199" t="s">
        <v>2</v>
      </c>
      <c r="M14" s="199"/>
      <c r="N14" s="199" t="s">
        <v>8</v>
      </c>
      <c r="O14" s="199"/>
      <c r="P14" s="199" t="s">
        <v>9</v>
      </c>
      <c r="Q14" s="199"/>
      <c r="R14" s="199"/>
      <c r="S14" s="199"/>
      <c r="T14" s="199"/>
      <c r="U14" s="361"/>
      <c r="V14" s="9"/>
      <c r="W14" s="260" t="s">
        <v>455</v>
      </c>
      <c r="X14" s="260"/>
      <c r="Y14" s="260"/>
      <c r="Z14" s="260"/>
      <c r="AA14" s="261"/>
      <c r="AB14" s="199" t="s">
        <v>7</v>
      </c>
      <c r="AC14" s="199"/>
      <c r="AD14" s="199" t="s">
        <v>12</v>
      </c>
      <c r="AE14" s="199"/>
      <c r="AF14" s="199" t="s">
        <v>2</v>
      </c>
      <c r="AG14" s="199"/>
      <c r="AH14" s="199" t="s">
        <v>8</v>
      </c>
      <c r="AI14" s="199"/>
      <c r="AJ14" s="199" t="s">
        <v>9</v>
      </c>
      <c r="AK14" s="199"/>
      <c r="AL14" s="199"/>
      <c r="AM14" s="199"/>
      <c r="AN14" s="199"/>
      <c r="AO14" s="362"/>
    </row>
    <row r="15" spans="2:41" x14ac:dyDescent="0.25">
      <c r="B15" s="10" t="s">
        <v>519</v>
      </c>
      <c r="C15" s="105" t="s">
        <v>499</v>
      </c>
      <c r="D15" s="105"/>
      <c r="E15" s="105"/>
      <c r="F15" s="105"/>
      <c r="G15" s="105"/>
      <c r="H15" s="95">
        <v>5</v>
      </c>
      <c r="I15" s="95"/>
      <c r="J15" s="95"/>
      <c r="K15" s="95"/>
      <c r="L15" s="95"/>
      <c r="M15" s="95"/>
      <c r="N15" s="95"/>
      <c r="O15" s="95"/>
      <c r="P15" s="86">
        <f>SUM(H15:O15)</f>
        <v>5</v>
      </c>
      <c r="Q15" s="86"/>
      <c r="R15" s="86">
        <f>INT(P15/2)</f>
        <v>2</v>
      </c>
      <c r="S15" s="86"/>
      <c r="T15" s="86">
        <f>INT(P15/5)</f>
        <v>1</v>
      </c>
      <c r="U15" s="97"/>
      <c r="V15" s="11" t="s">
        <v>519</v>
      </c>
      <c r="W15" s="118" t="s">
        <v>10</v>
      </c>
      <c r="X15" s="118"/>
      <c r="Y15" s="118"/>
      <c r="Z15" s="118"/>
      <c r="AA15" s="118"/>
      <c r="AB15" s="95">
        <v>5</v>
      </c>
      <c r="AC15" s="95"/>
      <c r="AD15" s="95"/>
      <c r="AE15" s="95"/>
      <c r="AF15" s="95"/>
      <c r="AG15" s="95"/>
      <c r="AH15" s="95">
        <v>10</v>
      </c>
      <c r="AI15" s="95"/>
      <c r="AJ15" s="86">
        <f>SUM(AB15:AI15)</f>
        <v>15</v>
      </c>
      <c r="AK15" s="86"/>
      <c r="AL15" s="86">
        <f>INT(AJ15/2)</f>
        <v>7</v>
      </c>
      <c r="AM15" s="86"/>
      <c r="AN15" s="86">
        <f>INT(AJ15/5)</f>
        <v>3</v>
      </c>
      <c r="AO15" s="115"/>
    </row>
    <row r="16" spans="2:41" x14ac:dyDescent="0.25">
      <c r="B16" s="12" t="s">
        <v>519</v>
      </c>
      <c r="C16" s="96" t="s">
        <v>359</v>
      </c>
      <c r="D16" s="96"/>
      <c r="E16" s="96"/>
      <c r="F16" s="96"/>
      <c r="G16" s="96"/>
      <c r="H16" s="106">
        <v>1</v>
      </c>
      <c r="I16" s="106"/>
      <c r="J16" s="106"/>
      <c r="K16" s="106"/>
      <c r="L16" s="106"/>
      <c r="M16" s="106"/>
      <c r="N16" s="106"/>
      <c r="O16" s="106"/>
      <c r="P16" s="113">
        <f>SUM(H16:O16)</f>
        <v>1</v>
      </c>
      <c r="Q16" s="113"/>
      <c r="R16" s="113">
        <f>INT(P16/2)</f>
        <v>0</v>
      </c>
      <c r="S16" s="113"/>
      <c r="T16" s="113">
        <f>INT(P16/5)</f>
        <v>0</v>
      </c>
      <c r="U16" s="119"/>
      <c r="V16" s="13" t="s">
        <v>519</v>
      </c>
      <c r="W16" s="96" t="s">
        <v>500</v>
      </c>
      <c r="X16" s="96"/>
      <c r="Y16" s="96"/>
      <c r="Z16" s="96"/>
      <c r="AA16" s="96"/>
      <c r="AB16" s="106">
        <v>20</v>
      </c>
      <c r="AC16" s="106"/>
      <c r="AD16" s="106"/>
      <c r="AE16" s="106"/>
      <c r="AF16" s="106"/>
      <c r="AG16" s="106"/>
      <c r="AH16" s="106"/>
      <c r="AI16" s="106"/>
      <c r="AJ16" s="113">
        <f>SUM(AB16:AI16)</f>
        <v>20</v>
      </c>
      <c r="AK16" s="113"/>
      <c r="AL16" s="113">
        <f>INT(AJ16/2)</f>
        <v>10</v>
      </c>
      <c r="AM16" s="113"/>
      <c r="AN16" s="113">
        <f>INT(AJ16/5)</f>
        <v>4</v>
      </c>
      <c r="AO16" s="143"/>
    </row>
    <row r="17" spans="2:41" x14ac:dyDescent="0.25">
      <c r="B17" s="10" t="s">
        <v>519</v>
      </c>
      <c r="C17" s="105" t="s">
        <v>360</v>
      </c>
      <c r="D17" s="105"/>
      <c r="E17" s="105"/>
      <c r="F17" s="105"/>
      <c r="G17" s="105"/>
      <c r="H17" s="95">
        <v>5</v>
      </c>
      <c r="I17" s="95"/>
      <c r="J17" s="95"/>
      <c r="K17" s="95"/>
      <c r="L17" s="95"/>
      <c r="M17" s="95"/>
      <c r="N17" s="95">
        <v>5</v>
      </c>
      <c r="O17" s="95"/>
      <c r="P17" s="86">
        <f t="shared" ref="P17:P46" si="8">SUM(H17:O17)</f>
        <v>10</v>
      </c>
      <c r="Q17" s="86"/>
      <c r="R17" s="86">
        <f t="shared" ref="R17:R46" si="9">INT(P17/2)</f>
        <v>5</v>
      </c>
      <c r="S17" s="86"/>
      <c r="T17" s="86">
        <f t="shared" ref="T17:T46" si="10">INT(P17/5)</f>
        <v>2</v>
      </c>
      <c r="U17" s="97"/>
      <c r="V17" s="11" t="s">
        <v>519</v>
      </c>
      <c r="W17" s="118" t="s">
        <v>374</v>
      </c>
      <c r="X17" s="118"/>
      <c r="Y17" s="118"/>
      <c r="Z17" s="118"/>
      <c r="AA17" s="118"/>
      <c r="AB17" s="95">
        <v>20</v>
      </c>
      <c r="AC17" s="95"/>
      <c r="AD17" s="107"/>
      <c r="AE17" s="108"/>
      <c r="AF17" s="95"/>
      <c r="AG17" s="95"/>
      <c r="AH17" s="95"/>
      <c r="AI17" s="95"/>
      <c r="AJ17" s="86">
        <f t="shared" ref="AJ17:AJ46" si="11">SUM(AB17:AI17)</f>
        <v>20</v>
      </c>
      <c r="AK17" s="86"/>
      <c r="AL17" s="86">
        <f t="shared" ref="AL17:AL46" si="12">INT(AJ17/2)</f>
        <v>10</v>
      </c>
      <c r="AM17" s="86"/>
      <c r="AN17" s="86">
        <f t="shared" ref="AN17:AN46" si="13">INT(AJ17/5)</f>
        <v>4</v>
      </c>
      <c r="AO17" s="115"/>
    </row>
    <row r="18" spans="2:41" x14ac:dyDescent="0.25">
      <c r="B18" s="12" t="s">
        <v>519</v>
      </c>
      <c r="C18" s="96" t="s">
        <v>361</v>
      </c>
      <c r="D18" s="96"/>
      <c r="E18" s="96"/>
      <c r="F18" s="96"/>
      <c r="G18" s="96"/>
      <c r="H18" s="106">
        <v>1</v>
      </c>
      <c r="I18" s="106"/>
      <c r="J18" s="106"/>
      <c r="K18" s="106"/>
      <c r="L18" s="106"/>
      <c r="M18" s="106"/>
      <c r="N18" s="106"/>
      <c r="O18" s="106"/>
      <c r="P18" s="113">
        <f t="shared" si="8"/>
        <v>1</v>
      </c>
      <c r="Q18" s="113"/>
      <c r="R18" s="113">
        <f t="shared" si="9"/>
        <v>0</v>
      </c>
      <c r="S18" s="113"/>
      <c r="T18" s="113">
        <f t="shared" si="10"/>
        <v>0</v>
      </c>
      <c r="U18" s="119"/>
      <c r="V18" s="13" t="s">
        <v>519</v>
      </c>
      <c r="W18" s="96" t="s">
        <v>375</v>
      </c>
      <c r="X18" s="96"/>
      <c r="Y18" s="96"/>
      <c r="Z18" s="96"/>
      <c r="AA18" s="96"/>
      <c r="AB18" s="106">
        <v>1</v>
      </c>
      <c r="AC18" s="106"/>
      <c r="AD18" s="116"/>
      <c r="AE18" s="117"/>
      <c r="AF18" s="106"/>
      <c r="AG18" s="106"/>
      <c r="AH18" s="106"/>
      <c r="AI18" s="106"/>
      <c r="AJ18" s="113">
        <f t="shared" si="11"/>
        <v>1</v>
      </c>
      <c r="AK18" s="113"/>
      <c r="AL18" s="113">
        <f t="shared" si="12"/>
        <v>0</v>
      </c>
      <c r="AM18" s="113"/>
      <c r="AN18" s="113">
        <f t="shared" si="13"/>
        <v>0</v>
      </c>
      <c r="AO18" s="143"/>
    </row>
    <row r="19" spans="2:41" ht="13.95" customHeight="1" x14ac:dyDescent="0.25">
      <c r="B19" s="10" t="s">
        <v>519</v>
      </c>
      <c r="C19" s="331" t="s">
        <v>391</v>
      </c>
      <c r="D19" s="332"/>
      <c r="E19" s="197" t="s">
        <v>64</v>
      </c>
      <c r="F19" s="197"/>
      <c r="G19" s="198"/>
      <c r="H19" s="95">
        <v>5</v>
      </c>
      <c r="I19" s="95"/>
      <c r="J19" s="95"/>
      <c r="K19" s="95"/>
      <c r="L19" s="95"/>
      <c r="M19" s="95"/>
      <c r="N19" s="95"/>
      <c r="O19" s="95"/>
      <c r="P19" s="86">
        <f t="shared" si="8"/>
        <v>5</v>
      </c>
      <c r="Q19" s="86"/>
      <c r="R19" s="86">
        <f t="shared" si="9"/>
        <v>2</v>
      </c>
      <c r="S19" s="86"/>
      <c r="T19" s="86">
        <f t="shared" si="10"/>
        <v>1</v>
      </c>
      <c r="U19" s="97"/>
      <c r="V19" s="11" t="s">
        <v>519</v>
      </c>
      <c r="W19" s="118" t="s">
        <v>376</v>
      </c>
      <c r="X19" s="118"/>
      <c r="Y19" s="118"/>
      <c r="Z19" s="118"/>
      <c r="AA19" s="118"/>
      <c r="AB19" s="95">
        <v>10</v>
      </c>
      <c r="AC19" s="95"/>
      <c r="AD19" s="107"/>
      <c r="AE19" s="108"/>
      <c r="AF19" s="95"/>
      <c r="AG19" s="95"/>
      <c r="AH19" s="95">
        <v>30</v>
      </c>
      <c r="AI19" s="95"/>
      <c r="AJ19" s="86">
        <f t="shared" si="11"/>
        <v>40</v>
      </c>
      <c r="AK19" s="86"/>
      <c r="AL19" s="86">
        <f t="shared" si="12"/>
        <v>20</v>
      </c>
      <c r="AM19" s="86"/>
      <c r="AN19" s="86">
        <f t="shared" si="13"/>
        <v>8</v>
      </c>
      <c r="AO19" s="115"/>
    </row>
    <row r="20" spans="2:41" ht="16.5" customHeight="1" x14ac:dyDescent="0.25">
      <c r="B20" s="12" t="s">
        <v>519</v>
      </c>
      <c r="C20" s="333" t="s">
        <v>391</v>
      </c>
      <c r="D20" s="334"/>
      <c r="E20" s="200" t="s">
        <v>975</v>
      </c>
      <c r="F20" s="200"/>
      <c r="G20" s="201"/>
      <c r="H20" s="106">
        <v>5</v>
      </c>
      <c r="I20" s="106"/>
      <c r="J20" s="106"/>
      <c r="K20" s="106"/>
      <c r="L20" s="106"/>
      <c r="M20" s="106"/>
      <c r="N20" s="106"/>
      <c r="O20" s="106"/>
      <c r="P20" s="113">
        <f t="shared" si="8"/>
        <v>5</v>
      </c>
      <c r="Q20" s="113"/>
      <c r="R20" s="113">
        <f t="shared" si="9"/>
        <v>2</v>
      </c>
      <c r="S20" s="113"/>
      <c r="T20" s="113">
        <f t="shared" si="10"/>
        <v>1</v>
      </c>
      <c r="U20" s="119"/>
      <c r="V20" s="13" t="s">
        <v>519</v>
      </c>
      <c r="W20" s="96" t="s">
        <v>377</v>
      </c>
      <c r="X20" s="96"/>
      <c r="Y20" s="96"/>
      <c r="Z20" s="96"/>
      <c r="AA20" s="96"/>
      <c r="AB20" s="106">
        <v>1</v>
      </c>
      <c r="AC20" s="106"/>
      <c r="AD20" s="116"/>
      <c r="AE20" s="117"/>
      <c r="AF20" s="106"/>
      <c r="AG20" s="106"/>
      <c r="AH20" s="106"/>
      <c r="AI20" s="106"/>
      <c r="AJ20" s="113">
        <f t="shared" si="11"/>
        <v>1</v>
      </c>
      <c r="AK20" s="113"/>
      <c r="AL20" s="113">
        <f t="shared" si="12"/>
        <v>0</v>
      </c>
      <c r="AM20" s="113"/>
      <c r="AN20" s="113">
        <f t="shared" si="13"/>
        <v>0</v>
      </c>
      <c r="AO20" s="143"/>
    </row>
    <row r="21" spans="2:41" ht="16.5" customHeight="1" x14ac:dyDescent="0.25">
      <c r="B21" s="10" t="s">
        <v>519</v>
      </c>
      <c r="C21" s="331" t="s">
        <v>391</v>
      </c>
      <c r="D21" s="332"/>
      <c r="E21" s="197" t="s">
        <v>976</v>
      </c>
      <c r="F21" s="197"/>
      <c r="G21" s="198"/>
      <c r="H21" s="95">
        <v>5</v>
      </c>
      <c r="I21" s="95"/>
      <c r="J21" s="95"/>
      <c r="K21" s="95"/>
      <c r="L21" s="95"/>
      <c r="M21" s="95"/>
      <c r="N21" s="95"/>
      <c r="O21" s="95"/>
      <c r="P21" s="86">
        <f t="shared" si="8"/>
        <v>5</v>
      </c>
      <c r="Q21" s="86"/>
      <c r="R21" s="86">
        <f t="shared" si="9"/>
        <v>2</v>
      </c>
      <c r="S21" s="86"/>
      <c r="T21" s="86">
        <f t="shared" si="10"/>
        <v>1</v>
      </c>
      <c r="U21" s="97"/>
      <c r="V21" s="11" t="s">
        <v>519</v>
      </c>
      <c r="W21" s="118" t="s">
        <v>518</v>
      </c>
      <c r="X21" s="118"/>
      <c r="Y21" s="118"/>
      <c r="Z21" s="118"/>
      <c r="AA21" s="118"/>
      <c r="AB21" s="95">
        <v>10</v>
      </c>
      <c r="AC21" s="95"/>
      <c r="AD21" s="107"/>
      <c r="AE21" s="108"/>
      <c r="AF21" s="95"/>
      <c r="AG21" s="95"/>
      <c r="AH21" s="95"/>
      <c r="AI21" s="95"/>
      <c r="AJ21" s="86">
        <f t="shared" si="11"/>
        <v>10</v>
      </c>
      <c r="AK21" s="86"/>
      <c r="AL21" s="86">
        <f t="shared" si="12"/>
        <v>5</v>
      </c>
      <c r="AM21" s="86"/>
      <c r="AN21" s="86">
        <f t="shared" si="13"/>
        <v>2</v>
      </c>
      <c r="AO21" s="115"/>
    </row>
    <row r="22" spans="2:41" x14ac:dyDescent="0.25">
      <c r="B22" s="12" t="s">
        <v>519</v>
      </c>
      <c r="C22" s="96" t="s">
        <v>362</v>
      </c>
      <c r="D22" s="96"/>
      <c r="E22" s="96"/>
      <c r="F22" s="96"/>
      <c r="G22" s="96"/>
      <c r="H22" s="106">
        <v>15</v>
      </c>
      <c r="I22" s="106"/>
      <c r="J22" s="106"/>
      <c r="K22" s="106"/>
      <c r="L22" s="106"/>
      <c r="M22" s="106"/>
      <c r="N22" s="106"/>
      <c r="O22" s="106"/>
      <c r="P22" s="113">
        <f t="shared" si="8"/>
        <v>15</v>
      </c>
      <c r="Q22" s="113"/>
      <c r="R22" s="113">
        <f t="shared" si="9"/>
        <v>7</v>
      </c>
      <c r="S22" s="113"/>
      <c r="T22" s="113">
        <f t="shared" si="10"/>
        <v>3</v>
      </c>
      <c r="U22" s="119"/>
      <c r="V22" s="13" t="s">
        <v>519</v>
      </c>
      <c r="W22" s="96" t="s">
        <v>378</v>
      </c>
      <c r="X22" s="96"/>
      <c r="Y22" s="96"/>
      <c r="Z22" s="96"/>
      <c r="AA22" s="96"/>
      <c r="AB22" s="106">
        <v>10</v>
      </c>
      <c r="AC22" s="106"/>
      <c r="AD22" s="116"/>
      <c r="AE22" s="117"/>
      <c r="AF22" s="106"/>
      <c r="AG22" s="106"/>
      <c r="AH22" s="106"/>
      <c r="AI22" s="106"/>
      <c r="AJ22" s="113">
        <f t="shared" si="11"/>
        <v>10</v>
      </c>
      <c r="AK22" s="113"/>
      <c r="AL22" s="113">
        <f t="shared" si="12"/>
        <v>5</v>
      </c>
      <c r="AM22" s="113"/>
      <c r="AN22" s="113">
        <f t="shared" si="13"/>
        <v>2</v>
      </c>
      <c r="AO22" s="143"/>
    </row>
    <row r="23" spans="2:41" x14ac:dyDescent="0.25">
      <c r="B23" s="10" t="s">
        <v>519</v>
      </c>
      <c r="C23" s="105" t="s">
        <v>363</v>
      </c>
      <c r="D23" s="105"/>
      <c r="E23" s="105"/>
      <c r="F23" s="105"/>
      <c r="G23" s="105"/>
      <c r="H23" s="95">
        <v>20</v>
      </c>
      <c r="I23" s="95"/>
      <c r="J23" s="95"/>
      <c r="K23" s="95"/>
      <c r="L23" s="95"/>
      <c r="M23" s="95"/>
      <c r="N23" s="95"/>
      <c r="O23" s="95"/>
      <c r="P23" s="86">
        <f t="shared" si="8"/>
        <v>20</v>
      </c>
      <c r="Q23" s="86"/>
      <c r="R23" s="86">
        <f t="shared" si="9"/>
        <v>10</v>
      </c>
      <c r="S23" s="86"/>
      <c r="T23" s="86">
        <f t="shared" si="10"/>
        <v>4</v>
      </c>
      <c r="U23" s="97"/>
      <c r="V23" s="11" t="s">
        <v>519</v>
      </c>
      <c r="W23" s="118" t="s">
        <v>379</v>
      </c>
      <c r="X23" s="118"/>
      <c r="Y23" s="118"/>
      <c r="Z23" s="118"/>
      <c r="AA23" s="118"/>
      <c r="AB23" s="95">
        <v>5</v>
      </c>
      <c r="AC23" s="95"/>
      <c r="AD23" s="107"/>
      <c r="AE23" s="108"/>
      <c r="AF23" s="95"/>
      <c r="AG23" s="95"/>
      <c r="AH23" s="95">
        <v>25</v>
      </c>
      <c r="AI23" s="95"/>
      <c r="AJ23" s="86">
        <f t="shared" si="11"/>
        <v>30</v>
      </c>
      <c r="AK23" s="86"/>
      <c r="AL23" s="86">
        <f t="shared" si="12"/>
        <v>15</v>
      </c>
      <c r="AM23" s="86"/>
      <c r="AN23" s="86">
        <f t="shared" si="13"/>
        <v>6</v>
      </c>
      <c r="AO23" s="115"/>
    </row>
    <row r="24" spans="2:41" x14ac:dyDescent="0.25">
      <c r="B24" s="12" t="s">
        <v>519</v>
      </c>
      <c r="C24" s="96" t="s">
        <v>549</v>
      </c>
      <c r="D24" s="96"/>
      <c r="E24" s="96"/>
      <c r="F24" s="96"/>
      <c r="G24" s="96"/>
      <c r="H24" s="106">
        <v>5</v>
      </c>
      <c r="I24" s="106"/>
      <c r="J24" s="106"/>
      <c r="K24" s="106"/>
      <c r="L24" s="106"/>
      <c r="M24" s="106"/>
      <c r="N24" s="106"/>
      <c r="O24" s="106"/>
      <c r="P24" s="113">
        <f t="shared" si="8"/>
        <v>5</v>
      </c>
      <c r="Q24" s="113"/>
      <c r="R24" s="113">
        <f t="shared" si="9"/>
        <v>2</v>
      </c>
      <c r="S24" s="113"/>
      <c r="T24" s="113">
        <f t="shared" si="10"/>
        <v>1</v>
      </c>
      <c r="U24" s="119"/>
      <c r="V24" s="13" t="s">
        <v>519</v>
      </c>
      <c r="W24" s="96" t="s">
        <v>380</v>
      </c>
      <c r="X24" s="96"/>
      <c r="Y24" s="96"/>
      <c r="Z24" s="96"/>
      <c r="AA24" s="96"/>
      <c r="AB24" s="106">
        <v>1</v>
      </c>
      <c r="AC24" s="106"/>
      <c r="AD24" s="116"/>
      <c r="AE24" s="117"/>
      <c r="AF24" s="106"/>
      <c r="AG24" s="106"/>
      <c r="AH24" s="106"/>
      <c r="AI24" s="106"/>
      <c r="AJ24" s="113">
        <f t="shared" si="11"/>
        <v>1</v>
      </c>
      <c r="AK24" s="113"/>
      <c r="AL24" s="113">
        <f t="shared" si="12"/>
        <v>0</v>
      </c>
      <c r="AM24" s="113"/>
      <c r="AN24" s="113">
        <f t="shared" si="13"/>
        <v>0</v>
      </c>
      <c r="AO24" s="143"/>
    </row>
    <row r="25" spans="2:41" x14ac:dyDescent="0.25">
      <c r="B25" s="10"/>
      <c r="C25" s="105" t="s">
        <v>498</v>
      </c>
      <c r="D25" s="105"/>
      <c r="E25" s="105"/>
      <c r="F25" s="105"/>
      <c r="G25" s="105"/>
      <c r="H25" s="95">
        <v>0</v>
      </c>
      <c r="I25" s="95"/>
      <c r="J25" s="95"/>
      <c r="K25" s="95"/>
      <c r="L25" s="95">
        <v>10</v>
      </c>
      <c r="M25" s="95"/>
      <c r="N25" s="95"/>
      <c r="O25" s="95"/>
      <c r="P25" s="86">
        <f t="shared" si="8"/>
        <v>10</v>
      </c>
      <c r="Q25" s="86"/>
      <c r="R25" s="86">
        <f t="shared" si="9"/>
        <v>5</v>
      </c>
      <c r="S25" s="86"/>
      <c r="T25" s="86">
        <f t="shared" si="10"/>
        <v>2</v>
      </c>
      <c r="U25" s="97"/>
      <c r="V25" s="11" t="s">
        <v>519</v>
      </c>
      <c r="W25" s="118" t="s">
        <v>80</v>
      </c>
      <c r="X25" s="118"/>
      <c r="Y25" s="118"/>
      <c r="Z25" s="118"/>
      <c r="AA25" s="118"/>
      <c r="AB25" s="95">
        <v>10</v>
      </c>
      <c r="AC25" s="95"/>
      <c r="AD25" s="107"/>
      <c r="AE25" s="108"/>
      <c r="AF25" s="95">
        <v>40</v>
      </c>
      <c r="AG25" s="95"/>
      <c r="AH25" s="95"/>
      <c r="AI25" s="95"/>
      <c r="AJ25" s="86">
        <f t="shared" si="11"/>
        <v>50</v>
      </c>
      <c r="AK25" s="86"/>
      <c r="AL25" s="86">
        <f t="shared" si="12"/>
        <v>25</v>
      </c>
      <c r="AM25" s="86"/>
      <c r="AN25" s="86">
        <f t="shared" si="13"/>
        <v>10</v>
      </c>
      <c r="AO25" s="115"/>
    </row>
    <row r="26" spans="2:41" x14ac:dyDescent="0.25">
      <c r="B26" s="12"/>
      <c r="C26" s="96" t="s">
        <v>364</v>
      </c>
      <c r="D26" s="96"/>
      <c r="E26" s="96"/>
      <c r="F26" s="96"/>
      <c r="G26" s="96"/>
      <c r="H26" s="106">
        <v>0</v>
      </c>
      <c r="I26" s="106"/>
      <c r="J26" s="106"/>
      <c r="K26" s="106"/>
      <c r="L26" s="106" t="s">
        <v>36</v>
      </c>
      <c r="M26" s="106"/>
      <c r="N26" s="106" t="s">
        <v>574</v>
      </c>
      <c r="O26" s="106" t="s">
        <v>36</v>
      </c>
      <c r="P26" s="113">
        <f t="shared" si="8"/>
        <v>0</v>
      </c>
      <c r="Q26" s="113"/>
      <c r="R26" s="113">
        <f t="shared" si="9"/>
        <v>0</v>
      </c>
      <c r="S26" s="113"/>
      <c r="T26" s="113">
        <f t="shared" si="10"/>
        <v>0</v>
      </c>
      <c r="U26" s="119"/>
      <c r="V26" s="13" t="s">
        <v>519</v>
      </c>
      <c r="W26" s="88" t="s">
        <v>396</v>
      </c>
      <c r="X26" s="225"/>
      <c r="Y26" s="188"/>
      <c r="Z26" s="188"/>
      <c r="AA26" s="189"/>
      <c r="AB26" s="106">
        <v>1</v>
      </c>
      <c r="AC26" s="106"/>
      <c r="AD26" s="116"/>
      <c r="AE26" s="117"/>
      <c r="AF26" s="106"/>
      <c r="AG26" s="106"/>
      <c r="AH26" s="106"/>
      <c r="AI26" s="106"/>
      <c r="AJ26" s="113">
        <f t="shared" si="11"/>
        <v>1</v>
      </c>
      <c r="AK26" s="113"/>
      <c r="AL26" s="113">
        <f t="shared" si="12"/>
        <v>0</v>
      </c>
      <c r="AM26" s="113"/>
      <c r="AN26" s="113">
        <f t="shared" si="13"/>
        <v>0</v>
      </c>
      <c r="AO26" s="143"/>
    </row>
    <row r="27" spans="2:41" x14ac:dyDescent="0.25">
      <c r="B27" s="10" t="s">
        <v>519</v>
      </c>
      <c r="C27" s="105" t="s">
        <v>365</v>
      </c>
      <c r="D27" s="105"/>
      <c r="E27" s="105"/>
      <c r="F27" s="105"/>
      <c r="G27" s="105"/>
      <c r="H27" s="95">
        <v>5</v>
      </c>
      <c r="I27" s="95"/>
      <c r="J27" s="95"/>
      <c r="K27" s="95"/>
      <c r="L27" s="95"/>
      <c r="M27" s="95"/>
      <c r="N27" s="95"/>
      <c r="O27" s="95"/>
      <c r="P27" s="86">
        <f t="shared" si="8"/>
        <v>5</v>
      </c>
      <c r="Q27" s="86"/>
      <c r="R27" s="86">
        <f t="shared" si="9"/>
        <v>2</v>
      </c>
      <c r="S27" s="86"/>
      <c r="T27" s="86">
        <f t="shared" si="10"/>
        <v>1</v>
      </c>
      <c r="U27" s="97"/>
      <c r="V27" s="11" t="s">
        <v>519</v>
      </c>
      <c r="W27" s="118" t="s">
        <v>381</v>
      </c>
      <c r="X27" s="118"/>
      <c r="Y27" s="118"/>
      <c r="Z27" s="118"/>
      <c r="AA27" s="118"/>
      <c r="AB27" s="95">
        <v>1</v>
      </c>
      <c r="AC27" s="95"/>
      <c r="AD27" s="107"/>
      <c r="AE27" s="108"/>
      <c r="AF27" s="95"/>
      <c r="AG27" s="95"/>
      <c r="AH27" s="95"/>
      <c r="AI27" s="95"/>
      <c r="AJ27" s="86">
        <f t="shared" si="11"/>
        <v>1</v>
      </c>
      <c r="AK27" s="86"/>
      <c r="AL27" s="86">
        <f t="shared" si="12"/>
        <v>0</v>
      </c>
      <c r="AM27" s="86"/>
      <c r="AN27" s="86">
        <f t="shared" si="13"/>
        <v>0</v>
      </c>
      <c r="AO27" s="115"/>
    </row>
    <row r="28" spans="2:41" x14ac:dyDescent="0.25">
      <c r="B28" s="12" t="s">
        <v>519</v>
      </c>
      <c r="C28" s="96" t="s">
        <v>366</v>
      </c>
      <c r="D28" s="96"/>
      <c r="E28" s="96"/>
      <c r="F28" s="96"/>
      <c r="G28" s="96"/>
      <c r="H28" s="106">
        <f>INT(Y3/2)</f>
        <v>17</v>
      </c>
      <c r="I28" s="106"/>
      <c r="J28" s="106"/>
      <c r="K28" s="106"/>
      <c r="L28" s="106"/>
      <c r="M28" s="106"/>
      <c r="N28" s="106"/>
      <c r="O28" s="106"/>
      <c r="P28" s="113">
        <f t="shared" si="8"/>
        <v>17</v>
      </c>
      <c r="Q28" s="113"/>
      <c r="R28" s="113">
        <f t="shared" si="9"/>
        <v>8</v>
      </c>
      <c r="S28" s="113"/>
      <c r="T28" s="113">
        <f t="shared" si="10"/>
        <v>3</v>
      </c>
      <c r="U28" s="119"/>
      <c r="V28" s="13" t="s">
        <v>519</v>
      </c>
      <c r="W28" s="96" t="s">
        <v>382</v>
      </c>
      <c r="X28" s="96"/>
      <c r="Y28" s="96"/>
      <c r="Z28" s="96"/>
      <c r="AA28" s="96"/>
      <c r="AB28" s="106">
        <v>10</v>
      </c>
      <c r="AC28" s="106"/>
      <c r="AD28" s="116"/>
      <c r="AE28" s="117"/>
      <c r="AF28" s="106">
        <v>65</v>
      </c>
      <c r="AG28" s="106"/>
      <c r="AH28" s="106"/>
      <c r="AI28" s="106"/>
      <c r="AJ28" s="113">
        <f t="shared" si="11"/>
        <v>75</v>
      </c>
      <c r="AK28" s="113"/>
      <c r="AL28" s="113">
        <f t="shared" si="12"/>
        <v>37</v>
      </c>
      <c r="AM28" s="113"/>
      <c r="AN28" s="113">
        <f t="shared" si="13"/>
        <v>15</v>
      </c>
      <c r="AO28" s="143"/>
    </row>
    <row r="29" spans="2:41" x14ac:dyDescent="0.25">
      <c r="B29" s="10" t="s">
        <v>519</v>
      </c>
      <c r="C29" s="105" t="s">
        <v>367</v>
      </c>
      <c r="D29" s="105"/>
      <c r="E29" s="105"/>
      <c r="F29" s="105"/>
      <c r="G29" s="105"/>
      <c r="H29" s="95">
        <v>20</v>
      </c>
      <c r="I29" s="95"/>
      <c r="J29" s="95"/>
      <c r="K29" s="95"/>
      <c r="L29" s="95"/>
      <c r="M29" s="95"/>
      <c r="N29" s="95"/>
      <c r="O29" s="95"/>
      <c r="P29" s="86">
        <f t="shared" si="8"/>
        <v>20</v>
      </c>
      <c r="Q29" s="86"/>
      <c r="R29" s="86">
        <f t="shared" si="9"/>
        <v>10</v>
      </c>
      <c r="S29" s="86"/>
      <c r="T29" s="86">
        <f t="shared" si="10"/>
        <v>4</v>
      </c>
      <c r="U29" s="97"/>
      <c r="V29" s="11" t="s">
        <v>519</v>
      </c>
      <c r="W29" s="118" t="s">
        <v>383</v>
      </c>
      <c r="X29" s="118"/>
      <c r="Y29" s="118"/>
      <c r="Z29" s="118"/>
      <c r="AA29" s="118"/>
      <c r="AB29" s="95">
        <v>5</v>
      </c>
      <c r="AC29" s="95"/>
      <c r="AD29" s="107"/>
      <c r="AE29" s="108"/>
      <c r="AF29" s="95"/>
      <c r="AG29" s="95"/>
      <c r="AH29" s="95"/>
      <c r="AI29" s="95"/>
      <c r="AJ29" s="86">
        <f t="shared" si="11"/>
        <v>5</v>
      </c>
      <c r="AK29" s="86"/>
      <c r="AL29" s="86">
        <f t="shared" si="12"/>
        <v>2</v>
      </c>
      <c r="AM29" s="86"/>
      <c r="AN29" s="86">
        <f t="shared" si="13"/>
        <v>1</v>
      </c>
      <c r="AO29" s="115"/>
    </row>
    <row r="30" spans="2:41" x14ac:dyDescent="0.25">
      <c r="B30" s="12" t="s">
        <v>519</v>
      </c>
      <c r="C30" s="96" t="s">
        <v>368</v>
      </c>
      <c r="D30" s="96"/>
      <c r="E30" s="96"/>
      <c r="F30" s="96"/>
      <c r="G30" s="96"/>
      <c r="H30" s="106">
        <v>10</v>
      </c>
      <c r="I30" s="106"/>
      <c r="J30" s="106"/>
      <c r="K30" s="106"/>
      <c r="L30" s="106"/>
      <c r="M30" s="106"/>
      <c r="N30" s="312"/>
      <c r="O30" s="313"/>
      <c r="P30" s="113">
        <f t="shared" si="8"/>
        <v>10</v>
      </c>
      <c r="Q30" s="113"/>
      <c r="R30" s="113">
        <f t="shared" si="9"/>
        <v>5</v>
      </c>
      <c r="S30" s="113"/>
      <c r="T30" s="113">
        <f t="shared" si="10"/>
        <v>2</v>
      </c>
      <c r="U30" s="119"/>
      <c r="V30" s="13" t="s">
        <v>519</v>
      </c>
      <c r="W30" s="335" t="s">
        <v>395</v>
      </c>
      <c r="X30" s="336"/>
      <c r="Y30" s="190" t="s">
        <v>575</v>
      </c>
      <c r="Z30" s="190"/>
      <c r="AA30" s="191"/>
      <c r="AB30" s="106">
        <v>1</v>
      </c>
      <c r="AC30" s="106"/>
      <c r="AD30" s="116"/>
      <c r="AE30" s="117"/>
      <c r="AF30" s="106"/>
      <c r="AG30" s="106"/>
      <c r="AH30" s="106"/>
      <c r="AI30" s="106"/>
      <c r="AJ30" s="113">
        <f t="shared" si="11"/>
        <v>1</v>
      </c>
      <c r="AK30" s="113"/>
      <c r="AL30" s="113">
        <f t="shared" si="12"/>
        <v>0</v>
      </c>
      <c r="AM30" s="113"/>
      <c r="AN30" s="113">
        <f t="shared" si="13"/>
        <v>0</v>
      </c>
      <c r="AO30" s="143"/>
    </row>
    <row r="31" spans="2:41" x14ac:dyDescent="0.25">
      <c r="B31" s="10" t="s">
        <v>519</v>
      </c>
      <c r="C31" s="105" t="s">
        <v>550</v>
      </c>
      <c r="D31" s="105"/>
      <c r="E31" s="105"/>
      <c r="F31" s="105"/>
      <c r="G31" s="105"/>
      <c r="H31" s="95">
        <v>1</v>
      </c>
      <c r="I31" s="95"/>
      <c r="J31" s="95"/>
      <c r="K31" s="95"/>
      <c r="L31" s="95"/>
      <c r="M31" s="95"/>
      <c r="N31" s="95"/>
      <c r="O31" s="95"/>
      <c r="P31" s="86">
        <f t="shared" si="8"/>
        <v>1</v>
      </c>
      <c r="Q31" s="86"/>
      <c r="R31" s="86">
        <f t="shared" si="9"/>
        <v>0</v>
      </c>
      <c r="S31" s="86"/>
      <c r="T31" s="86">
        <f t="shared" si="10"/>
        <v>0</v>
      </c>
      <c r="U31" s="97"/>
      <c r="V31" s="11" t="s">
        <v>519</v>
      </c>
      <c r="W31" s="337" t="s">
        <v>395</v>
      </c>
      <c r="X31" s="338"/>
      <c r="Y31" s="148"/>
      <c r="Z31" s="148"/>
      <c r="AA31" s="149"/>
      <c r="AB31" s="95">
        <v>1</v>
      </c>
      <c r="AC31" s="95"/>
      <c r="AD31" s="107"/>
      <c r="AE31" s="108"/>
      <c r="AF31" s="95"/>
      <c r="AG31" s="95"/>
      <c r="AH31" s="95"/>
      <c r="AI31" s="95"/>
      <c r="AJ31" s="86">
        <f t="shared" si="11"/>
        <v>1</v>
      </c>
      <c r="AK31" s="86"/>
      <c r="AL31" s="86">
        <f t="shared" si="12"/>
        <v>0</v>
      </c>
      <c r="AM31" s="86"/>
      <c r="AN31" s="86">
        <f t="shared" si="13"/>
        <v>0</v>
      </c>
      <c r="AO31" s="115"/>
    </row>
    <row r="32" spans="2:41" x14ac:dyDescent="0.25">
      <c r="B32" s="12" t="s">
        <v>519</v>
      </c>
      <c r="C32" s="96" t="s">
        <v>369</v>
      </c>
      <c r="D32" s="96"/>
      <c r="E32" s="96"/>
      <c r="F32" s="96"/>
      <c r="G32" s="96"/>
      <c r="H32" s="106">
        <v>5</v>
      </c>
      <c r="I32" s="106"/>
      <c r="J32" s="106"/>
      <c r="K32" s="106"/>
      <c r="L32" s="106"/>
      <c r="M32" s="106"/>
      <c r="N32" s="106"/>
      <c r="O32" s="106"/>
      <c r="P32" s="113">
        <f t="shared" si="8"/>
        <v>5</v>
      </c>
      <c r="Q32" s="113"/>
      <c r="R32" s="113">
        <f t="shared" si="9"/>
        <v>2</v>
      </c>
      <c r="S32" s="113"/>
      <c r="T32" s="113">
        <f t="shared" si="10"/>
        <v>1</v>
      </c>
      <c r="U32" s="119"/>
      <c r="V32" s="13" t="s">
        <v>519</v>
      </c>
      <c r="W32" s="335" t="s">
        <v>395</v>
      </c>
      <c r="X32" s="336"/>
      <c r="Y32" s="190"/>
      <c r="Z32" s="190"/>
      <c r="AA32" s="191"/>
      <c r="AB32" s="106">
        <v>1</v>
      </c>
      <c r="AC32" s="106"/>
      <c r="AD32" s="116"/>
      <c r="AE32" s="117"/>
      <c r="AF32" s="106"/>
      <c r="AG32" s="106"/>
      <c r="AH32" s="106"/>
      <c r="AI32" s="106"/>
      <c r="AJ32" s="113">
        <f t="shared" si="11"/>
        <v>1</v>
      </c>
      <c r="AK32" s="113"/>
      <c r="AL32" s="113">
        <f t="shared" si="12"/>
        <v>0</v>
      </c>
      <c r="AM32" s="113"/>
      <c r="AN32" s="113">
        <f t="shared" si="13"/>
        <v>0</v>
      </c>
      <c r="AO32" s="143"/>
    </row>
    <row r="33" spans="2:41" x14ac:dyDescent="0.25">
      <c r="B33" s="10" t="s">
        <v>519</v>
      </c>
      <c r="C33" s="339" t="s">
        <v>392</v>
      </c>
      <c r="D33" s="340"/>
      <c r="E33" s="186" t="s">
        <v>77</v>
      </c>
      <c r="F33" s="186"/>
      <c r="G33" s="187"/>
      <c r="H33" s="95">
        <f>LOOKUP(E33,分支技能!H4:H11,分支技能!I4:I11)</f>
        <v>25</v>
      </c>
      <c r="I33" s="95"/>
      <c r="J33" s="95"/>
      <c r="K33" s="95"/>
      <c r="L33" s="95">
        <v>45</v>
      </c>
      <c r="M33" s="95"/>
      <c r="N33" s="95"/>
      <c r="O33" s="95"/>
      <c r="P33" s="86">
        <f>SUM(H33:O33)</f>
        <v>70</v>
      </c>
      <c r="Q33" s="86"/>
      <c r="R33" s="86">
        <f t="shared" si="9"/>
        <v>35</v>
      </c>
      <c r="S33" s="86"/>
      <c r="T33" s="86">
        <f t="shared" si="10"/>
        <v>14</v>
      </c>
      <c r="U33" s="97"/>
      <c r="V33" s="11" t="s">
        <v>519</v>
      </c>
      <c r="W33" s="118" t="s">
        <v>385</v>
      </c>
      <c r="X33" s="118"/>
      <c r="Y33" s="118"/>
      <c r="Z33" s="118"/>
      <c r="AA33" s="118"/>
      <c r="AB33" s="95">
        <v>10</v>
      </c>
      <c r="AC33" s="95"/>
      <c r="AD33" s="107"/>
      <c r="AE33" s="108"/>
      <c r="AF33" s="95"/>
      <c r="AG33" s="95"/>
      <c r="AH33" s="95">
        <v>30</v>
      </c>
      <c r="AI33" s="95"/>
      <c r="AJ33" s="86">
        <f t="shared" si="11"/>
        <v>40</v>
      </c>
      <c r="AK33" s="86"/>
      <c r="AL33" s="86">
        <f t="shared" si="12"/>
        <v>20</v>
      </c>
      <c r="AM33" s="86"/>
      <c r="AN33" s="86">
        <f t="shared" si="13"/>
        <v>8</v>
      </c>
      <c r="AO33" s="115"/>
    </row>
    <row r="34" spans="2:41" x14ac:dyDescent="0.25">
      <c r="B34" s="12" t="s">
        <v>519</v>
      </c>
      <c r="C34" s="351" t="s">
        <v>392</v>
      </c>
      <c r="D34" s="352"/>
      <c r="E34" s="188" t="s">
        <v>497</v>
      </c>
      <c r="F34" s="188"/>
      <c r="G34" s="189"/>
      <c r="H34" s="106">
        <f>LOOKUP(E34,分支技能!H4:H11,分支技能!I4:I11)</f>
        <v>20</v>
      </c>
      <c r="I34" s="106"/>
      <c r="J34" s="106"/>
      <c r="K34" s="106"/>
      <c r="L34" s="106"/>
      <c r="M34" s="106"/>
      <c r="N34" s="106"/>
      <c r="O34" s="106"/>
      <c r="P34" s="113">
        <f t="shared" si="8"/>
        <v>20</v>
      </c>
      <c r="Q34" s="113"/>
      <c r="R34" s="113">
        <f t="shared" si="9"/>
        <v>10</v>
      </c>
      <c r="S34" s="113"/>
      <c r="T34" s="113">
        <f t="shared" si="10"/>
        <v>4</v>
      </c>
      <c r="U34" s="119"/>
      <c r="V34" s="13" t="s">
        <v>519</v>
      </c>
      <c r="W34" s="96" t="s">
        <v>386</v>
      </c>
      <c r="X34" s="96"/>
      <c r="Y34" s="96"/>
      <c r="Z34" s="96"/>
      <c r="AA34" s="96"/>
      <c r="AB34" s="106">
        <v>25</v>
      </c>
      <c r="AC34" s="106"/>
      <c r="AD34" s="116"/>
      <c r="AE34" s="117"/>
      <c r="AF34" s="106"/>
      <c r="AG34" s="106"/>
      <c r="AH34" s="106"/>
      <c r="AI34" s="106"/>
      <c r="AJ34" s="113">
        <f t="shared" si="11"/>
        <v>25</v>
      </c>
      <c r="AK34" s="113"/>
      <c r="AL34" s="113">
        <f t="shared" si="12"/>
        <v>12</v>
      </c>
      <c r="AM34" s="113"/>
      <c r="AN34" s="113">
        <f t="shared" si="13"/>
        <v>5</v>
      </c>
      <c r="AO34" s="143"/>
    </row>
    <row r="35" spans="2:41" x14ac:dyDescent="0.25">
      <c r="B35" s="10" t="s">
        <v>519</v>
      </c>
      <c r="C35" s="353" t="s">
        <v>392</v>
      </c>
      <c r="D35" s="354"/>
      <c r="E35" s="186" t="s">
        <v>974</v>
      </c>
      <c r="F35" s="186"/>
      <c r="G35" s="187"/>
      <c r="H35" s="95">
        <v>20</v>
      </c>
      <c r="I35" s="95"/>
      <c r="J35" s="95"/>
      <c r="K35" s="95"/>
      <c r="L35" s="95">
        <v>25</v>
      </c>
      <c r="M35" s="95"/>
      <c r="N35" s="95"/>
      <c r="O35" s="95"/>
      <c r="P35" s="86">
        <f t="shared" si="8"/>
        <v>45</v>
      </c>
      <c r="Q35" s="86"/>
      <c r="R35" s="86">
        <f t="shared" si="9"/>
        <v>22</v>
      </c>
      <c r="S35" s="86"/>
      <c r="T35" s="86">
        <f t="shared" si="10"/>
        <v>9</v>
      </c>
      <c r="U35" s="97"/>
      <c r="V35" s="11" t="s">
        <v>519</v>
      </c>
      <c r="W35" s="118" t="s">
        <v>387</v>
      </c>
      <c r="X35" s="118"/>
      <c r="Y35" s="118"/>
      <c r="Z35" s="118"/>
      <c r="AA35" s="118"/>
      <c r="AB35" s="95">
        <v>20</v>
      </c>
      <c r="AC35" s="95"/>
      <c r="AD35" s="107"/>
      <c r="AE35" s="108"/>
      <c r="AF35" s="95"/>
      <c r="AG35" s="95"/>
      <c r="AH35" s="95"/>
      <c r="AI35" s="95"/>
      <c r="AJ35" s="86">
        <f t="shared" si="11"/>
        <v>20</v>
      </c>
      <c r="AK35" s="86"/>
      <c r="AL35" s="86">
        <f t="shared" si="12"/>
        <v>10</v>
      </c>
      <c r="AM35" s="86"/>
      <c r="AN35" s="86">
        <f t="shared" si="13"/>
        <v>4</v>
      </c>
      <c r="AO35" s="115"/>
    </row>
    <row r="36" spans="2:41" x14ac:dyDescent="0.25">
      <c r="B36" s="12" t="s">
        <v>519</v>
      </c>
      <c r="C36" s="314" t="s">
        <v>393</v>
      </c>
      <c r="D36" s="315"/>
      <c r="E36" s="156" t="s">
        <v>81</v>
      </c>
      <c r="F36" s="202"/>
      <c r="G36" s="202"/>
      <c r="H36" s="116">
        <f>LOOKUP(E36,分支技能!K3:K9,分支技能!L3:L9)</f>
        <v>20</v>
      </c>
      <c r="I36" s="117"/>
      <c r="J36" s="106"/>
      <c r="K36" s="106"/>
      <c r="L36" s="106">
        <v>50</v>
      </c>
      <c r="M36" s="106"/>
      <c r="N36" s="106"/>
      <c r="O36" s="106"/>
      <c r="P36" s="113">
        <f t="shared" si="8"/>
        <v>70</v>
      </c>
      <c r="Q36" s="113"/>
      <c r="R36" s="113">
        <f t="shared" si="9"/>
        <v>35</v>
      </c>
      <c r="S36" s="113"/>
      <c r="T36" s="113">
        <f t="shared" si="10"/>
        <v>14</v>
      </c>
      <c r="U36" s="119"/>
      <c r="V36" s="13" t="s">
        <v>519</v>
      </c>
      <c r="W36" s="88" t="s">
        <v>440</v>
      </c>
      <c r="X36" s="225"/>
      <c r="Y36" s="190"/>
      <c r="Z36" s="190"/>
      <c r="AA36" s="191"/>
      <c r="AB36" s="106">
        <v>10</v>
      </c>
      <c r="AC36" s="106"/>
      <c r="AD36" s="116"/>
      <c r="AE36" s="117"/>
      <c r="AF36" s="106"/>
      <c r="AG36" s="106"/>
      <c r="AH36" s="106"/>
      <c r="AI36" s="106"/>
      <c r="AJ36" s="113">
        <f t="shared" si="11"/>
        <v>10</v>
      </c>
      <c r="AK36" s="113"/>
      <c r="AL36" s="113">
        <f t="shared" si="12"/>
        <v>5</v>
      </c>
      <c r="AM36" s="113"/>
      <c r="AN36" s="113">
        <f t="shared" si="13"/>
        <v>2</v>
      </c>
      <c r="AO36" s="143"/>
    </row>
    <row r="37" spans="2:41" x14ac:dyDescent="0.25">
      <c r="B37" s="10" t="s">
        <v>519</v>
      </c>
      <c r="C37" s="316" t="s">
        <v>393</v>
      </c>
      <c r="D37" s="317"/>
      <c r="E37" s="329" t="s">
        <v>390</v>
      </c>
      <c r="F37" s="329"/>
      <c r="G37" s="330"/>
      <c r="H37" s="107">
        <f>LOOKUP(E37,分支技能!K4:K10,分支技能!L4:L10)</f>
        <v>25</v>
      </c>
      <c r="I37" s="108"/>
      <c r="J37" s="95"/>
      <c r="K37" s="95"/>
      <c r="L37" s="95"/>
      <c r="M37" s="95"/>
      <c r="N37" s="95"/>
      <c r="O37" s="95"/>
      <c r="P37" s="86">
        <f>SUM(H37:O37)</f>
        <v>25</v>
      </c>
      <c r="Q37" s="86"/>
      <c r="R37" s="86">
        <f t="shared" si="9"/>
        <v>12</v>
      </c>
      <c r="S37" s="86"/>
      <c r="T37" s="86">
        <f t="shared" si="10"/>
        <v>5</v>
      </c>
      <c r="U37" s="97"/>
      <c r="V37" s="11" t="s">
        <v>519</v>
      </c>
      <c r="W37" s="118" t="s">
        <v>388</v>
      </c>
      <c r="X37" s="118"/>
      <c r="Y37" s="118"/>
      <c r="Z37" s="118"/>
      <c r="AA37" s="118"/>
      <c r="AB37" s="95">
        <v>20</v>
      </c>
      <c r="AC37" s="95"/>
      <c r="AD37" s="107"/>
      <c r="AE37" s="108"/>
      <c r="AF37" s="95"/>
      <c r="AG37" s="95"/>
      <c r="AH37" s="95"/>
      <c r="AI37" s="95"/>
      <c r="AJ37" s="86">
        <f t="shared" si="11"/>
        <v>20</v>
      </c>
      <c r="AK37" s="86"/>
      <c r="AL37" s="86">
        <f t="shared" si="12"/>
        <v>10</v>
      </c>
      <c r="AM37" s="86"/>
      <c r="AN37" s="86">
        <f t="shared" si="13"/>
        <v>4</v>
      </c>
      <c r="AO37" s="115"/>
    </row>
    <row r="38" spans="2:41" x14ac:dyDescent="0.25">
      <c r="B38" s="12" t="s">
        <v>519</v>
      </c>
      <c r="C38" s="314" t="s">
        <v>393</v>
      </c>
      <c r="D38" s="315"/>
      <c r="E38" s="155"/>
      <c r="F38" s="155"/>
      <c r="G38" s="156"/>
      <c r="H38" s="106"/>
      <c r="I38" s="106"/>
      <c r="J38" s="106"/>
      <c r="K38" s="106"/>
      <c r="L38" s="106"/>
      <c r="M38" s="106"/>
      <c r="N38" s="106"/>
      <c r="O38" s="106"/>
      <c r="P38" s="113">
        <f t="shared" si="8"/>
        <v>0</v>
      </c>
      <c r="Q38" s="113"/>
      <c r="R38" s="113">
        <f t="shared" si="9"/>
        <v>0</v>
      </c>
      <c r="S38" s="113"/>
      <c r="T38" s="113">
        <f t="shared" si="10"/>
        <v>0</v>
      </c>
      <c r="U38" s="119"/>
      <c r="V38" s="13" t="s">
        <v>519</v>
      </c>
      <c r="W38" s="96" t="s">
        <v>389</v>
      </c>
      <c r="X38" s="96"/>
      <c r="Y38" s="96"/>
      <c r="Z38" s="96"/>
      <c r="AA38" s="96"/>
      <c r="AB38" s="106">
        <v>20</v>
      </c>
      <c r="AC38" s="106"/>
      <c r="AD38" s="116"/>
      <c r="AE38" s="117"/>
      <c r="AF38" s="106"/>
      <c r="AG38" s="106"/>
      <c r="AH38" s="106"/>
      <c r="AI38" s="106"/>
      <c r="AJ38" s="113">
        <f t="shared" si="11"/>
        <v>20</v>
      </c>
      <c r="AK38" s="113"/>
      <c r="AL38" s="113">
        <f t="shared" si="12"/>
        <v>10</v>
      </c>
      <c r="AM38" s="113"/>
      <c r="AN38" s="113">
        <f t="shared" si="13"/>
        <v>4</v>
      </c>
      <c r="AO38" s="143"/>
    </row>
    <row r="39" spans="2:41" x14ac:dyDescent="0.25">
      <c r="B39" s="10" t="s">
        <v>519</v>
      </c>
      <c r="C39" s="105" t="s">
        <v>370</v>
      </c>
      <c r="D39" s="105"/>
      <c r="E39" s="105"/>
      <c r="F39" s="105"/>
      <c r="G39" s="105"/>
      <c r="H39" s="95">
        <v>30</v>
      </c>
      <c r="I39" s="95"/>
      <c r="J39" s="95"/>
      <c r="K39" s="95"/>
      <c r="L39" s="95"/>
      <c r="M39" s="95"/>
      <c r="N39" s="95">
        <v>10</v>
      </c>
      <c r="O39" s="95"/>
      <c r="P39" s="86">
        <f t="shared" si="8"/>
        <v>40</v>
      </c>
      <c r="Q39" s="86"/>
      <c r="R39" s="86">
        <f t="shared" si="9"/>
        <v>20</v>
      </c>
      <c r="S39" s="86"/>
      <c r="T39" s="86">
        <f t="shared" si="10"/>
        <v>8</v>
      </c>
      <c r="U39" s="97"/>
      <c r="V39" s="11" t="s">
        <v>519</v>
      </c>
      <c r="W39" s="118" t="s">
        <v>384</v>
      </c>
      <c r="X39" s="118"/>
      <c r="Y39" s="118"/>
      <c r="Z39" s="118"/>
      <c r="AA39" s="118"/>
      <c r="AB39" s="95">
        <v>10</v>
      </c>
      <c r="AC39" s="95"/>
      <c r="AD39" s="107"/>
      <c r="AE39" s="108"/>
      <c r="AF39" s="95"/>
      <c r="AG39" s="95"/>
      <c r="AH39" s="95">
        <v>30</v>
      </c>
      <c r="AI39" s="95"/>
      <c r="AJ39" s="86">
        <f t="shared" si="11"/>
        <v>40</v>
      </c>
      <c r="AK39" s="86"/>
      <c r="AL39" s="86">
        <f t="shared" si="12"/>
        <v>20</v>
      </c>
      <c r="AM39" s="86"/>
      <c r="AN39" s="86">
        <f t="shared" si="13"/>
        <v>8</v>
      </c>
      <c r="AO39" s="115"/>
    </row>
    <row r="40" spans="2:41" x14ac:dyDescent="0.25">
      <c r="B40" s="12" t="s">
        <v>519</v>
      </c>
      <c r="C40" s="96" t="s">
        <v>371</v>
      </c>
      <c r="D40" s="96"/>
      <c r="E40" s="96"/>
      <c r="F40" s="96"/>
      <c r="G40" s="96"/>
      <c r="H40" s="106">
        <v>5</v>
      </c>
      <c r="I40" s="106"/>
      <c r="J40" s="106"/>
      <c r="K40" s="106"/>
      <c r="L40" s="106"/>
      <c r="M40" s="106"/>
      <c r="N40" s="106"/>
      <c r="O40" s="106"/>
      <c r="P40" s="113">
        <f t="shared" si="8"/>
        <v>5</v>
      </c>
      <c r="Q40" s="113"/>
      <c r="R40" s="113">
        <f t="shared" si="9"/>
        <v>2</v>
      </c>
      <c r="S40" s="113"/>
      <c r="T40" s="113">
        <f t="shared" si="10"/>
        <v>1</v>
      </c>
      <c r="U40" s="119"/>
      <c r="V40" s="13" t="s">
        <v>519</v>
      </c>
      <c r="W40" s="87" t="s">
        <v>394</v>
      </c>
      <c r="X40" s="88"/>
      <c r="Y40" s="190" t="s">
        <v>418</v>
      </c>
      <c r="Z40" s="190"/>
      <c r="AA40" s="191"/>
      <c r="AB40" s="106">
        <f>LOOKUP(Y40,分支技能!N4:N9,分支技能!O4:O9)</f>
        <v>1</v>
      </c>
      <c r="AC40" s="106"/>
      <c r="AD40" s="116"/>
      <c r="AE40" s="117"/>
      <c r="AF40" s="106"/>
      <c r="AG40" s="106"/>
      <c r="AH40" s="106"/>
      <c r="AI40" s="106"/>
      <c r="AJ40" s="113">
        <f t="shared" si="11"/>
        <v>1</v>
      </c>
      <c r="AK40" s="113"/>
      <c r="AL40" s="113">
        <f t="shared" si="12"/>
        <v>0</v>
      </c>
      <c r="AM40" s="113"/>
      <c r="AN40" s="113">
        <f t="shared" si="13"/>
        <v>0</v>
      </c>
      <c r="AO40" s="143"/>
    </row>
    <row r="41" spans="2:41" x14ac:dyDescent="0.25">
      <c r="B41" s="10" t="s">
        <v>519</v>
      </c>
      <c r="C41" s="105" t="s">
        <v>372</v>
      </c>
      <c r="D41" s="105"/>
      <c r="E41" s="105"/>
      <c r="F41" s="105"/>
      <c r="G41" s="105"/>
      <c r="H41" s="95">
        <v>15</v>
      </c>
      <c r="I41" s="95"/>
      <c r="J41" s="95"/>
      <c r="K41" s="95"/>
      <c r="L41" s="95">
        <v>35</v>
      </c>
      <c r="M41" s="95"/>
      <c r="N41" s="95"/>
      <c r="O41" s="95"/>
      <c r="P41" s="86">
        <f t="shared" si="8"/>
        <v>50</v>
      </c>
      <c r="Q41" s="86"/>
      <c r="R41" s="86">
        <f t="shared" si="9"/>
        <v>25</v>
      </c>
      <c r="S41" s="86"/>
      <c r="T41" s="86">
        <f t="shared" si="10"/>
        <v>10</v>
      </c>
      <c r="U41" s="97"/>
      <c r="V41" s="11" t="s">
        <v>519</v>
      </c>
      <c r="W41" s="109"/>
      <c r="X41" s="110"/>
      <c r="Y41" s="110"/>
      <c r="Z41" s="110"/>
      <c r="AA41" s="111"/>
      <c r="AB41" s="95"/>
      <c r="AC41" s="95"/>
      <c r="AD41" s="107"/>
      <c r="AE41" s="108"/>
      <c r="AF41" s="95"/>
      <c r="AG41" s="95"/>
      <c r="AH41" s="95"/>
      <c r="AI41" s="95"/>
      <c r="AJ41" s="86">
        <f t="shared" si="11"/>
        <v>0</v>
      </c>
      <c r="AK41" s="86"/>
      <c r="AL41" s="86">
        <f t="shared" si="12"/>
        <v>0</v>
      </c>
      <c r="AM41" s="86"/>
      <c r="AN41" s="86">
        <f t="shared" si="13"/>
        <v>0</v>
      </c>
      <c r="AO41" s="115"/>
    </row>
    <row r="42" spans="2:41" x14ac:dyDescent="0.25">
      <c r="B42" s="12" t="s">
        <v>519</v>
      </c>
      <c r="C42" s="96" t="s">
        <v>373</v>
      </c>
      <c r="D42" s="96"/>
      <c r="E42" s="96"/>
      <c r="F42" s="96"/>
      <c r="G42" s="96"/>
      <c r="H42" s="106">
        <v>20</v>
      </c>
      <c r="I42" s="106"/>
      <c r="J42" s="106"/>
      <c r="K42" s="106"/>
      <c r="L42" s="106"/>
      <c r="M42" s="106"/>
      <c r="N42" s="106"/>
      <c r="O42" s="106"/>
      <c r="P42" s="113">
        <f t="shared" si="8"/>
        <v>20</v>
      </c>
      <c r="Q42" s="113"/>
      <c r="R42" s="113">
        <f t="shared" si="9"/>
        <v>10</v>
      </c>
      <c r="S42" s="113"/>
      <c r="T42" s="113">
        <f t="shared" si="10"/>
        <v>4</v>
      </c>
      <c r="U42" s="119"/>
      <c r="V42" s="13" t="s">
        <v>519</v>
      </c>
      <c r="W42" s="96"/>
      <c r="X42" s="96"/>
      <c r="Y42" s="96"/>
      <c r="Z42" s="96"/>
      <c r="AA42" s="96"/>
      <c r="AB42" s="106"/>
      <c r="AC42" s="106"/>
      <c r="AD42" s="116"/>
      <c r="AE42" s="117"/>
      <c r="AF42" s="106"/>
      <c r="AG42" s="106"/>
      <c r="AH42" s="106"/>
      <c r="AI42" s="106"/>
      <c r="AJ42" s="113">
        <f t="shared" si="11"/>
        <v>0</v>
      </c>
      <c r="AK42" s="113"/>
      <c r="AL42" s="113">
        <f t="shared" si="12"/>
        <v>0</v>
      </c>
      <c r="AM42" s="113"/>
      <c r="AN42" s="113">
        <f t="shared" si="13"/>
        <v>0</v>
      </c>
      <c r="AO42" s="143"/>
    </row>
    <row r="43" spans="2:41" x14ac:dyDescent="0.25">
      <c r="B43" s="10" t="s">
        <v>519</v>
      </c>
      <c r="C43" s="320" t="s">
        <v>512</v>
      </c>
      <c r="D43" s="321"/>
      <c r="E43" s="148"/>
      <c r="F43" s="148"/>
      <c r="G43" s="149"/>
      <c r="H43" s="95">
        <v>1</v>
      </c>
      <c r="I43" s="95"/>
      <c r="J43" s="95"/>
      <c r="K43" s="95"/>
      <c r="L43" s="95"/>
      <c r="M43" s="95"/>
      <c r="N43" s="95"/>
      <c r="O43" s="95"/>
      <c r="P43" s="86">
        <f t="shared" si="8"/>
        <v>1</v>
      </c>
      <c r="Q43" s="86"/>
      <c r="R43" s="86">
        <f t="shared" si="9"/>
        <v>0</v>
      </c>
      <c r="S43" s="86"/>
      <c r="T43" s="86">
        <f t="shared" si="10"/>
        <v>0</v>
      </c>
      <c r="U43" s="97"/>
      <c r="V43" s="11" t="s">
        <v>519</v>
      </c>
      <c r="W43" s="118"/>
      <c r="X43" s="118"/>
      <c r="Y43" s="118"/>
      <c r="Z43" s="118"/>
      <c r="AA43" s="118"/>
      <c r="AB43" s="95"/>
      <c r="AC43" s="95"/>
      <c r="AD43" s="107"/>
      <c r="AE43" s="108"/>
      <c r="AF43" s="95"/>
      <c r="AG43" s="95"/>
      <c r="AH43" s="95"/>
      <c r="AI43" s="95"/>
      <c r="AJ43" s="86">
        <f t="shared" si="11"/>
        <v>0</v>
      </c>
      <c r="AK43" s="86"/>
      <c r="AL43" s="86">
        <f t="shared" si="12"/>
        <v>0</v>
      </c>
      <c r="AM43" s="86"/>
      <c r="AN43" s="86">
        <f t="shared" si="13"/>
        <v>0</v>
      </c>
      <c r="AO43" s="115"/>
    </row>
    <row r="44" spans="2:41" x14ac:dyDescent="0.25">
      <c r="B44" s="12" t="s">
        <v>519</v>
      </c>
      <c r="C44" s="144" t="s">
        <v>513</v>
      </c>
      <c r="D44" s="145"/>
      <c r="E44" s="190"/>
      <c r="F44" s="190"/>
      <c r="G44" s="191"/>
      <c r="H44" s="106">
        <v>1</v>
      </c>
      <c r="I44" s="106"/>
      <c r="J44" s="106"/>
      <c r="K44" s="106"/>
      <c r="L44" s="106"/>
      <c r="M44" s="106"/>
      <c r="N44" s="106"/>
      <c r="O44" s="106"/>
      <c r="P44" s="113">
        <f t="shared" si="8"/>
        <v>1</v>
      </c>
      <c r="Q44" s="113"/>
      <c r="R44" s="113">
        <f t="shared" si="9"/>
        <v>0</v>
      </c>
      <c r="S44" s="113"/>
      <c r="T44" s="113">
        <f t="shared" si="10"/>
        <v>0</v>
      </c>
      <c r="U44" s="119"/>
      <c r="V44" s="13" t="s">
        <v>519</v>
      </c>
      <c r="W44" s="96"/>
      <c r="X44" s="96"/>
      <c r="Y44" s="96"/>
      <c r="Z44" s="96"/>
      <c r="AA44" s="96"/>
      <c r="AB44" s="106"/>
      <c r="AC44" s="106"/>
      <c r="AD44" s="116"/>
      <c r="AE44" s="117"/>
      <c r="AF44" s="106"/>
      <c r="AG44" s="106"/>
      <c r="AH44" s="106"/>
      <c r="AI44" s="106"/>
      <c r="AJ44" s="113">
        <f t="shared" si="11"/>
        <v>0</v>
      </c>
      <c r="AK44" s="113"/>
      <c r="AL44" s="113">
        <f t="shared" si="12"/>
        <v>0</v>
      </c>
      <c r="AM44" s="113"/>
      <c r="AN44" s="113">
        <f t="shared" si="13"/>
        <v>0</v>
      </c>
      <c r="AO44" s="143"/>
    </row>
    <row r="45" spans="2:41" x14ac:dyDescent="0.25">
      <c r="B45" s="10" t="s">
        <v>519</v>
      </c>
      <c r="C45" s="320" t="s">
        <v>512</v>
      </c>
      <c r="D45" s="321"/>
      <c r="E45" s="148"/>
      <c r="F45" s="148"/>
      <c r="G45" s="149"/>
      <c r="H45" s="95">
        <v>1</v>
      </c>
      <c r="I45" s="95"/>
      <c r="J45" s="95"/>
      <c r="K45" s="95"/>
      <c r="L45" s="95"/>
      <c r="M45" s="95"/>
      <c r="N45" s="95"/>
      <c r="O45" s="95"/>
      <c r="P45" s="86">
        <f t="shared" si="8"/>
        <v>1</v>
      </c>
      <c r="Q45" s="86"/>
      <c r="R45" s="86">
        <f t="shared" si="9"/>
        <v>0</v>
      </c>
      <c r="S45" s="86"/>
      <c r="T45" s="86">
        <f t="shared" si="10"/>
        <v>0</v>
      </c>
      <c r="U45" s="97"/>
      <c r="V45" s="11" t="s">
        <v>519</v>
      </c>
      <c r="W45" s="109"/>
      <c r="X45" s="110"/>
      <c r="Y45" s="110"/>
      <c r="Z45" s="110"/>
      <c r="AA45" s="111"/>
      <c r="AB45" s="95"/>
      <c r="AC45" s="95"/>
      <c r="AD45" s="107"/>
      <c r="AE45" s="108"/>
      <c r="AF45" s="95"/>
      <c r="AG45" s="95"/>
      <c r="AH45" s="95"/>
      <c r="AI45" s="95"/>
      <c r="AJ45" s="86">
        <f t="shared" si="11"/>
        <v>0</v>
      </c>
      <c r="AK45" s="86"/>
      <c r="AL45" s="86">
        <f t="shared" si="12"/>
        <v>0</v>
      </c>
      <c r="AM45" s="86"/>
      <c r="AN45" s="86">
        <f t="shared" si="13"/>
        <v>0</v>
      </c>
      <c r="AO45" s="115"/>
    </row>
    <row r="46" spans="2:41" x14ac:dyDescent="0.25">
      <c r="B46" s="14" t="s">
        <v>519</v>
      </c>
      <c r="C46" s="146" t="s">
        <v>397</v>
      </c>
      <c r="D46" s="147"/>
      <c r="E46" s="150"/>
      <c r="F46" s="150"/>
      <c r="G46" s="151"/>
      <c r="H46" s="104">
        <f>AE5</f>
        <v>60</v>
      </c>
      <c r="I46" s="104"/>
      <c r="J46" s="104"/>
      <c r="K46" s="104"/>
      <c r="L46" s="104"/>
      <c r="M46" s="104"/>
      <c r="N46" s="104"/>
      <c r="O46" s="104"/>
      <c r="P46" s="114">
        <f t="shared" si="8"/>
        <v>60</v>
      </c>
      <c r="Q46" s="114"/>
      <c r="R46" s="114">
        <f t="shared" si="9"/>
        <v>30</v>
      </c>
      <c r="S46" s="114"/>
      <c r="T46" s="114">
        <f t="shared" si="10"/>
        <v>12</v>
      </c>
      <c r="U46" s="192"/>
      <c r="V46" s="15" t="s">
        <v>519</v>
      </c>
      <c r="W46" s="78"/>
      <c r="X46" s="79"/>
      <c r="Y46" s="79"/>
      <c r="Z46" s="79"/>
      <c r="AA46" s="80"/>
      <c r="AB46" s="104"/>
      <c r="AC46" s="104"/>
      <c r="AD46" s="153"/>
      <c r="AE46" s="154"/>
      <c r="AF46" s="104"/>
      <c r="AG46" s="104"/>
      <c r="AH46" s="104"/>
      <c r="AI46" s="104"/>
      <c r="AJ46" s="114">
        <f t="shared" si="11"/>
        <v>0</v>
      </c>
      <c r="AK46" s="114"/>
      <c r="AL46" s="114">
        <f t="shared" si="12"/>
        <v>0</v>
      </c>
      <c r="AM46" s="114"/>
      <c r="AN46" s="114">
        <f t="shared" si="13"/>
        <v>0</v>
      </c>
      <c r="AO46" s="152"/>
    </row>
    <row r="47" spans="2:41" x14ac:dyDescent="0.25">
      <c r="B47" s="196" t="str">
        <f>IF(E12=0," ","职业信用范围："&amp;LOOKUP(E12,职业列表!A2:A116,职业列表!C2:C116))</f>
        <v>职业信用范围：9-20</v>
      </c>
      <c r="C47" s="196"/>
      <c r="D47" s="196"/>
      <c r="E47" s="196"/>
      <c r="F47" s="196"/>
      <c r="G47" s="196"/>
      <c r="H47" s="196"/>
      <c r="I47" s="196"/>
      <c r="J47" s="356" t="str">
        <f>IF(E12=0," ","剩余职业点="&amp;LOOKUP(E12,职业列表!A2:A116,职业列表!E2:E116)-SUM(人物卡!L15:M46,人物卡!AF15:AG46)&amp;"   剩余兴趣点="&amp;Y7*2-SUM(N15:O46,AH15:AI46))</f>
        <v>剩余职业点=0   剩余兴趣点=0</v>
      </c>
      <c r="K47" s="356"/>
      <c r="L47" s="356"/>
      <c r="M47" s="356"/>
      <c r="N47" s="356"/>
      <c r="O47" s="356"/>
      <c r="P47" s="356"/>
      <c r="Q47" s="356"/>
      <c r="R47" s="356"/>
      <c r="S47" s="16"/>
      <c r="T47" s="6"/>
      <c r="U47" s="6"/>
      <c r="AD47" s="296"/>
      <c r="AE47" s="296"/>
      <c r="AF47" s="296"/>
      <c r="AG47" s="296"/>
      <c r="AH47" s="296"/>
      <c r="AI47" s="296"/>
      <c r="AJ47" s="296"/>
      <c r="AK47" s="296"/>
      <c r="AL47" s="296"/>
      <c r="AM47" s="17"/>
    </row>
    <row r="48" spans="2:41" x14ac:dyDescent="0.25">
      <c r="B48" s="183" t="s">
        <v>15</v>
      </c>
      <c r="C48" s="184"/>
      <c r="D48" s="184"/>
      <c r="E48" s="184"/>
      <c r="F48" s="184"/>
      <c r="G48" s="184"/>
      <c r="H48" s="184"/>
      <c r="I48" s="184"/>
      <c r="J48" s="184"/>
      <c r="K48" s="184"/>
      <c r="L48" s="184"/>
      <c r="M48" s="184"/>
      <c r="N48" s="184"/>
      <c r="O48" s="184"/>
      <c r="P48" s="184"/>
      <c r="Q48" s="184"/>
      <c r="R48" s="184"/>
      <c r="S48" s="184"/>
      <c r="T48" s="184"/>
      <c r="U48" s="184"/>
      <c r="V48" s="184"/>
      <c r="W48" s="184"/>
      <c r="X48" s="184"/>
      <c r="Y48" s="184"/>
      <c r="Z48" s="184"/>
      <c r="AA48" s="184"/>
      <c r="AB48" s="184"/>
      <c r="AC48" s="184"/>
      <c r="AD48" s="184"/>
      <c r="AE48" s="184"/>
      <c r="AF48" s="185"/>
      <c r="AH48" s="183" t="s">
        <v>17</v>
      </c>
      <c r="AI48" s="184"/>
      <c r="AJ48" s="184"/>
      <c r="AK48" s="184"/>
      <c r="AL48" s="184"/>
      <c r="AM48" s="184"/>
      <c r="AN48" s="184"/>
      <c r="AO48" s="185"/>
    </row>
    <row r="49" spans="2:41" x14ac:dyDescent="0.25">
      <c r="B49" s="194" t="s">
        <v>15</v>
      </c>
      <c r="C49" s="112"/>
      <c r="D49" s="112"/>
      <c r="E49" s="112"/>
      <c r="F49" s="112"/>
      <c r="G49" s="112"/>
      <c r="H49" s="112"/>
      <c r="I49" s="112"/>
      <c r="J49" s="112" t="s">
        <v>9</v>
      </c>
      <c r="K49" s="112"/>
      <c r="L49" s="112"/>
      <c r="M49" s="112"/>
      <c r="N49" s="112"/>
      <c r="O49" s="112"/>
      <c r="P49" s="112" t="s">
        <v>517</v>
      </c>
      <c r="Q49" s="112"/>
      <c r="R49" s="112" t="s">
        <v>401</v>
      </c>
      <c r="S49" s="112"/>
      <c r="T49" s="112"/>
      <c r="U49" s="112"/>
      <c r="V49" s="112"/>
      <c r="W49" s="112" t="s">
        <v>400</v>
      </c>
      <c r="X49" s="112"/>
      <c r="Y49" s="112"/>
      <c r="Z49" s="112" t="s">
        <v>399</v>
      </c>
      <c r="AA49" s="112"/>
      <c r="AB49" s="112" t="s">
        <v>510</v>
      </c>
      <c r="AC49" s="112"/>
      <c r="AD49" s="112"/>
      <c r="AE49" s="112" t="s">
        <v>16</v>
      </c>
      <c r="AF49" s="238"/>
      <c r="AH49" s="140" t="s">
        <v>431</v>
      </c>
      <c r="AI49" s="141"/>
      <c r="AJ49" s="141"/>
      <c r="AK49" s="141"/>
      <c r="AL49" s="123" t="str">
        <f>LOOKUP(S3+S7,附表!A2:A32,附表!B2:B32)</f>
        <v>+1D4</v>
      </c>
      <c r="AM49" s="123"/>
      <c r="AN49" s="123"/>
      <c r="AO49" s="124"/>
    </row>
    <row r="50" spans="2:41" x14ac:dyDescent="0.25">
      <c r="B50" s="195" t="s">
        <v>572</v>
      </c>
      <c r="C50" s="105"/>
      <c r="D50" s="105"/>
      <c r="E50" s="105"/>
      <c r="F50" s="105"/>
      <c r="G50" s="105"/>
      <c r="H50" s="105"/>
      <c r="I50" s="105"/>
      <c r="J50" s="95">
        <f>P33</f>
        <v>70</v>
      </c>
      <c r="K50" s="193"/>
      <c r="L50" s="123">
        <f>INT(J50/2)</f>
        <v>35</v>
      </c>
      <c r="M50" s="123"/>
      <c r="N50" s="123">
        <f>INT(J50/5)</f>
        <v>14</v>
      </c>
      <c r="O50" s="123"/>
      <c r="P50" s="105" t="s">
        <v>412</v>
      </c>
      <c r="Q50" s="105"/>
      <c r="R50" s="105" t="s">
        <v>415</v>
      </c>
      <c r="S50" s="105"/>
      <c r="T50" s="105"/>
      <c r="U50" s="105"/>
      <c r="V50" s="105"/>
      <c r="W50" s="105" t="s">
        <v>416</v>
      </c>
      <c r="X50" s="105"/>
      <c r="Y50" s="105"/>
      <c r="Z50" s="105">
        <v>1</v>
      </c>
      <c r="AA50" s="105"/>
      <c r="AB50" s="105" t="s">
        <v>416</v>
      </c>
      <c r="AC50" s="105"/>
      <c r="AD50" s="105"/>
      <c r="AE50" s="105" t="s">
        <v>416</v>
      </c>
      <c r="AF50" s="218"/>
      <c r="AH50" s="140"/>
      <c r="AI50" s="141"/>
      <c r="AJ50" s="141"/>
      <c r="AK50" s="141"/>
      <c r="AL50" s="123"/>
      <c r="AM50" s="123"/>
      <c r="AN50" s="123"/>
      <c r="AO50" s="124"/>
    </row>
    <row r="51" spans="2:41" x14ac:dyDescent="0.25">
      <c r="B51" s="308" t="s">
        <v>973</v>
      </c>
      <c r="C51" s="96"/>
      <c r="D51" s="96"/>
      <c r="E51" s="96"/>
      <c r="F51" s="96"/>
      <c r="G51" s="96"/>
      <c r="H51" s="96"/>
      <c r="I51" s="96"/>
      <c r="J51" s="240">
        <v>70</v>
      </c>
      <c r="K51" s="240"/>
      <c r="L51" s="158">
        <f t="shared" ref="L51:L54" si="14">INT(J51/2)</f>
        <v>35</v>
      </c>
      <c r="M51" s="158"/>
      <c r="N51" s="158">
        <f t="shared" ref="N51:N54" si="15">INT(J51/5)</f>
        <v>14</v>
      </c>
      <c r="O51" s="158"/>
      <c r="P51" s="96" t="s">
        <v>632</v>
      </c>
      <c r="Q51" s="96"/>
      <c r="R51" s="96"/>
      <c r="S51" s="96"/>
      <c r="T51" s="96"/>
      <c r="U51" s="96"/>
      <c r="V51" s="96"/>
      <c r="W51" s="96" t="s">
        <v>997</v>
      </c>
      <c r="X51" s="96"/>
      <c r="Y51" s="96"/>
      <c r="Z51" s="96"/>
      <c r="AA51" s="96"/>
      <c r="AB51" s="180" t="s">
        <v>988</v>
      </c>
      <c r="AC51" s="181"/>
      <c r="AD51" s="182"/>
      <c r="AE51" s="96"/>
      <c r="AF51" s="217"/>
      <c r="AH51" s="274" t="s">
        <v>432</v>
      </c>
      <c r="AI51" s="245"/>
      <c r="AJ51" s="245"/>
      <c r="AK51" s="245"/>
      <c r="AL51" s="158">
        <f>LOOKUP(S3+S7,附表!A2:A32,附表!C2:C32)</f>
        <v>1</v>
      </c>
      <c r="AM51" s="158"/>
      <c r="AN51" s="158"/>
      <c r="AO51" s="297"/>
    </row>
    <row r="52" spans="2:41" x14ac:dyDescent="0.25">
      <c r="B52" s="195" t="s">
        <v>987</v>
      </c>
      <c r="C52" s="105"/>
      <c r="D52" s="105"/>
      <c r="E52" s="105"/>
      <c r="F52" s="105"/>
      <c r="G52" s="105"/>
      <c r="H52" s="105"/>
      <c r="I52" s="105"/>
      <c r="J52" s="193">
        <v>45</v>
      </c>
      <c r="K52" s="193"/>
      <c r="L52" s="123">
        <f t="shared" si="14"/>
        <v>22</v>
      </c>
      <c r="M52" s="123"/>
      <c r="N52" s="123">
        <f t="shared" si="15"/>
        <v>9</v>
      </c>
      <c r="O52" s="123"/>
      <c r="P52" s="105" t="s">
        <v>412</v>
      </c>
      <c r="Q52" s="105"/>
      <c r="R52" s="105"/>
      <c r="S52" s="105"/>
      <c r="T52" s="105"/>
      <c r="U52" s="105"/>
      <c r="V52" s="105"/>
      <c r="W52" s="105"/>
      <c r="X52" s="105"/>
      <c r="Y52" s="105"/>
      <c r="Z52" s="105"/>
      <c r="AA52" s="105"/>
      <c r="AB52" s="105"/>
      <c r="AC52" s="105"/>
      <c r="AD52" s="105"/>
      <c r="AE52" s="105"/>
      <c r="AF52" s="218"/>
      <c r="AH52" s="274"/>
      <c r="AI52" s="245"/>
      <c r="AJ52" s="245"/>
      <c r="AK52" s="245"/>
      <c r="AL52" s="158"/>
      <c r="AM52" s="158"/>
      <c r="AN52" s="158"/>
      <c r="AO52" s="297"/>
    </row>
    <row r="53" spans="2:41" x14ac:dyDescent="0.25">
      <c r="B53" s="308"/>
      <c r="C53" s="96"/>
      <c r="D53" s="96"/>
      <c r="E53" s="96"/>
      <c r="F53" s="96"/>
      <c r="G53" s="96"/>
      <c r="H53" s="96"/>
      <c r="I53" s="96"/>
      <c r="J53" s="240"/>
      <c r="K53" s="240"/>
      <c r="L53" s="158">
        <f t="shared" si="14"/>
        <v>0</v>
      </c>
      <c r="M53" s="158"/>
      <c r="N53" s="158">
        <f t="shared" si="15"/>
        <v>0</v>
      </c>
      <c r="O53" s="158"/>
      <c r="P53" s="96"/>
      <c r="Q53" s="96"/>
      <c r="R53" s="96"/>
      <c r="S53" s="96"/>
      <c r="T53" s="96"/>
      <c r="U53" s="96"/>
      <c r="V53" s="96"/>
      <c r="W53" s="96"/>
      <c r="X53" s="96"/>
      <c r="Y53" s="96"/>
      <c r="Z53" s="96"/>
      <c r="AA53" s="96"/>
      <c r="AB53" s="96"/>
      <c r="AC53" s="96"/>
      <c r="AD53" s="96"/>
      <c r="AE53" s="96"/>
      <c r="AF53" s="217"/>
      <c r="AH53" s="140" t="s">
        <v>511</v>
      </c>
      <c r="AI53" s="141"/>
      <c r="AJ53" s="141"/>
      <c r="AK53" s="141"/>
      <c r="AL53" s="86">
        <f>P28</f>
        <v>17</v>
      </c>
      <c r="AM53" s="123"/>
      <c r="AN53" s="86">
        <f>R28</f>
        <v>8</v>
      </c>
      <c r="AO53" s="124"/>
    </row>
    <row r="54" spans="2:41" x14ac:dyDescent="0.25">
      <c r="B54" s="195"/>
      <c r="C54" s="105"/>
      <c r="D54" s="105"/>
      <c r="E54" s="105"/>
      <c r="F54" s="105"/>
      <c r="G54" s="105"/>
      <c r="H54" s="105"/>
      <c r="I54" s="105"/>
      <c r="J54" s="193"/>
      <c r="K54" s="193"/>
      <c r="L54" s="123">
        <f t="shared" si="14"/>
        <v>0</v>
      </c>
      <c r="M54" s="123"/>
      <c r="N54" s="123">
        <f t="shared" si="15"/>
        <v>0</v>
      </c>
      <c r="O54" s="123"/>
      <c r="P54" s="105"/>
      <c r="Q54" s="105"/>
      <c r="R54" s="105"/>
      <c r="S54" s="105"/>
      <c r="T54" s="105"/>
      <c r="U54" s="105"/>
      <c r="V54" s="105"/>
      <c r="W54" s="105"/>
      <c r="X54" s="105"/>
      <c r="Y54" s="105"/>
      <c r="Z54" s="105"/>
      <c r="AA54" s="105"/>
      <c r="AB54" s="105"/>
      <c r="AC54" s="105"/>
      <c r="AD54" s="105"/>
      <c r="AE54" s="105"/>
      <c r="AF54" s="218"/>
      <c r="AH54" s="140"/>
      <c r="AI54" s="141"/>
      <c r="AJ54" s="141"/>
      <c r="AK54" s="141"/>
      <c r="AL54" s="123"/>
      <c r="AM54" s="123"/>
      <c r="AN54" s="86">
        <f>T28</f>
        <v>3</v>
      </c>
      <c r="AO54" s="124"/>
    </row>
    <row r="55" spans="2:41" ht="16.5" customHeight="1" x14ac:dyDescent="0.25">
      <c r="B55" s="324"/>
      <c r="C55" s="271"/>
      <c r="D55" s="271"/>
      <c r="E55" s="271"/>
      <c r="F55" s="271"/>
      <c r="G55" s="271"/>
      <c r="H55" s="271"/>
      <c r="I55" s="271"/>
      <c r="J55" s="258"/>
      <c r="K55" s="258"/>
      <c r="L55" s="273">
        <f t="shared" ref="L55" si="16">INT(J55/2)</f>
        <v>0</v>
      </c>
      <c r="M55" s="273"/>
      <c r="N55" s="273">
        <f t="shared" ref="N55" si="17">INT(J55/5)</f>
        <v>0</v>
      </c>
      <c r="O55" s="273"/>
      <c r="P55" s="271"/>
      <c r="Q55" s="271"/>
      <c r="R55" s="271"/>
      <c r="S55" s="271"/>
      <c r="T55" s="271"/>
      <c r="U55" s="271"/>
      <c r="V55" s="271"/>
      <c r="W55" s="271"/>
      <c r="X55" s="271"/>
      <c r="Y55" s="271"/>
      <c r="Z55" s="271"/>
      <c r="AA55" s="271"/>
      <c r="AB55" s="271"/>
      <c r="AC55" s="271"/>
      <c r="AD55" s="271"/>
      <c r="AE55" s="271"/>
      <c r="AF55" s="272"/>
      <c r="AH55" s="214" t="s">
        <v>435</v>
      </c>
      <c r="AI55" s="215"/>
      <c r="AJ55" s="215"/>
      <c r="AK55" s="215"/>
      <c r="AL55" s="258"/>
      <c r="AM55" s="258"/>
      <c r="AN55" s="258"/>
      <c r="AO55" s="270"/>
    </row>
    <row r="56" spans="2:41" x14ac:dyDescent="0.25">
      <c r="B56" s="309" t="s">
        <v>573</v>
      </c>
      <c r="C56" s="309"/>
      <c r="D56" s="309"/>
      <c r="E56" s="309"/>
      <c r="F56" s="309"/>
      <c r="G56" s="309"/>
      <c r="H56" s="309"/>
      <c r="I56" s="309"/>
      <c r="J56" s="309"/>
      <c r="K56" s="309"/>
      <c r="L56" s="309"/>
      <c r="M56" s="309"/>
      <c r="N56" s="309"/>
      <c r="O56" s="309"/>
      <c r="P56" s="309"/>
      <c r="Q56" s="309"/>
      <c r="R56" s="309"/>
      <c r="S56" s="309"/>
      <c r="T56" s="309"/>
      <c r="U56" s="309"/>
      <c r="V56" s="309"/>
      <c r="W56" s="309"/>
      <c r="X56" s="309"/>
      <c r="Y56" s="309"/>
      <c r="Z56" s="309"/>
      <c r="AA56" s="309"/>
      <c r="AB56" s="309"/>
      <c r="AC56" s="309"/>
      <c r="AD56" s="309"/>
      <c r="AE56" s="309"/>
      <c r="AF56" s="309"/>
      <c r="AG56" s="309"/>
      <c r="AH56" s="309"/>
      <c r="AI56" s="309"/>
      <c r="AJ56" s="309"/>
      <c r="AK56" s="309"/>
      <c r="AL56" s="309"/>
      <c r="AM56" s="309"/>
      <c r="AN56" s="309"/>
      <c r="AO56" s="309"/>
    </row>
    <row r="58" spans="2:41" x14ac:dyDescent="0.25">
      <c r="B58" s="183" t="s">
        <v>37</v>
      </c>
      <c r="C58" s="184"/>
      <c r="D58" s="184"/>
      <c r="E58" s="184"/>
      <c r="F58" s="184"/>
      <c r="G58" s="184"/>
      <c r="H58" s="184"/>
      <c r="I58" s="184"/>
      <c r="J58" s="184"/>
      <c r="K58" s="184"/>
      <c r="L58" s="184"/>
      <c r="M58" s="184"/>
      <c r="N58" s="184"/>
      <c r="O58" s="184"/>
      <c r="P58" s="184"/>
      <c r="Q58" s="185"/>
      <c r="S58" s="183" t="s">
        <v>38</v>
      </c>
      <c r="T58" s="184"/>
      <c r="U58" s="184"/>
      <c r="V58" s="184"/>
      <c r="W58" s="184"/>
      <c r="X58" s="184"/>
      <c r="Y58" s="184"/>
      <c r="Z58" s="184"/>
      <c r="AA58" s="184"/>
      <c r="AB58" s="184"/>
      <c r="AC58" s="184"/>
      <c r="AD58" s="184"/>
      <c r="AE58" s="184"/>
      <c r="AF58" s="184"/>
      <c r="AG58" s="184"/>
      <c r="AH58" s="184"/>
      <c r="AI58" s="184"/>
      <c r="AJ58" s="184"/>
      <c r="AK58" s="184"/>
      <c r="AL58" s="184"/>
      <c r="AM58" s="184"/>
      <c r="AN58" s="184"/>
      <c r="AO58" s="185"/>
    </row>
    <row r="59" spans="2:41" x14ac:dyDescent="0.25">
      <c r="B59" s="328" t="str">
        <f>"信用评级："&amp;P25&amp;"% / "&amp;R25&amp;"% / "&amp;T25&amp;"%"</f>
        <v>信用评级：10% / 5% / 2%</v>
      </c>
      <c r="C59" s="322"/>
      <c r="D59" s="322"/>
      <c r="E59" s="322"/>
      <c r="F59" s="322"/>
      <c r="G59" s="322"/>
      <c r="H59" s="322"/>
      <c r="I59" s="322"/>
      <c r="J59" s="322" t="str">
        <f>"生活水平："&amp;LOOKUP(P25,{0,1,10,50,90,99},{"身无分文","贫穷","标准","小康","富裕","富豪"})</f>
        <v>生活水平：标准</v>
      </c>
      <c r="K59" s="322"/>
      <c r="L59" s="322"/>
      <c r="M59" s="322"/>
      <c r="N59" s="322"/>
      <c r="O59" s="322"/>
      <c r="P59" s="322"/>
      <c r="Q59" s="323"/>
      <c r="S59" s="136" t="s">
        <v>508</v>
      </c>
      <c r="T59" s="123"/>
      <c r="U59" s="123"/>
      <c r="V59" s="123"/>
      <c r="W59" s="171" t="s">
        <v>989</v>
      </c>
      <c r="X59" s="172"/>
      <c r="Y59" s="172"/>
      <c r="Z59" s="172"/>
      <c r="AA59" s="172"/>
      <c r="AB59" s="172"/>
      <c r="AC59" s="172"/>
      <c r="AD59" s="172"/>
      <c r="AE59" s="172"/>
      <c r="AF59" s="172"/>
      <c r="AG59" s="172"/>
      <c r="AH59" s="172"/>
      <c r="AI59" s="172"/>
      <c r="AJ59" s="172"/>
      <c r="AK59" s="172"/>
      <c r="AL59" s="172"/>
      <c r="AM59" s="172"/>
      <c r="AN59" s="172"/>
      <c r="AO59" s="173"/>
    </row>
    <row r="60" spans="2:41" x14ac:dyDescent="0.25">
      <c r="B60" s="325" t="s">
        <v>406</v>
      </c>
      <c r="C60" s="326"/>
      <c r="D60" s="318">
        <v>400</v>
      </c>
      <c r="E60" s="200"/>
      <c r="F60" s="200"/>
      <c r="G60" s="200"/>
      <c r="H60" s="200"/>
      <c r="I60" s="200"/>
      <c r="J60" s="201"/>
      <c r="K60" s="326" t="s">
        <v>407</v>
      </c>
      <c r="L60" s="327"/>
      <c r="M60" s="327"/>
      <c r="N60" s="318" t="s">
        <v>994</v>
      </c>
      <c r="O60" s="200"/>
      <c r="P60" s="200"/>
      <c r="Q60" s="319"/>
      <c r="S60" s="136"/>
      <c r="T60" s="123"/>
      <c r="U60" s="123"/>
      <c r="V60" s="123"/>
      <c r="W60" s="174"/>
      <c r="X60" s="175"/>
      <c r="Y60" s="175"/>
      <c r="Z60" s="175"/>
      <c r="AA60" s="175"/>
      <c r="AB60" s="175"/>
      <c r="AC60" s="175"/>
      <c r="AD60" s="175"/>
      <c r="AE60" s="175"/>
      <c r="AF60" s="175"/>
      <c r="AG60" s="175"/>
      <c r="AH60" s="175"/>
      <c r="AI60" s="175"/>
      <c r="AJ60" s="175"/>
      <c r="AK60" s="175"/>
      <c r="AL60" s="175"/>
      <c r="AM60" s="175"/>
      <c r="AN60" s="175"/>
      <c r="AO60" s="176"/>
    </row>
    <row r="61" spans="2:41" x14ac:dyDescent="0.25">
      <c r="B61" s="159"/>
      <c r="C61" s="160"/>
      <c r="D61" s="160"/>
      <c r="E61" s="160"/>
      <c r="F61" s="160"/>
      <c r="G61" s="160"/>
      <c r="H61" s="160"/>
      <c r="I61" s="160"/>
      <c r="J61" s="160"/>
      <c r="K61" s="160"/>
      <c r="L61" s="160"/>
      <c r="M61" s="160"/>
      <c r="N61" s="160"/>
      <c r="O61" s="160"/>
      <c r="P61" s="160"/>
      <c r="Q61" s="161"/>
      <c r="S61" s="157" t="s">
        <v>436</v>
      </c>
      <c r="T61" s="158"/>
      <c r="U61" s="158"/>
      <c r="V61" s="158"/>
      <c r="W61" s="89" t="s">
        <v>990</v>
      </c>
      <c r="X61" s="90"/>
      <c r="Y61" s="90"/>
      <c r="Z61" s="90"/>
      <c r="AA61" s="90"/>
      <c r="AB61" s="90"/>
      <c r="AC61" s="90"/>
      <c r="AD61" s="90"/>
      <c r="AE61" s="90"/>
      <c r="AF61" s="90"/>
      <c r="AG61" s="90"/>
      <c r="AH61" s="90"/>
      <c r="AI61" s="90"/>
      <c r="AJ61" s="90"/>
      <c r="AK61" s="90"/>
      <c r="AL61" s="90"/>
      <c r="AM61" s="90"/>
      <c r="AN61" s="90"/>
      <c r="AO61" s="91"/>
    </row>
    <row r="62" spans="2:41" x14ac:dyDescent="0.25">
      <c r="B62" s="162"/>
      <c r="C62" s="163"/>
      <c r="D62" s="163"/>
      <c r="E62" s="163"/>
      <c r="F62" s="163"/>
      <c r="G62" s="163"/>
      <c r="H62" s="163"/>
      <c r="I62" s="163"/>
      <c r="J62" s="163"/>
      <c r="K62" s="163"/>
      <c r="L62" s="163"/>
      <c r="M62" s="163"/>
      <c r="N62" s="163"/>
      <c r="O62" s="163"/>
      <c r="P62" s="163"/>
      <c r="Q62" s="164"/>
      <c r="S62" s="157"/>
      <c r="T62" s="158"/>
      <c r="U62" s="158"/>
      <c r="V62" s="158"/>
      <c r="W62" s="92"/>
      <c r="X62" s="93"/>
      <c r="Y62" s="93"/>
      <c r="Z62" s="93"/>
      <c r="AA62" s="93"/>
      <c r="AB62" s="93"/>
      <c r="AC62" s="93"/>
      <c r="AD62" s="93"/>
      <c r="AE62" s="93"/>
      <c r="AF62" s="93"/>
      <c r="AG62" s="93"/>
      <c r="AH62" s="93"/>
      <c r="AI62" s="93"/>
      <c r="AJ62" s="93"/>
      <c r="AK62" s="93"/>
      <c r="AL62" s="93"/>
      <c r="AM62" s="93"/>
      <c r="AN62" s="93"/>
      <c r="AO62" s="94"/>
    </row>
    <row r="63" spans="2:41" x14ac:dyDescent="0.25">
      <c r="B63" s="162"/>
      <c r="C63" s="163"/>
      <c r="D63" s="163"/>
      <c r="E63" s="163"/>
      <c r="F63" s="163"/>
      <c r="G63" s="163"/>
      <c r="H63" s="163"/>
      <c r="I63" s="163"/>
      <c r="J63" s="163"/>
      <c r="K63" s="163"/>
      <c r="L63" s="163"/>
      <c r="M63" s="163"/>
      <c r="N63" s="163"/>
      <c r="O63" s="163"/>
      <c r="P63" s="163"/>
      <c r="Q63" s="164"/>
      <c r="S63" s="136" t="s">
        <v>437</v>
      </c>
      <c r="T63" s="123"/>
      <c r="U63" s="123"/>
      <c r="V63" s="123"/>
      <c r="W63" s="171"/>
      <c r="X63" s="172"/>
      <c r="Y63" s="172"/>
      <c r="Z63" s="172"/>
      <c r="AA63" s="172"/>
      <c r="AB63" s="172"/>
      <c r="AC63" s="172"/>
      <c r="AD63" s="172"/>
      <c r="AE63" s="172"/>
      <c r="AF63" s="172"/>
      <c r="AG63" s="172"/>
      <c r="AH63" s="172"/>
      <c r="AI63" s="172"/>
      <c r="AJ63" s="172"/>
      <c r="AK63" s="172"/>
      <c r="AL63" s="172"/>
      <c r="AM63" s="172"/>
      <c r="AN63" s="172"/>
      <c r="AO63" s="173"/>
    </row>
    <row r="64" spans="2:41" x14ac:dyDescent="0.25">
      <c r="B64" s="165"/>
      <c r="C64" s="166"/>
      <c r="D64" s="166"/>
      <c r="E64" s="166"/>
      <c r="F64" s="166"/>
      <c r="G64" s="166"/>
      <c r="H64" s="166"/>
      <c r="I64" s="166"/>
      <c r="J64" s="166"/>
      <c r="K64" s="166"/>
      <c r="L64" s="166"/>
      <c r="M64" s="166"/>
      <c r="N64" s="166"/>
      <c r="O64" s="166"/>
      <c r="P64" s="166"/>
      <c r="Q64" s="167"/>
      <c r="S64" s="136"/>
      <c r="T64" s="123"/>
      <c r="U64" s="123"/>
      <c r="V64" s="123"/>
      <c r="W64" s="174"/>
      <c r="X64" s="175"/>
      <c r="Y64" s="175"/>
      <c r="Z64" s="175"/>
      <c r="AA64" s="175"/>
      <c r="AB64" s="175"/>
      <c r="AC64" s="175"/>
      <c r="AD64" s="175"/>
      <c r="AE64" s="175"/>
      <c r="AF64" s="175"/>
      <c r="AG64" s="175"/>
      <c r="AH64" s="175"/>
      <c r="AI64" s="175"/>
      <c r="AJ64" s="175"/>
      <c r="AK64" s="175"/>
      <c r="AL64" s="175"/>
      <c r="AM64" s="175"/>
      <c r="AN64" s="175"/>
      <c r="AO64" s="176"/>
    </row>
    <row r="65" spans="2:41" x14ac:dyDescent="0.25">
      <c r="B65" s="4"/>
      <c r="C65" s="4"/>
      <c r="D65" s="4"/>
      <c r="E65" s="4"/>
      <c r="F65" s="4"/>
      <c r="G65" s="4"/>
      <c r="H65" s="4"/>
      <c r="I65" s="4"/>
      <c r="J65" s="4"/>
      <c r="K65" s="4"/>
      <c r="L65" s="4"/>
      <c r="M65" s="4"/>
      <c r="N65" s="4"/>
      <c r="O65" s="4"/>
      <c r="P65" s="4"/>
      <c r="Q65" s="4"/>
      <c r="S65" s="157" t="s">
        <v>403</v>
      </c>
      <c r="T65" s="158"/>
      <c r="U65" s="158"/>
      <c r="V65" s="158"/>
      <c r="W65" s="89" t="s">
        <v>999</v>
      </c>
      <c r="X65" s="90"/>
      <c r="Y65" s="90"/>
      <c r="Z65" s="90"/>
      <c r="AA65" s="90"/>
      <c r="AB65" s="90"/>
      <c r="AC65" s="90"/>
      <c r="AD65" s="90"/>
      <c r="AE65" s="90"/>
      <c r="AF65" s="90"/>
      <c r="AG65" s="90"/>
      <c r="AH65" s="90"/>
      <c r="AI65" s="90"/>
      <c r="AJ65" s="90"/>
      <c r="AK65" s="90"/>
      <c r="AL65" s="90"/>
      <c r="AM65" s="90"/>
      <c r="AN65" s="90"/>
      <c r="AO65" s="91"/>
    </row>
    <row r="66" spans="2:41" x14ac:dyDescent="0.25">
      <c r="B66" s="168" t="s">
        <v>39</v>
      </c>
      <c r="C66" s="169"/>
      <c r="D66" s="169"/>
      <c r="E66" s="169"/>
      <c r="F66" s="169"/>
      <c r="G66" s="169"/>
      <c r="H66" s="169"/>
      <c r="I66" s="169"/>
      <c r="J66" s="169"/>
      <c r="K66" s="169"/>
      <c r="L66" s="169"/>
      <c r="M66" s="169"/>
      <c r="N66" s="169"/>
      <c r="O66" s="169"/>
      <c r="P66" s="169"/>
      <c r="Q66" s="170"/>
      <c r="S66" s="157"/>
      <c r="T66" s="158"/>
      <c r="U66" s="158"/>
      <c r="V66" s="158"/>
      <c r="W66" s="92"/>
      <c r="X66" s="93"/>
      <c r="Y66" s="93"/>
      <c r="Z66" s="93"/>
      <c r="AA66" s="93"/>
      <c r="AB66" s="93"/>
      <c r="AC66" s="93"/>
      <c r="AD66" s="93"/>
      <c r="AE66" s="93"/>
      <c r="AF66" s="93"/>
      <c r="AG66" s="93"/>
      <c r="AH66" s="93"/>
      <c r="AI66" s="93"/>
      <c r="AJ66" s="93"/>
      <c r="AK66" s="93"/>
      <c r="AL66" s="93"/>
      <c r="AM66" s="93"/>
      <c r="AN66" s="93"/>
      <c r="AO66" s="94"/>
    </row>
    <row r="67" spans="2:41" ht="16.5" customHeight="1" x14ac:dyDescent="0.25">
      <c r="B67" s="133" t="s">
        <v>984</v>
      </c>
      <c r="C67" s="134"/>
      <c r="D67" s="134"/>
      <c r="E67" s="134"/>
      <c r="F67" s="134"/>
      <c r="G67" s="134"/>
      <c r="H67" s="134"/>
      <c r="I67" s="134"/>
      <c r="J67" s="134"/>
      <c r="K67" s="134"/>
      <c r="L67" s="134"/>
      <c r="M67" s="134"/>
      <c r="N67" s="134"/>
      <c r="O67" s="134"/>
      <c r="P67" s="134"/>
      <c r="Q67" s="135"/>
      <c r="S67" s="136" t="s">
        <v>434</v>
      </c>
      <c r="T67" s="123"/>
      <c r="U67" s="123"/>
      <c r="V67" s="123"/>
      <c r="W67" s="171" t="s">
        <v>996</v>
      </c>
      <c r="X67" s="172"/>
      <c r="Y67" s="172"/>
      <c r="Z67" s="172"/>
      <c r="AA67" s="172"/>
      <c r="AB67" s="172"/>
      <c r="AC67" s="172"/>
      <c r="AD67" s="172"/>
      <c r="AE67" s="172"/>
      <c r="AF67" s="172"/>
      <c r="AG67" s="172"/>
      <c r="AH67" s="172"/>
      <c r="AI67" s="172"/>
      <c r="AJ67" s="172"/>
      <c r="AK67" s="172"/>
      <c r="AL67" s="172"/>
      <c r="AM67" s="172"/>
      <c r="AN67" s="172"/>
      <c r="AO67" s="173"/>
    </row>
    <row r="68" spans="2:41" ht="16.5" customHeight="1" x14ac:dyDescent="0.25">
      <c r="B68" s="137" t="s">
        <v>985</v>
      </c>
      <c r="C68" s="138"/>
      <c r="D68" s="138"/>
      <c r="E68" s="138"/>
      <c r="F68" s="138"/>
      <c r="G68" s="138"/>
      <c r="H68" s="138"/>
      <c r="I68" s="138"/>
      <c r="J68" s="138"/>
      <c r="K68" s="138"/>
      <c r="L68" s="138"/>
      <c r="M68" s="138"/>
      <c r="N68" s="138"/>
      <c r="O68" s="138"/>
      <c r="P68" s="138"/>
      <c r="Q68" s="139"/>
      <c r="S68" s="136"/>
      <c r="T68" s="123"/>
      <c r="U68" s="123"/>
      <c r="V68" s="123"/>
      <c r="W68" s="174"/>
      <c r="X68" s="175"/>
      <c r="Y68" s="175"/>
      <c r="Z68" s="175"/>
      <c r="AA68" s="175"/>
      <c r="AB68" s="175"/>
      <c r="AC68" s="175"/>
      <c r="AD68" s="175"/>
      <c r="AE68" s="175"/>
      <c r="AF68" s="175"/>
      <c r="AG68" s="175"/>
      <c r="AH68" s="175"/>
      <c r="AI68" s="175"/>
      <c r="AJ68" s="175"/>
      <c r="AK68" s="175"/>
      <c r="AL68" s="175"/>
      <c r="AM68" s="175"/>
      <c r="AN68" s="175"/>
      <c r="AO68" s="176"/>
    </row>
    <row r="69" spans="2:41" ht="16.5" customHeight="1" x14ac:dyDescent="0.25">
      <c r="B69" s="133" t="s">
        <v>986</v>
      </c>
      <c r="C69" s="134"/>
      <c r="D69" s="134"/>
      <c r="E69" s="134"/>
      <c r="F69" s="134"/>
      <c r="G69" s="134"/>
      <c r="H69" s="134"/>
      <c r="I69" s="134"/>
      <c r="J69" s="134"/>
      <c r="K69" s="134"/>
      <c r="L69" s="134"/>
      <c r="M69" s="134"/>
      <c r="N69" s="134"/>
      <c r="O69" s="134"/>
      <c r="P69" s="134"/>
      <c r="Q69" s="135"/>
      <c r="S69" s="157" t="s">
        <v>438</v>
      </c>
      <c r="T69" s="158"/>
      <c r="U69" s="158"/>
      <c r="V69" s="158"/>
      <c r="W69" s="89" t="s">
        <v>1001</v>
      </c>
      <c r="X69" s="90"/>
      <c r="Y69" s="90"/>
      <c r="Z69" s="90"/>
      <c r="AA69" s="90"/>
      <c r="AB69" s="90"/>
      <c r="AC69" s="90"/>
      <c r="AD69" s="90"/>
      <c r="AE69" s="90"/>
      <c r="AF69" s="90"/>
      <c r="AG69" s="90"/>
      <c r="AH69" s="90"/>
      <c r="AI69" s="90"/>
      <c r="AJ69" s="90"/>
      <c r="AK69" s="90"/>
      <c r="AL69" s="90"/>
      <c r="AM69" s="90"/>
      <c r="AN69" s="90"/>
      <c r="AO69" s="91"/>
    </row>
    <row r="70" spans="2:41" x14ac:dyDescent="0.25">
      <c r="B70" s="137" t="s">
        <v>992</v>
      </c>
      <c r="C70" s="138"/>
      <c r="D70" s="138"/>
      <c r="E70" s="138"/>
      <c r="F70" s="138"/>
      <c r="G70" s="138"/>
      <c r="H70" s="138"/>
      <c r="I70" s="138"/>
      <c r="J70" s="138"/>
      <c r="K70" s="138"/>
      <c r="L70" s="138"/>
      <c r="M70" s="138"/>
      <c r="N70" s="138"/>
      <c r="O70" s="138"/>
      <c r="P70" s="138"/>
      <c r="Q70" s="139"/>
      <c r="S70" s="157"/>
      <c r="T70" s="158"/>
      <c r="U70" s="158"/>
      <c r="V70" s="158"/>
      <c r="W70" s="92"/>
      <c r="X70" s="93"/>
      <c r="Y70" s="93"/>
      <c r="Z70" s="93"/>
      <c r="AA70" s="93"/>
      <c r="AB70" s="93"/>
      <c r="AC70" s="93"/>
      <c r="AD70" s="93"/>
      <c r="AE70" s="93"/>
      <c r="AF70" s="93"/>
      <c r="AG70" s="93"/>
      <c r="AH70" s="93"/>
      <c r="AI70" s="93"/>
      <c r="AJ70" s="93"/>
      <c r="AK70" s="93"/>
      <c r="AL70" s="93"/>
      <c r="AM70" s="93"/>
      <c r="AN70" s="93"/>
      <c r="AO70" s="94"/>
    </row>
    <row r="71" spans="2:41" x14ac:dyDescent="0.25">
      <c r="B71" s="133" t="s">
        <v>993</v>
      </c>
      <c r="C71" s="134"/>
      <c r="D71" s="134"/>
      <c r="E71" s="134"/>
      <c r="F71" s="134"/>
      <c r="G71" s="134"/>
      <c r="H71" s="134"/>
      <c r="I71" s="134"/>
      <c r="J71" s="134"/>
      <c r="K71" s="134"/>
      <c r="L71" s="134"/>
      <c r="M71" s="134"/>
      <c r="N71" s="134"/>
      <c r="O71" s="134"/>
      <c r="P71" s="134"/>
      <c r="Q71" s="135"/>
      <c r="S71" s="136" t="s">
        <v>404</v>
      </c>
      <c r="T71" s="123"/>
      <c r="U71" s="123"/>
      <c r="V71" s="123"/>
      <c r="W71" s="171" t="s">
        <v>998</v>
      </c>
      <c r="X71" s="172"/>
      <c r="Y71" s="172"/>
      <c r="Z71" s="172"/>
      <c r="AA71" s="172"/>
      <c r="AB71" s="172"/>
      <c r="AC71" s="172"/>
      <c r="AD71" s="172"/>
      <c r="AE71" s="172"/>
      <c r="AF71" s="172"/>
      <c r="AG71" s="172"/>
      <c r="AH71" s="172"/>
      <c r="AI71" s="172"/>
      <c r="AJ71" s="172"/>
      <c r="AK71" s="172"/>
      <c r="AL71" s="172"/>
      <c r="AM71" s="172"/>
      <c r="AN71" s="172"/>
      <c r="AO71" s="173"/>
    </row>
    <row r="72" spans="2:41" x14ac:dyDescent="0.25">
      <c r="B72" s="137" t="s">
        <v>995</v>
      </c>
      <c r="C72" s="138"/>
      <c r="D72" s="138"/>
      <c r="E72" s="138"/>
      <c r="F72" s="138"/>
      <c r="G72" s="138"/>
      <c r="H72" s="138"/>
      <c r="I72" s="138"/>
      <c r="J72" s="138"/>
      <c r="K72" s="138"/>
      <c r="L72" s="138"/>
      <c r="M72" s="138"/>
      <c r="N72" s="138"/>
      <c r="O72" s="138"/>
      <c r="P72" s="138"/>
      <c r="Q72" s="139"/>
      <c r="S72" s="136"/>
      <c r="T72" s="123"/>
      <c r="U72" s="123"/>
      <c r="V72" s="123"/>
      <c r="W72" s="174"/>
      <c r="X72" s="175"/>
      <c r="Y72" s="175"/>
      <c r="Z72" s="175"/>
      <c r="AA72" s="175"/>
      <c r="AB72" s="175"/>
      <c r="AC72" s="175"/>
      <c r="AD72" s="175"/>
      <c r="AE72" s="175"/>
      <c r="AF72" s="175"/>
      <c r="AG72" s="175"/>
      <c r="AH72" s="175"/>
      <c r="AI72" s="175"/>
      <c r="AJ72" s="175"/>
      <c r="AK72" s="175"/>
      <c r="AL72" s="175"/>
      <c r="AM72" s="175"/>
      <c r="AN72" s="175"/>
      <c r="AO72" s="176"/>
    </row>
    <row r="73" spans="2:41" ht="16.5" customHeight="1" x14ac:dyDescent="0.25">
      <c r="B73" s="133"/>
      <c r="C73" s="134"/>
      <c r="D73" s="134"/>
      <c r="E73" s="134"/>
      <c r="F73" s="134"/>
      <c r="G73" s="134"/>
      <c r="H73" s="134"/>
      <c r="I73" s="134"/>
      <c r="J73" s="134"/>
      <c r="K73" s="134"/>
      <c r="L73" s="134"/>
      <c r="M73" s="134"/>
      <c r="N73" s="134"/>
      <c r="O73" s="134"/>
      <c r="P73" s="134"/>
      <c r="Q73" s="135"/>
      <c r="S73" s="157" t="s">
        <v>405</v>
      </c>
      <c r="T73" s="158"/>
      <c r="U73" s="158"/>
      <c r="V73" s="158"/>
      <c r="W73" s="89"/>
      <c r="X73" s="90"/>
      <c r="Y73" s="90"/>
      <c r="Z73" s="90"/>
      <c r="AA73" s="90"/>
      <c r="AB73" s="90"/>
      <c r="AC73" s="90"/>
      <c r="AD73" s="90"/>
      <c r="AE73" s="90"/>
      <c r="AF73" s="90"/>
      <c r="AG73" s="90"/>
      <c r="AH73" s="90"/>
      <c r="AI73" s="90"/>
      <c r="AJ73" s="90"/>
      <c r="AK73" s="90"/>
      <c r="AL73" s="90"/>
      <c r="AM73" s="90"/>
      <c r="AN73" s="90"/>
      <c r="AO73" s="91"/>
    </row>
    <row r="74" spans="2:41" ht="17.25" customHeight="1" x14ac:dyDescent="0.25">
      <c r="B74" s="137"/>
      <c r="C74" s="138"/>
      <c r="D74" s="138"/>
      <c r="E74" s="138"/>
      <c r="F74" s="138"/>
      <c r="G74" s="138"/>
      <c r="H74" s="138"/>
      <c r="I74" s="138"/>
      <c r="J74" s="138"/>
      <c r="K74" s="138"/>
      <c r="L74" s="138"/>
      <c r="M74" s="138"/>
      <c r="N74" s="138"/>
      <c r="O74" s="138"/>
      <c r="P74" s="138"/>
      <c r="Q74" s="139"/>
      <c r="S74" s="157"/>
      <c r="T74" s="158"/>
      <c r="U74" s="158"/>
      <c r="V74" s="158"/>
      <c r="W74" s="92"/>
      <c r="X74" s="93"/>
      <c r="Y74" s="93"/>
      <c r="Z74" s="93"/>
      <c r="AA74" s="93"/>
      <c r="AB74" s="93"/>
      <c r="AC74" s="93"/>
      <c r="AD74" s="93"/>
      <c r="AE74" s="93"/>
      <c r="AF74" s="93"/>
      <c r="AG74" s="93"/>
      <c r="AH74" s="93"/>
      <c r="AI74" s="93"/>
      <c r="AJ74" s="93"/>
      <c r="AK74" s="93"/>
      <c r="AL74" s="93"/>
      <c r="AM74" s="93"/>
      <c r="AN74" s="93"/>
      <c r="AO74" s="94"/>
    </row>
    <row r="75" spans="2:41" x14ac:dyDescent="0.25">
      <c r="B75" s="305"/>
      <c r="C75" s="306"/>
      <c r="D75" s="306"/>
      <c r="E75" s="306"/>
      <c r="F75" s="306"/>
      <c r="G75" s="306"/>
      <c r="H75" s="306"/>
      <c r="I75" s="306"/>
      <c r="J75" s="306"/>
      <c r="K75" s="306"/>
      <c r="L75" s="306"/>
      <c r="M75" s="306"/>
      <c r="N75" s="306"/>
      <c r="O75" s="306"/>
      <c r="P75" s="306"/>
      <c r="Q75" s="307"/>
      <c r="S75" s="345" t="s">
        <v>1000</v>
      </c>
      <c r="T75" s="346"/>
      <c r="U75" s="346"/>
      <c r="V75" s="346"/>
      <c r="W75" s="346"/>
      <c r="X75" s="346"/>
      <c r="Y75" s="346"/>
      <c r="Z75" s="346"/>
      <c r="AA75" s="346"/>
      <c r="AB75" s="346"/>
      <c r="AC75" s="346"/>
      <c r="AD75" s="346"/>
      <c r="AE75" s="346"/>
      <c r="AF75" s="346"/>
      <c r="AG75" s="346"/>
      <c r="AH75" s="346"/>
      <c r="AI75" s="346"/>
      <c r="AJ75" s="346"/>
      <c r="AK75" s="346"/>
      <c r="AL75" s="346"/>
      <c r="AM75" s="346"/>
      <c r="AN75" s="346"/>
      <c r="AO75" s="347"/>
    </row>
    <row r="76" spans="2:41" x14ac:dyDescent="0.25">
      <c r="B76" s="4"/>
      <c r="C76" s="4"/>
      <c r="D76" s="4"/>
      <c r="E76" s="4"/>
      <c r="F76" s="4"/>
      <c r="G76" s="4"/>
      <c r="H76" s="4"/>
      <c r="I76" s="4"/>
      <c r="J76" s="4"/>
      <c r="K76" s="4"/>
      <c r="L76" s="4"/>
      <c r="M76" s="4"/>
      <c r="N76" s="4"/>
      <c r="O76" s="4"/>
      <c r="P76" s="4"/>
      <c r="Q76" s="4"/>
      <c r="S76" s="345"/>
      <c r="T76" s="346"/>
      <c r="U76" s="346"/>
      <c r="V76" s="346"/>
      <c r="W76" s="346"/>
      <c r="X76" s="346"/>
      <c r="Y76" s="346"/>
      <c r="Z76" s="346"/>
      <c r="AA76" s="346"/>
      <c r="AB76" s="346"/>
      <c r="AC76" s="346"/>
      <c r="AD76" s="346"/>
      <c r="AE76" s="346"/>
      <c r="AF76" s="346"/>
      <c r="AG76" s="346"/>
      <c r="AH76" s="346"/>
      <c r="AI76" s="346"/>
      <c r="AJ76" s="346"/>
      <c r="AK76" s="346"/>
      <c r="AL76" s="346"/>
      <c r="AM76" s="346"/>
      <c r="AN76" s="346"/>
      <c r="AO76" s="347"/>
    </row>
    <row r="77" spans="2:41" x14ac:dyDescent="0.25">
      <c r="B77" s="168" t="s">
        <v>509</v>
      </c>
      <c r="C77" s="169"/>
      <c r="D77" s="169"/>
      <c r="E77" s="169"/>
      <c r="F77" s="169"/>
      <c r="G77" s="169"/>
      <c r="H77" s="169"/>
      <c r="I77" s="169"/>
      <c r="J77" s="169"/>
      <c r="K77" s="169"/>
      <c r="L77" s="169"/>
      <c r="M77" s="169"/>
      <c r="N77" s="169"/>
      <c r="O77" s="169"/>
      <c r="P77" s="169"/>
      <c r="Q77" s="170"/>
      <c r="S77" s="345"/>
      <c r="T77" s="346"/>
      <c r="U77" s="346"/>
      <c r="V77" s="346"/>
      <c r="W77" s="346"/>
      <c r="X77" s="346"/>
      <c r="Y77" s="346"/>
      <c r="Z77" s="346"/>
      <c r="AA77" s="346"/>
      <c r="AB77" s="346"/>
      <c r="AC77" s="346"/>
      <c r="AD77" s="346"/>
      <c r="AE77" s="346"/>
      <c r="AF77" s="346"/>
      <c r="AG77" s="346"/>
      <c r="AH77" s="346"/>
      <c r="AI77" s="346"/>
      <c r="AJ77" s="346"/>
      <c r="AK77" s="346"/>
      <c r="AL77" s="346"/>
      <c r="AM77" s="346"/>
      <c r="AN77" s="346"/>
      <c r="AO77" s="347"/>
    </row>
    <row r="78" spans="2:41" x14ac:dyDescent="0.25">
      <c r="B78" s="299"/>
      <c r="C78" s="300"/>
      <c r="D78" s="300"/>
      <c r="E78" s="300"/>
      <c r="F78" s="300"/>
      <c r="G78" s="300"/>
      <c r="H78" s="300"/>
      <c r="I78" s="300"/>
      <c r="J78" s="300"/>
      <c r="K78" s="300"/>
      <c r="L78" s="300"/>
      <c r="M78" s="300"/>
      <c r="N78" s="300"/>
      <c r="O78" s="300"/>
      <c r="P78" s="300"/>
      <c r="Q78" s="301"/>
      <c r="S78" s="345"/>
      <c r="T78" s="346"/>
      <c r="U78" s="346"/>
      <c r="V78" s="346"/>
      <c r="W78" s="346"/>
      <c r="X78" s="346"/>
      <c r="Y78" s="346"/>
      <c r="Z78" s="346"/>
      <c r="AA78" s="346"/>
      <c r="AB78" s="346"/>
      <c r="AC78" s="346"/>
      <c r="AD78" s="346"/>
      <c r="AE78" s="346"/>
      <c r="AF78" s="346"/>
      <c r="AG78" s="346"/>
      <c r="AH78" s="346"/>
      <c r="AI78" s="346"/>
      <c r="AJ78" s="346"/>
      <c r="AK78" s="346"/>
      <c r="AL78" s="346"/>
      <c r="AM78" s="346"/>
      <c r="AN78" s="346"/>
      <c r="AO78" s="347"/>
    </row>
    <row r="79" spans="2:41" x14ac:dyDescent="0.25">
      <c r="B79" s="299"/>
      <c r="C79" s="300"/>
      <c r="D79" s="300"/>
      <c r="E79" s="300"/>
      <c r="F79" s="300"/>
      <c r="G79" s="300"/>
      <c r="H79" s="300"/>
      <c r="I79" s="300"/>
      <c r="J79" s="300"/>
      <c r="K79" s="300"/>
      <c r="L79" s="300"/>
      <c r="M79" s="300"/>
      <c r="N79" s="300"/>
      <c r="O79" s="300"/>
      <c r="P79" s="300"/>
      <c r="Q79" s="301"/>
      <c r="S79" s="345"/>
      <c r="T79" s="346"/>
      <c r="U79" s="346"/>
      <c r="V79" s="346"/>
      <c r="W79" s="346"/>
      <c r="X79" s="346"/>
      <c r="Y79" s="346"/>
      <c r="Z79" s="346"/>
      <c r="AA79" s="346"/>
      <c r="AB79" s="346"/>
      <c r="AC79" s="346"/>
      <c r="AD79" s="346"/>
      <c r="AE79" s="346"/>
      <c r="AF79" s="346"/>
      <c r="AG79" s="346"/>
      <c r="AH79" s="346"/>
      <c r="AI79" s="346"/>
      <c r="AJ79" s="346"/>
      <c r="AK79" s="346"/>
      <c r="AL79" s="346"/>
      <c r="AM79" s="346"/>
      <c r="AN79" s="346"/>
      <c r="AO79" s="347"/>
    </row>
    <row r="80" spans="2:41" x14ac:dyDescent="0.25">
      <c r="B80" s="299"/>
      <c r="C80" s="300"/>
      <c r="D80" s="300"/>
      <c r="E80" s="300"/>
      <c r="F80" s="300"/>
      <c r="G80" s="300"/>
      <c r="H80" s="300"/>
      <c r="I80" s="300"/>
      <c r="J80" s="300"/>
      <c r="K80" s="300"/>
      <c r="L80" s="300"/>
      <c r="M80" s="300"/>
      <c r="N80" s="300"/>
      <c r="O80" s="300"/>
      <c r="P80" s="300"/>
      <c r="Q80" s="301"/>
      <c r="S80" s="345"/>
      <c r="T80" s="346"/>
      <c r="U80" s="346"/>
      <c r="V80" s="346"/>
      <c r="W80" s="346"/>
      <c r="X80" s="346"/>
      <c r="Y80" s="346"/>
      <c r="Z80" s="346"/>
      <c r="AA80" s="346"/>
      <c r="AB80" s="346"/>
      <c r="AC80" s="346"/>
      <c r="AD80" s="346"/>
      <c r="AE80" s="346"/>
      <c r="AF80" s="346"/>
      <c r="AG80" s="346"/>
      <c r="AH80" s="346"/>
      <c r="AI80" s="346"/>
      <c r="AJ80" s="346"/>
      <c r="AK80" s="346"/>
      <c r="AL80" s="346"/>
      <c r="AM80" s="346"/>
      <c r="AN80" s="346"/>
      <c r="AO80" s="347"/>
    </row>
    <row r="81" spans="2:41" x14ac:dyDescent="0.25">
      <c r="B81" s="299"/>
      <c r="C81" s="300"/>
      <c r="D81" s="300"/>
      <c r="E81" s="300"/>
      <c r="F81" s="300"/>
      <c r="G81" s="300"/>
      <c r="H81" s="300"/>
      <c r="I81" s="300"/>
      <c r="J81" s="300"/>
      <c r="K81" s="300"/>
      <c r="L81" s="300"/>
      <c r="M81" s="300"/>
      <c r="N81" s="300"/>
      <c r="O81" s="300"/>
      <c r="P81" s="300"/>
      <c r="Q81" s="301"/>
      <c r="S81" s="345"/>
      <c r="T81" s="346"/>
      <c r="U81" s="346"/>
      <c r="V81" s="346"/>
      <c r="W81" s="346"/>
      <c r="X81" s="346"/>
      <c r="Y81" s="346"/>
      <c r="Z81" s="346"/>
      <c r="AA81" s="346"/>
      <c r="AB81" s="346"/>
      <c r="AC81" s="346"/>
      <c r="AD81" s="346"/>
      <c r="AE81" s="346"/>
      <c r="AF81" s="346"/>
      <c r="AG81" s="346"/>
      <c r="AH81" s="346"/>
      <c r="AI81" s="346"/>
      <c r="AJ81" s="346"/>
      <c r="AK81" s="346"/>
      <c r="AL81" s="346"/>
      <c r="AM81" s="346"/>
      <c r="AN81" s="346"/>
      <c r="AO81" s="347"/>
    </row>
    <row r="82" spans="2:41" x14ac:dyDescent="0.25">
      <c r="B82" s="299"/>
      <c r="C82" s="300"/>
      <c r="D82" s="300"/>
      <c r="E82" s="300"/>
      <c r="F82" s="300"/>
      <c r="G82" s="300"/>
      <c r="H82" s="300"/>
      <c r="I82" s="300"/>
      <c r="J82" s="300"/>
      <c r="K82" s="300"/>
      <c r="L82" s="300"/>
      <c r="M82" s="300"/>
      <c r="N82" s="300"/>
      <c r="O82" s="300"/>
      <c r="P82" s="300"/>
      <c r="Q82" s="301"/>
      <c r="S82" s="345"/>
      <c r="T82" s="346"/>
      <c r="U82" s="346"/>
      <c r="V82" s="346"/>
      <c r="W82" s="346"/>
      <c r="X82" s="346"/>
      <c r="Y82" s="346"/>
      <c r="Z82" s="346"/>
      <c r="AA82" s="346"/>
      <c r="AB82" s="346"/>
      <c r="AC82" s="346"/>
      <c r="AD82" s="346"/>
      <c r="AE82" s="346"/>
      <c r="AF82" s="346"/>
      <c r="AG82" s="346"/>
      <c r="AH82" s="346"/>
      <c r="AI82" s="346"/>
      <c r="AJ82" s="346"/>
      <c r="AK82" s="346"/>
      <c r="AL82" s="346"/>
      <c r="AM82" s="346"/>
      <c r="AN82" s="346"/>
      <c r="AO82" s="347"/>
    </row>
    <row r="83" spans="2:41" x14ac:dyDescent="0.25">
      <c r="B83" s="299"/>
      <c r="C83" s="300"/>
      <c r="D83" s="300"/>
      <c r="E83" s="300"/>
      <c r="F83" s="300"/>
      <c r="G83" s="300"/>
      <c r="H83" s="300"/>
      <c r="I83" s="300"/>
      <c r="J83" s="300"/>
      <c r="K83" s="300"/>
      <c r="L83" s="300"/>
      <c r="M83" s="300"/>
      <c r="N83" s="300"/>
      <c r="O83" s="300"/>
      <c r="P83" s="300"/>
      <c r="Q83" s="301"/>
      <c r="S83" s="345"/>
      <c r="T83" s="346"/>
      <c r="U83" s="346"/>
      <c r="V83" s="346"/>
      <c r="W83" s="346"/>
      <c r="X83" s="346"/>
      <c r="Y83" s="346"/>
      <c r="Z83" s="346"/>
      <c r="AA83" s="346"/>
      <c r="AB83" s="346"/>
      <c r="AC83" s="346"/>
      <c r="AD83" s="346"/>
      <c r="AE83" s="346"/>
      <c r="AF83" s="346"/>
      <c r="AG83" s="346"/>
      <c r="AH83" s="346"/>
      <c r="AI83" s="346"/>
      <c r="AJ83" s="346"/>
      <c r="AK83" s="346"/>
      <c r="AL83" s="346"/>
      <c r="AM83" s="346"/>
      <c r="AN83" s="346"/>
      <c r="AO83" s="347"/>
    </row>
    <row r="84" spans="2:41" x14ac:dyDescent="0.25">
      <c r="B84" s="299"/>
      <c r="C84" s="300"/>
      <c r="D84" s="300"/>
      <c r="E84" s="300"/>
      <c r="F84" s="300"/>
      <c r="G84" s="300"/>
      <c r="H84" s="300"/>
      <c r="I84" s="300"/>
      <c r="J84" s="300"/>
      <c r="K84" s="300"/>
      <c r="L84" s="300"/>
      <c r="M84" s="300"/>
      <c r="N84" s="300"/>
      <c r="O84" s="300"/>
      <c r="P84" s="300"/>
      <c r="Q84" s="301"/>
      <c r="S84" s="348"/>
      <c r="T84" s="349"/>
      <c r="U84" s="349"/>
      <c r="V84" s="349"/>
      <c r="W84" s="349"/>
      <c r="X84" s="349"/>
      <c r="Y84" s="349"/>
      <c r="Z84" s="349"/>
      <c r="AA84" s="349"/>
      <c r="AB84" s="349"/>
      <c r="AC84" s="349"/>
      <c r="AD84" s="349"/>
      <c r="AE84" s="349"/>
      <c r="AF84" s="349"/>
      <c r="AG84" s="349"/>
      <c r="AH84" s="349"/>
      <c r="AI84" s="349"/>
      <c r="AJ84" s="349"/>
      <c r="AK84" s="349"/>
      <c r="AL84" s="349"/>
      <c r="AM84" s="349"/>
      <c r="AN84" s="349"/>
      <c r="AO84" s="350"/>
    </row>
    <row r="85" spans="2:41" ht="16.5" customHeight="1" x14ac:dyDescent="0.25">
      <c r="B85" s="299"/>
      <c r="C85" s="300"/>
      <c r="D85" s="300"/>
      <c r="E85" s="300"/>
      <c r="F85" s="300"/>
      <c r="G85" s="300"/>
      <c r="H85" s="300"/>
      <c r="I85" s="300"/>
      <c r="J85" s="300"/>
      <c r="K85" s="300"/>
      <c r="L85" s="300"/>
      <c r="M85" s="300"/>
      <c r="N85" s="300"/>
      <c r="O85" s="300"/>
      <c r="P85" s="300"/>
      <c r="Q85" s="301"/>
    </row>
    <row r="86" spans="2:41" x14ac:dyDescent="0.25">
      <c r="B86" s="299"/>
      <c r="C86" s="300"/>
      <c r="D86" s="300"/>
      <c r="E86" s="300"/>
      <c r="F86" s="300"/>
      <c r="G86" s="300"/>
      <c r="H86" s="300"/>
      <c r="I86" s="300"/>
      <c r="J86" s="300"/>
      <c r="K86" s="300"/>
      <c r="L86" s="300"/>
      <c r="M86" s="300"/>
      <c r="N86" s="300"/>
      <c r="O86" s="300"/>
      <c r="P86" s="300"/>
      <c r="Q86" s="301"/>
      <c r="S86" s="177" t="s">
        <v>410</v>
      </c>
      <c r="T86" s="178"/>
      <c r="U86" s="178"/>
      <c r="V86" s="178"/>
      <c r="W86" s="178"/>
      <c r="X86" s="178"/>
      <c r="Y86" s="178"/>
      <c r="Z86" s="178"/>
      <c r="AA86" s="178"/>
      <c r="AB86" s="179"/>
      <c r="AD86" s="177" t="s">
        <v>13</v>
      </c>
      <c r="AE86" s="178"/>
      <c r="AF86" s="178"/>
      <c r="AG86" s="178"/>
      <c r="AH86" s="178"/>
      <c r="AI86" s="178"/>
      <c r="AJ86" s="178"/>
      <c r="AK86" s="178"/>
      <c r="AL86" s="178"/>
      <c r="AM86" s="178"/>
      <c r="AN86" s="178"/>
      <c r="AO86" s="179"/>
    </row>
    <row r="87" spans="2:41" ht="17.25" customHeight="1" x14ac:dyDescent="0.25">
      <c r="B87" s="299"/>
      <c r="C87" s="300"/>
      <c r="D87" s="300"/>
      <c r="E87" s="300"/>
      <c r="F87" s="300"/>
      <c r="G87" s="300"/>
      <c r="H87" s="300"/>
      <c r="I87" s="300"/>
      <c r="J87" s="300"/>
      <c r="K87" s="300"/>
      <c r="L87" s="300"/>
      <c r="M87" s="300"/>
      <c r="N87" s="300"/>
      <c r="O87" s="300"/>
      <c r="P87" s="300"/>
      <c r="Q87" s="301"/>
      <c r="S87" s="125" t="s">
        <v>991</v>
      </c>
      <c r="T87" s="126"/>
      <c r="U87" s="126"/>
      <c r="V87" s="126"/>
      <c r="W87" s="126"/>
      <c r="X87" s="126"/>
      <c r="Y87" s="126"/>
      <c r="Z87" s="126"/>
      <c r="AA87" s="126"/>
      <c r="AB87" s="127"/>
      <c r="AD87" s="194" t="s">
        <v>409</v>
      </c>
      <c r="AE87" s="112"/>
      <c r="AF87" s="112"/>
      <c r="AG87" s="112"/>
      <c r="AH87" s="112"/>
      <c r="AI87" s="112"/>
      <c r="AJ87" s="112"/>
      <c r="AK87" s="112" t="s">
        <v>408</v>
      </c>
      <c r="AL87" s="112"/>
      <c r="AM87" s="112"/>
      <c r="AN87" s="112"/>
      <c r="AO87" s="238"/>
    </row>
    <row r="88" spans="2:41" x14ac:dyDescent="0.25">
      <c r="B88" s="302"/>
      <c r="C88" s="303"/>
      <c r="D88" s="303"/>
      <c r="E88" s="303"/>
      <c r="F88" s="303"/>
      <c r="G88" s="303"/>
      <c r="H88" s="303"/>
      <c r="I88" s="303"/>
      <c r="J88" s="303"/>
      <c r="K88" s="303"/>
      <c r="L88" s="303"/>
      <c r="M88" s="303"/>
      <c r="N88" s="303"/>
      <c r="O88" s="303"/>
      <c r="P88" s="303"/>
      <c r="Q88" s="304"/>
      <c r="S88" s="128"/>
      <c r="T88" s="129"/>
      <c r="U88" s="129"/>
      <c r="V88" s="129"/>
      <c r="W88" s="129"/>
      <c r="X88" s="129"/>
      <c r="Y88" s="129"/>
      <c r="Z88" s="129"/>
      <c r="AA88" s="129"/>
      <c r="AB88" s="130"/>
      <c r="AD88" s="195"/>
      <c r="AE88" s="105"/>
      <c r="AF88" s="105"/>
      <c r="AG88" s="105"/>
      <c r="AH88" s="105"/>
      <c r="AI88" s="105"/>
      <c r="AJ88" s="105"/>
      <c r="AK88" s="81"/>
      <c r="AL88" s="82"/>
      <c r="AM88" s="82"/>
      <c r="AN88" s="82"/>
      <c r="AO88" s="83"/>
    </row>
    <row r="89" spans="2:41" ht="16.5" customHeight="1" x14ac:dyDescent="0.25">
      <c r="S89" s="98"/>
      <c r="T89" s="99"/>
      <c r="U89" s="99"/>
      <c r="V89" s="99"/>
      <c r="W89" s="99"/>
      <c r="X89" s="99"/>
      <c r="Y89" s="99"/>
      <c r="Z89" s="99"/>
      <c r="AA89" s="99"/>
      <c r="AB89" s="100"/>
      <c r="AD89" s="120"/>
      <c r="AE89" s="121"/>
      <c r="AF89" s="121"/>
      <c r="AG89" s="121"/>
      <c r="AH89" s="121"/>
      <c r="AI89" s="121"/>
      <c r="AJ89" s="122"/>
      <c r="AK89" s="131"/>
      <c r="AL89" s="121"/>
      <c r="AM89" s="121"/>
      <c r="AN89" s="121"/>
      <c r="AO89" s="132"/>
    </row>
    <row r="90" spans="2:41" x14ac:dyDescent="0.25">
      <c r="B90" s="177" t="s">
        <v>353</v>
      </c>
      <c r="C90" s="178"/>
      <c r="D90" s="178"/>
      <c r="E90" s="178"/>
      <c r="F90" s="178"/>
      <c r="G90" s="178"/>
      <c r="H90" s="178"/>
      <c r="I90" s="178"/>
      <c r="J90" s="178"/>
      <c r="K90" s="178"/>
      <c r="L90" s="178"/>
      <c r="M90" s="178"/>
      <c r="N90" s="178"/>
      <c r="O90" s="178"/>
      <c r="P90" s="178"/>
      <c r="Q90" s="179"/>
      <c r="S90" s="101"/>
      <c r="T90" s="102"/>
      <c r="U90" s="102"/>
      <c r="V90" s="102"/>
      <c r="W90" s="102"/>
      <c r="X90" s="102"/>
      <c r="Y90" s="102"/>
      <c r="Z90" s="102"/>
      <c r="AA90" s="102"/>
      <c r="AB90" s="103"/>
      <c r="AD90" s="84"/>
      <c r="AE90" s="82"/>
      <c r="AF90" s="82"/>
      <c r="AG90" s="82"/>
      <c r="AH90" s="82"/>
      <c r="AI90" s="82"/>
      <c r="AJ90" s="85"/>
      <c r="AK90" s="81"/>
      <c r="AL90" s="82"/>
      <c r="AM90" s="82"/>
      <c r="AN90" s="82"/>
      <c r="AO90" s="83"/>
    </row>
    <row r="91" spans="2:41" x14ac:dyDescent="0.25">
      <c r="B91" s="140" t="s">
        <v>355</v>
      </c>
      <c r="C91" s="141"/>
      <c r="D91" s="141"/>
      <c r="E91" s="141"/>
      <c r="F91" s="123" t="s">
        <v>40</v>
      </c>
      <c r="G91" s="123"/>
      <c r="H91" s="123" t="s">
        <v>41</v>
      </c>
      <c r="I91" s="123"/>
      <c r="J91" s="123" t="s">
        <v>42</v>
      </c>
      <c r="K91" s="123"/>
      <c r="L91" s="123" t="s">
        <v>43</v>
      </c>
      <c r="M91" s="123"/>
      <c r="N91" s="123" t="s">
        <v>44</v>
      </c>
      <c r="O91" s="123"/>
      <c r="P91" s="123" t="s">
        <v>45</v>
      </c>
      <c r="Q91" s="124"/>
      <c r="S91" s="125"/>
      <c r="T91" s="126"/>
      <c r="U91" s="126"/>
      <c r="V91" s="126"/>
      <c r="W91" s="126"/>
      <c r="X91" s="126"/>
      <c r="Y91" s="126"/>
      <c r="Z91" s="126"/>
      <c r="AA91" s="126"/>
      <c r="AB91" s="127"/>
      <c r="AD91" s="120"/>
      <c r="AE91" s="121"/>
      <c r="AF91" s="121"/>
      <c r="AG91" s="121"/>
      <c r="AH91" s="121"/>
      <c r="AI91" s="121"/>
      <c r="AJ91" s="122"/>
      <c r="AK91" s="131"/>
      <c r="AL91" s="121"/>
      <c r="AM91" s="121"/>
      <c r="AN91" s="121"/>
      <c r="AO91" s="132"/>
    </row>
    <row r="92" spans="2:41" x14ac:dyDescent="0.25">
      <c r="B92" s="140"/>
      <c r="C92" s="141"/>
      <c r="D92" s="141"/>
      <c r="E92" s="141"/>
      <c r="F92" s="123" t="s">
        <v>358</v>
      </c>
      <c r="G92" s="123"/>
      <c r="H92" s="123" t="s">
        <v>47</v>
      </c>
      <c r="I92" s="123"/>
      <c r="J92" s="123" t="s">
        <v>46</v>
      </c>
      <c r="K92" s="123"/>
      <c r="L92" s="123" t="s">
        <v>48</v>
      </c>
      <c r="M92" s="123"/>
      <c r="N92" s="123" t="s">
        <v>49</v>
      </c>
      <c r="O92" s="123"/>
      <c r="P92" s="123">
        <v>1</v>
      </c>
      <c r="Q92" s="124"/>
      <c r="S92" s="128"/>
      <c r="T92" s="129"/>
      <c r="U92" s="129"/>
      <c r="V92" s="129"/>
      <c r="W92" s="129"/>
      <c r="X92" s="129"/>
      <c r="Y92" s="129"/>
      <c r="Z92" s="129"/>
      <c r="AA92" s="129"/>
      <c r="AB92" s="130"/>
      <c r="AD92" s="84"/>
      <c r="AE92" s="82"/>
      <c r="AF92" s="82"/>
      <c r="AG92" s="82"/>
      <c r="AH92" s="82"/>
      <c r="AI92" s="82"/>
      <c r="AJ92" s="85"/>
      <c r="AK92" s="81"/>
      <c r="AL92" s="82"/>
      <c r="AM92" s="82"/>
      <c r="AN92" s="82"/>
      <c r="AO92" s="83"/>
    </row>
    <row r="93" spans="2:41" x14ac:dyDescent="0.25">
      <c r="B93" s="140" t="s">
        <v>456</v>
      </c>
      <c r="C93" s="141"/>
      <c r="D93" s="141"/>
      <c r="E93" s="141"/>
      <c r="F93" s="141"/>
      <c r="G93" s="141"/>
      <c r="H93" s="141"/>
      <c r="I93" s="141"/>
      <c r="J93" s="141"/>
      <c r="K93" s="141"/>
      <c r="L93" s="141"/>
      <c r="M93" s="141"/>
      <c r="N93" s="141"/>
      <c r="O93" s="141"/>
      <c r="P93" s="141"/>
      <c r="Q93" s="142"/>
      <c r="S93" s="98"/>
      <c r="T93" s="99"/>
      <c r="U93" s="99"/>
      <c r="V93" s="99"/>
      <c r="W93" s="99"/>
      <c r="X93" s="99"/>
      <c r="Y93" s="99"/>
      <c r="Z93" s="99"/>
      <c r="AA93" s="99"/>
      <c r="AB93" s="100"/>
      <c r="AD93" s="120"/>
      <c r="AE93" s="121"/>
      <c r="AF93" s="121"/>
      <c r="AG93" s="121"/>
      <c r="AH93" s="121"/>
      <c r="AI93" s="121"/>
      <c r="AJ93" s="122"/>
      <c r="AK93" s="131"/>
      <c r="AL93" s="121"/>
      <c r="AM93" s="121"/>
      <c r="AN93" s="121"/>
      <c r="AO93" s="132"/>
    </row>
    <row r="94" spans="2:41" x14ac:dyDescent="0.25">
      <c r="B94" s="140"/>
      <c r="C94" s="141"/>
      <c r="D94" s="141"/>
      <c r="E94" s="141"/>
      <c r="F94" s="141"/>
      <c r="G94" s="141"/>
      <c r="H94" s="141"/>
      <c r="I94" s="141"/>
      <c r="J94" s="141"/>
      <c r="K94" s="141"/>
      <c r="L94" s="141"/>
      <c r="M94" s="141"/>
      <c r="N94" s="141"/>
      <c r="O94" s="141"/>
      <c r="P94" s="141"/>
      <c r="Q94" s="142"/>
      <c r="S94" s="101"/>
      <c r="T94" s="102"/>
      <c r="U94" s="102"/>
      <c r="V94" s="102"/>
      <c r="W94" s="102"/>
      <c r="X94" s="102"/>
      <c r="Y94" s="102"/>
      <c r="Z94" s="102"/>
      <c r="AA94" s="102"/>
      <c r="AB94" s="103"/>
      <c r="AD94" s="84"/>
      <c r="AE94" s="82"/>
      <c r="AF94" s="82"/>
      <c r="AG94" s="82"/>
      <c r="AH94" s="82"/>
      <c r="AI94" s="82"/>
      <c r="AJ94" s="85"/>
      <c r="AK94" s="81"/>
      <c r="AL94" s="82"/>
      <c r="AM94" s="82"/>
      <c r="AN94" s="82"/>
      <c r="AO94" s="83"/>
    </row>
    <row r="95" spans="2:41" x14ac:dyDescent="0.25">
      <c r="B95" s="136" t="s">
        <v>50</v>
      </c>
      <c r="C95" s="123"/>
      <c r="D95" s="123"/>
      <c r="E95" s="123"/>
      <c r="F95" s="123"/>
      <c r="G95" s="123"/>
      <c r="H95" s="123"/>
      <c r="I95" s="123"/>
      <c r="J95" s="123" t="s">
        <v>357</v>
      </c>
      <c r="K95" s="123"/>
      <c r="L95" s="123"/>
      <c r="M95" s="123"/>
      <c r="N95" s="123"/>
      <c r="O95" s="123"/>
      <c r="P95" s="123"/>
      <c r="Q95" s="124"/>
      <c r="S95" s="125"/>
      <c r="T95" s="126"/>
      <c r="U95" s="126"/>
      <c r="V95" s="126"/>
      <c r="W95" s="126"/>
      <c r="X95" s="126"/>
      <c r="Y95" s="126"/>
      <c r="Z95" s="126"/>
      <c r="AA95" s="126"/>
      <c r="AB95" s="127"/>
      <c r="AD95" s="120"/>
      <c r="AE95" s="121"/>
      <c r="AF95" s="121"/>
      <c r="AG95" s="121"/>
      <c r="AH95" s="121"/>
      <c r="AI95" s="121"/>
      <c r="AJ95" s="122"/>
      <c r="AK95" s="131"/>
      <c r="AL95" s="121"/>
      <c r="AM95" s="121"/>
      <c r="AN95" s="121"/>
      <c r="AO95" s="132"/>
    </row>
    <row r="96" spans="2:41" x14ac:dyDescent="0.25">
      <c r="B96" s="136" t="s">
        <v>51</v>
      </c>
      <c r="C96" s="123"/>
      <c r="D96" s="123"/>
      <c r="E96" s="123" t="s">
        <v>54</v>
      </c>
      <c r="F96" s="123"/>
      <c r="G96" s="123"/>
      <c r="H96" s="123"/>
      <c r="I96" s="123"/>
      <c r="J96" s="123"/>
      <c r="K96" s="123"/>
      <c r="L96" s="123"/>
      <c r="M96" s="123"/>
      <c r="N96" s="123"/>
      <c r="O96" s="123"/>
      <c r="P96" s="123"/>
      <c r="Q96" s="124"/>
      <c r="S96" s="128"/>
      <c r="T96" s="129"/>
      <c r="U96" s="129"/>
      <c r="V96" s="129"/>
      <c r="W96" s="129"/>
      <c r="X96" s="129"/>
      <c r="Y96" s="129"/>
      <c r="Z96" s="129"/>
      <c r="AA96" s="129"/>
      <c r="AB96" s="130"/>
      <c r="AD96" s="84"/>
      <c r="AE96" s="82"/>
      <c r="AF96" s="82"/>
      <c r="AG96" s="82"/>
      <c r="AH96" s="82"/>
      <c r="AI96" s="82"/>
      <c r="AJ96" s="85"/>
      <c r="AK96" s="81"/>
      <c r="AL96" s="82"/>
      <c r="AM96" s="82"/>
      <c r="AN96" s="82"/>
      <c r="AO96" s="83"/>
    </row>
    <row r="97" spans="2:41" x14ac:dyDescent="0.25">
      <c r="B97" s="136" t="s">
        <v>52</v>
      </c>
      <c r="C97" s="123"/>
      <c r="D97" s="123"/>
      <c r="E97" s="123" t="s">
        <v>55</v>
      </c>
      <c r="F97" s="123"/>
      <c r="G97" s="123"/>
      <c r="H97" s="123"/>
      <c r="I97" s="123"/>
      <c r="J97" s="123"/>
      <c r="K97" s="123"/>
      <c r="L97" s="123"/>
      <c r="M97" s="123"/>
      <c r="N97" s="123"/>
      <c r="O97" s="123"/>
      <c r="P97" s="123"/>
      <c r="Q97" s="124"/>
      <c r="S97" s="98"/>
      <c r="T97" s="99"/>
      <c r="U97" s="99"/>
      <c r="V97" s="99"/>
      <c r="W97" s="99"/>
      <c r="X97" s="99"/>
      <c r="Y97" s="99"/>
      <c r="Z97" s="99"/>
      <c r="AA97" s="99"/>
      <c r="AB97" s="100"/>
      <c r="AD97" s="120"/>
      <c r="AE97" s="121"/>
      <c r="AF97" s="121"/>
      <c r="AG97" s="121"/>
      <c r="AH97" s="121"/>
      <c r="AI97" s="121"/>
      <c r="AJ97" s="122"/>
      <c r="AK97" s="131"/>
      <c r="AL97" s="121"/>
      <c r="AM97" s="121"/>
      <c r="AN97" s="121"/>
      <c r="AO97" s="132"/>
    </row>
    <row r="98" spans="2:41" x14ac:dyDescent="0.25">
      <c r="B98" s="136" t="s">
        <v>53</v>
      </c>
      <c r="C98" s="123"/>
      <c r="D98" s="123"/>
      <c r="E98" s="141" t="s">
        <v>56</v>
      </c>
      <c r="F98" s="141"/>
      <c r="G98" s="141"/>
      <c r="H98" s="141"/>
      <c r="I98" s="141"/>
      <c r="J98" s="141"/>
      <c r="K98" s="141"/>
      <c r="L98" s="141"/>
      <c r="M98" s="141"/>
      <c r="N98" s="141"/>
      <c r="O98" s="141"/>
      <c r="P98" s="141"/>
      <c r="Q98" s="142"/>
      <c r="S98" s="101"/>
      <c r="T98" s="102"/>
      <c r="U98" s="102"/>
      <c r="V98" s="102"/>
      <c r="W98" s="102"/>
      <c r="X98" s="102"/>
      <c r="Y98" s="102"/>
      <c r="Z98" s="102"/>
      <c r="AA98" s="102"/>
      <c r="AB98" s="103"/>
      <c r="AD98" s="84"/>
      <c r="AE98" s="82"/>
      <c r="AF98" s="82"/>
      <c r="AG98" s="82"/>
      <c r="AH98" s="82"/>
      <c r="AI98" s="82"/>
      <c r="AJ98" s="85"/>
      <c r="AK98" s="81"/>
      <c r="AL98" s="82"/>
      <c r="AM98" s="82"/>
      <c r="AN98" s="82"/>
      <c r="AO98" s="83"/>
    </row>
    <row r="99" spans="2:41" x14ac:dyDescent="0.25">
      <c r="B99" s="136"/>
      <c r="C99" s="123"/>
      <c r="D99" s="123"/>
      <c r="E99" s="141"/>
      <c r="F99" s="141"/>
      <c r="G99" s="141"/>
      <c r="H99" s="141"/>
      <c r="I99" s="141"/>
      <c r="J99" s="141"/>
      <c r="K99" s="141"/>
      <c r="L99" s="141"/>
      <c r="M99" s="141"/>
      <c r="N99" s="141"/>
      <c r="O99" s="141"/>
      <c r="P99" s="141"/>
      <c r="Q99" s="142"/>
      <c r="S99" s="125"/>
      <c r="T99" s="126"/>
      <c r="U99" s="126"/>
      <c r="V99" s="126"/>
      <c r="W99" s="126"/>
      <c r="X99" s="126"/>
      <c r="Y99" s="126"/>
      <c r="Z99" s="126"/>
      <c r="AA99" s="126"/>
      <c r="AB99" s="127"/>
      <c r="AD99" s="341"/>
      <c r="AE99" s="234"/>
      <c r="AF99" s="234"/>
      <c r="AG99" s="234"/>
      <c r="AH99" s="234"/>
      <c r="AI99" s="234"/>
      <c r="AJ99" s="234"/>
      <c r="AK99" s="234"/>
      <c r="AL99" s="234"/>
      <c r="AM99" s="234"/>
      <c r="AN99" s="234"/>
      <c r="AO99" s="235"/>
    </row>
    <row r="100" spans="2:41" x14ac:dyDescent="0.25">
      <c r="B100" s="236" t="s">
        <v>57</v>
      </c>
      <c r="C100" s="237"/>
      <c r="D100" s="237"/>
      <c r="E100" s="237"/>
      <c r="F100" s="237"/>
      <c r="G100" s="237"/>
      <c r="H100" s="237"/>
      <c r="I100" s="237"/>
      <c r="J100" s="237" t="s">
        <v>58</v>
      </c>
      <c r="K100" s="237"/>
      <c r="L100" s="237"/>
      <c r="M100" s="237"/>
      <c r="N100" s="237"/>
      <c r="O100" s="237"/>
      <c r="P100" s="237"/>
      <c r="Q100" s="239"/>
      <c r="S100" s="302"/>
      <c r="T100" s="303"/>
      <c r="U100" s="303"/>
      <c r="V100" s="303"/>
      <c r="W100" s="303"/>
      <c r="X100" s="303"/>
      <c r="Y100" s="303"/>
      <c r="Z100" s="303"/>
      <c r="AA100" s="303"/>
      <c r="AB100" s="304"/>
      <c r="AD100" s="310"/>
      <c r="AE100" s="311"/>
      <c r="AF100" s="311"/>
      <c r="AG100" s="311"/>
      <c r="AH100" s="311"/>
      <c r="AI100" s="311"/>
      <c r="AJ100" s="311"/>
      <c r="AK100" s="311"/>
      <c r="AL100" s="311"/>
      <c r="AM100" s="311"/>
      <c r="AN100" s="311"/>
      <c r="AO100" s="342"/>
    </row>
  </sheetData>
  <sheetProtection sheet="1" selectLockedCells="1"/>
  <mergeCells count="801">
    <mergeCell ref="AN24:AO24"/>
    <mergeCell ref="AL42:AM42"/>
    <mergeCell ref="AB43:AC43"/>
    <mergeCell ref="AH45:AI45"/>
    <mergeCell ref="J18:K18"/>
    <mergeCell ref="AA6:AB6"/>
    <mergeCell ref="Y5:Z6"/>
    <mergeCell ref="AL19:AM19"/>
    <mergeCell ref="AF21:AG21"/>
    <mergeCell ref="AD20:AE20"/>
    <mergeCell ref="AF18:AG18"/>
    <mergeCell ref="AJ21:AK21"/>
    <mergeCell ref="AH19:AI19"/>
    <mergeCell ref="X10:Y11"/>
    <mergeCell ref="AL15:AM15"/>
    <mergeCell ref="P14:U14"/>
    <mergeCell ref="AJ14:AO14"/>
    <mergeCell ref="L16:M16"/>
    <mergeCell ref="AJ42:AK42"/>
    <mergeCell ref="AF45:AG45"/>
    <mergeCell ref="AD42:AE42"/>
    <mergeCell ref="AH42:AI42"/>
    <mergeCell ref="AA3:AB3"/>
    <mergeCell ref="H16:I16"/>
    <mergeCell ref="L18:M18"/>
    <mergeCell ref="L44:M44"/>
    <mergeCell ref="P42:Q42"/>
    <mergeCell ref="T44:U44"/>
    <mergeCell ref="T43:U43"/>
    <mergeCell ref="T42:U42"/>
    <mergeCell ref="N44:O44"/>
    <mergeCell ref="J43:K43"/>
    <mergeCell ref="R42:S42"/>
    <mergeCell ref="L43:M43"/>
    <mergeCell ref="P44:Q44"/>
    <mergeCell ref="R44:S44"/>
    <mergeCell ref="N43:O43"/>
    <mergeCell ref="P43:Q43"/>
    <mergeCell ref="R43:S43"/>
    <mergeCell ref="AB44:AC44"/>
    <mergeCell ref="AB42:AC42"/>
    <mergeCell ref="J25:K25"/>
    <mergeCell ref="L25:M25"/>
    <mergeCell ref="T24:U24"/>
    <mergeCell ref="AN31:AO31"/>
    <mergeCell ref="AD41:AE41"/>
    <mergeCell ref="AL45:AM45"/>
    <mergeCell ref="AD45:AE45"/>
    <mergeCell ref="AL43:AM43"/>
    <mergeCell ref="AF42:AG42"/>
    <mergeCell ref="AF43:AG43"/>
    <mergeCell ref="AH43:AI43"/>
    <mergeCell ref="AJ43:AK43"/>
    <mergeCell ref="AN43:AO43"/>
    <mergeCell ref="AN42:AO42"/>
    <mergeCell ref="AJ28:AK28"/>
    <mergeCell ref="AH26:AI26"/>
    <mergeCell ref="AL27:AM27"/>
    <mergeCell ref="AB29:AC29"/>
    <mergeCell ref="AD29:AE29"/>
    <mergeCell ref="AB33:AC33"/>
    <mergeCell ref="AD30:AE30"/>
    <mergeCell ref="AJ45:AK45"/>
    <mergeCell ref="AB45:AC45"/>
    <mergeCell ref="AB37:AC37"/>
    <mergeCell ref="AJ29:AK29"/>
    <mergeCell ref="B12:D12"/>
    <mergeCell ref="AE53:AF53"/>
    <mergeCell ref="J16:K16"/>
    <mergeCell ref="T19:U19"/>
    <mergeCell ref="N25:O25"/>
    <mergeCell ref="N24:O24"/>
    <mergeCell ref="P25:Q25"/>
    <mergeCell ref="R25:S25"/>
    <mergeCell ref="T25:U25"/>
    <mergeCell ref="P30:Q30"/>
    <mergeCell ref="L17:M17"/>
    <mergeCell ref="T16:U16"/>
    <mergeCell ref="J19:K19"/>
    <mergeCell ref="L24:M24"/>
    <mergeCell ref="P19:Q19"/>
    <mergeCell ref="R24:S24"/>
    <mergeCell ref="L19:M19"/>
    <mergeCell ref="N20:O20"/>
    <mergeCell ref="P24:Q24"/>
    <mergeCell ref="J47:R47"/>
    <mergeCell ref="T30:U30"/>
    <mergeCell ref="AF25:AG25"/>
    <mergeCell ref="AK88:AO88"/>
    <mergeCell ref="S95:AB96"/>
    <mergeCell ref="AD99:AJ99"/>
    <mergeCell ref="AK100:AO100"/>
    <mergeCell ref="J91:K91"/>
    <mergeCell ref="AD87:AJ87"/>
    <mergeCell ref="R10:U11"/>
    <mergeCell ref="AJ17:AK17"/>
    <mergeCell ref="W16:AA16"/>
    <mergeCell ref="W17:AA17"/>
    <mergeCell ref="W18:AA18"/>
    <mergeCell ref="W19:AA19"/>
    <mergeCell ref="W20:AA20"/>
    <mergeCell ref="W21:AA21"/>
    <mergeCell ref="AN23:AO23"/>
    <mergeCell ref="D60:J60"/>
    <mergeCell ref="J54:K54"/>
    <mergeCell ref="AJ39:AK39"/>
    <mergeCell ref="Y40:AA40"/>
    <mergeCell ref="S75:AO84"/>
    <mergeCell ref="W41:AA41"/>
    <mergeCell ref="C34:D34"/>
    <mergeCell ref="C35:D35"/>
    <mergeCell ref="AD43:AE43"/>
    <mergeCell ref="AN19:AO19"/>
    <mergeCell ref="H24:I24"/>
    <mergeCell ref="T21:U21"/>
    <mergeCell ref="H18:I18"/>
    <mergeCell ref="H20:I20"/>
    <mergeCell ref="P20:Q20"/>
    <mergeCell ref="R20:S20"/>
    <mergeCell ref="J21:K21"/>
    <mergeCell ref="P22:Q22"/>
    <mergeCell ref="N22:O22"/>
    <mergeCell ref="J24:K24"/>
    <mergeCell ref="AJ22:AK22"/>
    <mergeCell ref="AF23:AG23"/>
    <mergeCell ref="AH24:AI24"/>
    <mergeCell ref="AH23:AI23"/>
    <mergeCell ref="AF22:AG22"/>
    <mergeCell ref="AL24:AM24"/>
    <mergeCell ref="AF19:AG19"/>
    <mergeCell ref="AN22:AO22"/>
    <mergeCell ref="AD23:AE23"/>
    <mergeCell ref="AJ23:AK23"/>
    <mergeCell ref="L20:M20"/>
    <mergeCell ref="J20:K20"/>
    <mergeCell ref="R18:S18"/>
    <mergeCell ref="T20:U20"/>
    <mergeCell ref="H21:I21"/>
    <mergeCell ref="C20:D20"/>
    <mergeCell ref="C21:D21"/>
    <mergeCell ref="AN27:AO27"/>
    <mergeCell ref="AJ33:AK33"/>
    <mergeCell ref="AF30:AG30"/>
    <mergeCell ref="W30:X30"/>
    <mergeCell ref="W31:X31"/>
    <mergeCell ref="W32:X32"/>
    <mergeCell ref="C33:D33"/>
    <mergeCell ref="AB28:AC28"/>
    <mergeCell ref="AD28:AE28"/>
    <mergeCell ref="AF28:AG28"/>
    <mergeCell ref="AF32:AG32"/>
    <mergeCell ref="L32:M32"/>
    <mergeCell ref="N33:O33"/>
    <mergeCell ref="N32:O32"/>
    <mergeCell ref="P32:Q32"/>
    <mergeCell ref="P33:Q33"/>
    <mergeCell ref="J22:K22"/>
    <mergeCell ref="R26:S26"/>
    <mergeCell ref="T22:U22"/>
    <mergeCell ref="AN26:AO26"/>
    <mergeCell ref="H37:I37"/>
    <mergeCell ref="K60:M60"/>
    <mergeCell ref="C41:G41"/>
    <mergeCell ref="J38:K38"/>
    <mergeCell ref="B59:I59"/>
    <mergeCell ref="H39:I39"/>
    <mergeCell ref="H41:I41"/>
    <mergeCell ref="E37:G37"/>
    <mergeCell ref="B58:Q58"/>
    <mergeCell ref="B51:I51"/>
    <mergeCell ref="J51:K51"/>
    <mergeCell ref="C45:D45"/>
    <mergeCell ref="P49:Q49"/>
    <mergeCell ref="S63:V64"/>
    <mergeCell ref="B55:I55"/>
    <mergeCell ref="L53:M53"/>
    <mergeCell ref="P52:Q52"/>
    <mergeCell ref="W54:Y54"/>
    <mergeCell ref="P38:Q38"/>
    <mergeCell ref="R38:S38"/>
    <mergeCell ref="T38:U38"/>
    <mergeCell ref="J39:K39"/>
    <mergeCell ref="T45:U45"/>
    <mergeCell ref="L41:M41"/>
    <mergeCell ref="L45:M45"/>
    <mergeCell ref="P45:Q45"/>
    <mergeCell ref="L42:M42"/>
    <mergeCell ref="N42:O42"/>
    <mergeCell ref="B48:AF48"/>
    <mergeCell ref="B60:C60"/>
    <mergeCell ref="S61:V62"/>
    <mergeCell ref="C38:D38"/>
    <mergeCell ref="S59:V60"/>
    <mergeCell ref="AD100:AJ100"/>
    <mergeCell ref="R30:S30"/>
    <mergeCell ref="J17:K17"/>
    <mergeCell ref="N16:O16"/>
    <mergeCell ref="N30:O30"/>
    <mergeCell ref="P16:Q16"/>
    <mergeCell ref="R16:S16"/>
    <mergeCell ref="AL53:AM54"/>
    <mergeCell ref="S99:AB100"/>
    <mergeCell ref="AL35:AM35"/>
    <mergeCell ref="AB53:AD53"/>
    <mergeCell ref="AB30:AC30"/>
    <mergeCell ref="AJ40:AK40"/>
    <mergeCell ref="N52:O52"/>
    <mergeCell ref="L40:M40"/>
    <mergeCell ref="AH35:AI35"/>
    <mergeCell ref="AH44:AI44"/>
    <mergeCell ref="N53:O53"/>
    <mergeCell ref="L52:M52"/>
    <mergeCell ref="N54:O54"/>
    <mergeCell ref="Z53:AA53"/>
    <mergeCell ref="W43:AA43"/>
    <mergeCell ref="N60:Q60"/>
    <mergeCell ref="J59:Q59"/>
    <mergeCell ref="AK89:AO89"/>
    <mergeCell ref="L91:M91"/>
    <mergeCell ref="AK98:AO98"/>
    <mergeCell ref="W36:X36"/>
    <mergeCell ref="Y36:AA36"/>
    <mergeCell ref="AB36:AC36"/>
    <mergeCell ref="AD36:AE36"/>
    <mergeCell ref="AF36:AG36"/>
    <mergeCell ref="AH36:AI36"/>
    <mergeCell ref="B75:Q75"/>
    <mergeCell ref="AD88:AJ88"/>
    <mergeCell ref="L92:M92"/>
    <mergeCell ref="AH38:AI38"/>
    <mergeCell ref="B53:I53"/>
    <mergeCell ref="AD39:AE39"/>
    <mergeCell ref="L54:M54"/>
    <mergeCell ref="B54:I54"/>
    <mergeCell ref="AB38:AC38"/>
    <mergeCell ref="B56:AO56"/>
    <mergeCell ref="S86:AB86"/>
    <mergeCell ref="AK97:AO97"/>
    <mergeCell ref="AN38:AO38"/>
    <mergeCell ref="C36:D36"/>
    <mergeCell ref="C37:D37"/>
    <mergeCell ref="AD89:AJ89"/>
    <mergeCell ref="AN53:AO53"/>
    <mergeCell ref="B4:C4"/>
    <mergeCell ref="Q3:R4"/>
    <mergeCell ref="B98:D99"/>
    <mergeCell ref="AD95:AJ95"/>
    <mergeCell ref="AK96:AO96"/>
    <mergeCell ref="B3:C3"/>
    <mergeCell ref="AH49:AK50"/>
    <mergeCell ref="AE54:AF54"/>
    <mergeCell ref="AD47:AL47"/>
    <mergeCell ref="W5:X6"/>
    <mergeCell ref="S3:T4"/>
    <mergeCell ref="J30:K30"/>
    <mergeCell ref="AL51:AO52"/>
    <mergeCell ref="B13:AO13"/>
    <mergeCell ref="AN17:AO17"/>
    <mergeCell ref="W14:AA14"/>
    <mergeCell ref="AF26:AG26"/>
    <mergeCell ref="AH20:AI20"/>
    <mergeCell ref="AN25:AO25"/>
    <mergeCell ref="AB26:AC26"/>
    <mergeCell ref="AB24:AC24"/>
    <mergeCell ref="B8:C8"/>
    <mergeCell ref="Q2:AH2"/>
    <mergeCell ref="B2:O2"/>
    <mergeCell ref="T18:U18"/>
    <mergeCell ref="N19:O19"/>
    <mergeCell ref="U8:V8"/>
    <mergeCell ref="AD97:AJ97"/>
    <mergeCell ref="AH51:AK52"/>
    <mergeCell ref="AE49:AF49"/>
    <mergeCell ref="J49:O49"/>
    <mergeCell ref="B7:C7"/>
    <mergeCell ref="AH53:AK54"/>
    <mergeCell ref="AJ2:AO8"/>
    <mergeCell ref="L30:M30"/>
    <mergeCell ref="E12:F12"/>
    <mergeCell ref="AA8:AB8"/>
    <mergeCell ref="P15:Q15"/>
    <mergeCell ref="U4:V4"/>
    <mergeCell ref="AG8:AH8"/>
    <mergeCell ref="AG7:AH7"/>
    <mergeCell ref="W15:AA15"/>
    <mergeCell ref="AD21:AE21"/>
    <mergeCell ref="AN18:AO18"/>
    <mergeCell ref="AH10:AK10"/>
    <mergeCell ref="AH11:AK11"/>
    <mergeCell ref="AN35:AO35"/>
    <mergeCell ref="W53:Y53"/>
    <mergeCell ref="AB32:AC32"/>
    <mergeCell ref="AB35:AC35"/>
    <mergeCell ref="AF34:AG34"/>
    <mergeCell ref="AB34:AC34"/>
    <mergeCell ref="AB40:AC40"/>
    <mergeCell ref="AD40:AE40"/>
    <mergeCell ref="AF40:AG40"/>
    <mergeCell ref="AH40:AI40"/>
    <mergeCell ref="AN36:AO36"/>
    <mergeCell ref="AN44:AO44"/>
    <mergeCell ref="AN45:AO45"/>
    <mergeCell ref="AN37:AO37"/>
    <mergeCell ref="N55:O55"/>
    <mergeCell ref="P55:Q55"/>
    <mergeCell ref="R55:V55"/>
    <mergeCell ref="W55:Y55"/>
    <mergeCell ref="Z55:AA55"/>
    <mergeCell ref="J53:K53"/>
    <mergeCell ref="AJ44:AK44"/>
    <mergeCell ref="R54:V54"/>
    <mergeCell ref="P54:Q54"/>
    <mergeCell ref="AF44:AG44"/>
    <mergeCell ref="AD44:AE44"/>
    <mergeCell ref="R52:V52"/>
    <mergeCell ref="Z54:AA54"/>
    <mergeCell ref="AB54:AD54"/>
    <mergeCell ref="P53:Q53"/>
    <mergeCell ref="J52:K52"/>
    <mergeCell ref="R53:V53"/>
    <mergeCell ref="T29:U29"/>
    <mergeCell ref="J37:K37"/>
    <mergeCell ref="L27:M27"/>
    <mergeCell ref="T28:U28"/>
    <mergeCell ref="L35:M35"/>
    <mergeCell ref="N35:O35"/>
    <mergeCell ref="P35:Q35"/>
    <mergeCell ref="T36:U36"/>
    <mergeCell ref="R35:S35"/>
    <mergeCell ref="R36:S36"/>
    <mergeCell ref="J35:K35"/>
    <mergeCell ref="P36:Q36"/>
    <mergeCell ref="T35:U35"/>
    <mergeCell ref="T32:U32"/>
    <mergeCell ref="P26:Q26"/>
    <mergeCell ref="L26:M26"/>
    <mergeCell ref="N27:O27"/>
    <mergeCell ref="N26:O26"/>
    <mergeCell ref="P27:Q27"/>
    <mergeCell ref="R27:S27"/>
    <mergeCell ref="J28:K28"/>
    <mergeCell ref="T26:U26"/>
    <mergeCell ref="L33:M33"/>
    <mergeCell ref="L29:M29"/>
    <mergeCell ref="R32:S32"/>
    <mergeCell ref="J33:K33"/>
    <mergeCell ref="T31:U31"/>
    <mergeCell ref="J31:K31"/>
    <mergeCell ref="L31:M31"/>
    <mergeCell ref="N31:O31"/>
    <mergeCell ref="P31:Q31"/>
    <mergeCell ref="J27:K27"/>
    <mergeCell ref="J29:K29"/>
    <mergeCell ref="R28:S28"/>
    <mergeCell ref="N28:O28"/>
    <mergeCell ref="P28:Q28"/>
    <mergeCell ref="P29:Q29"/>
    <mergeCell ref="R29:S29"/>
    <mergeCell ref="AG5:AH5"/>
    <mergeCell ref="AC5:AD6"/>
    <mergeCell ref="AE5:AF6"/>
    <mergeCell ref="AE7:AF8"/>
    <mergeCell ref="AG6:AH6"/>
    <mergeCell ref="AL10:AO10"/>
    <mergeCell ref="AL11:AO11"/>
    <mergeCell ref="P18:Q18"/>
    <mergeCell ref="AA7:AB7"/>
    <mergeCell ref="AL18:AM18"/>
    <mergeCell ref="AH18:AI18"/>
    <mergeCell ref="AN15:AO15"/>
    <mergeCell ref="Q7:R8"/>
    <mergeCell ref="P17:Q17"/>
    <mergeCell ref="R19:S19"/>
    <mergeCell ref="H15:I15"/>
    <mergeCell ref="J15:K15"/>
    <mergeCell ref="T17:U17"/>
    <mergeCell ref="Y7:Z8"/>
    <mergeCell ref="AC3:AD4"/>
    <mergeCell ref="D7:O7"/>
    <mergeCell ref="U7:V7"/>
    <mergeCell ref="S5:T6"/>
    <mergeCell ref="D6:I6"/>
    <mergeCell ref="R15:S15"/>
    <mergeCell ref="AB14:AC14"/>
    <mergeCell ref="J6:K6"/>
    <mergeCell ref="AA5:AB5"/>
    <mergeCell ref="S7:T8"/>
    <mergeCell ref="N10:O11"/>
    <mergeCell ref="P10:Q11"/>
    <mergeCell ref="C14:G14"/>
    <mergeCell ref="D8:O8"/>
    <mergeCell ref="W3:X4"/>
    <mergeCell ref="C19:D19"/>
    <mergeCell ref="H19:I19"/>
    <mergeCell ref="H17:I17"/>
    <mergeCell ref="N17:O17"/>
    <mergeCell ref="AE3:AF4"/>
    <mergeCell ref="AG3:AH3"/>
    <mergeCell ref="AG4:AH4"/>
    <mergeCell ref="L6:O6"/>
    <mergeCell ref="AC7:AD8"/>
    <mergeCell ref="D4:I4"/>
    <mergeCell ref="B6:C6"/>
    <mergeCell ref="AH46:AI46"/>
    <mergeCell ref="N50:O50"/>
    <mergeCell ref="AH48:AO48"/>
    <mergeCell ref="AA4:AB4"/>
    <mergeCell ref="N18:O18"/>
    <mergeCell ref="J14:K14"/>
    <mergeCell ref="L4:O4"/>
    <mergeCell ref="Z10:AC11"/>
    <mergeCell ref="J10:M11"/>
    <mergeCell ref="T27:U27"/>
    <mergeCell ref="N29:O29"/>
    <mergeCell ref="L28:M28"/>
    <mergeCell ref="L37:M37"/>
    <mergeCell ref="N37:O37"/>
    <mergeCell ref="P37:Q37"/>
    <mergeCell ref="R37:S37"/>
    <mergeCell ref="T37:U37"/>
    <mergeCell ref="AK99:AO99"/>
    <mergeCell ref="AE50:AF50"/>
    <mergeCell ref="AL49:AO50"/>
    <mergeCell ref="B100:I100"/>
    <mergeCell ref="AD96:AJ96"/>
    <mergeCell ref="S97:AB98"/>
    <mergeCell ref="AD98:AJ98"/>
    <mergeCell ref="B96:D96"/>
    <mergeCell ref="E98:Q99"/>
    <mergeCell ref="AD86:AO86"/>
    <mergeCell ref="B77:Q77"/>
    <mergeCell ref="J92:K92"/>
    <mergeCell ref="AK87:AO87"/>
    <mergeCell ref="AK95:AO95"/>
    <mergeCell ref="J100:Q100"/>
    <mergeCell ref="B97:D97"/>
    <mergeCell ref="AN54:AO54"/>
    <mergeCell ref="AB52:AD52"/>
    <mergeCell ref="H91:I91"/>
    <mergeCell ref="B68:Q68"/>
    <mergeCell ref="F91:G91"/>
    <mergeCell ref="S69:V70"/>
    <mergeCell ref="N91:O91"/>
    <mergeCell ref="P91:Q91"/>
    <mergeCell ref="AB20:AC20"/>
    <mergeCell ref="AJ18:AK18"/>
    <mergeCell ref="AL21:AM21"/>
    <mergeCell ref="AD19:AE19"/>
    <mergeCell ref="AB21:AC21"/>
    <mergeCell ref="AD24:AE24"/>
    <mergeCell ref="AH22:AI22"/>
    <mergeCell ref="AJ24:AK24"/>
    <mergeCell ref="AD10:AE11"/>
    <mergeCell ref="AF10:AG11"/>
    <mergeCell ref="AD22:AE22"/>
    <mergeCell ref="AD17:AE17"/>
    <mergeCell ref="AL16:AM16"/>
    <mergeCell ref="AD14:AE14"/>
    <mergeCell ref="AJ20:AK20"/>
    <mergeCell ref="AB22:AC22"/>
    <mergeCell ref="AB23:AC23"/>
    <mergeCell ref="AL20:AM20"/>
    <mergeCell ref="L15:M15"/>
    <mergeCell ref="AF14:AG14"/>
    <mergeCell ref="C15:G15"/>
    <mergeCell ref="AJ26:AK26"/>
    <mergeCell ref="H28:I28"/>
    <mergeCell ref="W29:AA29"/>
    <mergeCell ref="AH28:AI28"/>
    <mergeCell ref="H27:I27"/>
    <mergeCell ref="W27:AA27"/>
    <mergeCell ref="W26:X26"/>
    <mergeCell ref="H25:I25"/>
    <mergeCell ref="AF24:AG24"/>
    <mergeCell ref="L22:M22"/>
    <mergeCell ref="H14:I14"/>
    <mergeCell ref="R22:S22"/>
    <mergeCell ref="J23:K23"/>
    <mergeCell ref="L23:M23"/>
    <mergeCell ref="N23:O23"/>
    <mergeCell ref="P23:Q23"/>
    <mergeCell ref="R23:S23"/>
    <mergeCell ref="T23:U23"/>
    <mergeCell ref="J26:K26"/>
    <mergeCell ref="R21:S21"/>
    <mergeCell ref="T15:U15"/>
    <mergeCell ref="W7:X8"/>
    <mergeCell ref="B5:C5"/>
    <mergeCell ref="Q5:R6"/>
    <mergeCell ref="D3:O3"/>
    <mergeCell ref="U6:V6"/>
    <mergeCell ref="J4:K4"/>
    <mergeCell ref="U5:V5"/>
    <mergeCell ref="D5:O5"/>
    <mergeCell ref="Y3:Z4"/>
    <mergeCell ref="U3:V3"/>
    <mergeCell ref="AN20:AO20"/>
    <mergeCell ref="L14:M14"/>
    <mergeCell ref="V10:W11"/>
    <mergeCell ref="R17:S17"/>
    <mergeCell ref="H10:I11"/>
    <mergeCell ref="F10:G11"/>
    <mergeCell ref="B10:E11"/>
    <mergeCell ref="N15:O15"/>
    <mergeCell ref="AD18:AE18"/>
    <mergeCell ref="AH14:AI14"/>
    <mergeCell ref="AJ15:AK15"/>
    <mergeCell ref="AJ19:AK19"/>
    <mergeCell ref="AD15:AE15"/>
    <mergeCell ref="AB16:AC16"/>
    <mergeCell ref="AH15:AI15"/>
    <mergeCell ref="C16:G16"/>
    <mergeCell ref="AB15:AC15"/>
    <mergeCell ref="AD16:AE16"/>
    <mergeCell ref="AF16:AG16"/>
    <mergeCell ref="AH16:AI16"/>
    <mergeCell ref="C18:G18"/>
    <mergeCell ref="C17:G17"/>
    <mergeCell ref="AF15:AG15"/>
    <mergeCell ref="AJ16:AK16"/>
    <mergeCell ref="AL28:AM28"/>
    <mergeCell ref="W28:AA28"/>
    <mergeCell ref="H29:I29"/>
    <mergeCell ref="AJ27:AK27"/>
    <mergeCell ref="H26:I26"/>
    <mergeCell ref="AN28:AO28"/>
    <mergeCell ref="AF29:AG29"/>
    <mergeCell ref="W71:AO72"/>
    <mergeCell ref="AK91:AO91"/>
    <mergeCell ref="L39:M39"/>
    <mergeCell ref="S67:V68"/>
    <mergeCell ref="B52:I52"/>
    <mergeCell ref="Z52:AA52"/>
    <mergeCell ref="C32:G32"/>
    <mergeCell ref="AN33:AO33"/>
    <mergeCell ref="E36:G36"/>
    <mergeCell ref="C27:G27"/>
    <mergeCell ref="AJ38:AK38"/>
    <mergeCell ref="J41:K41"/>
    <mergeCell ref="W42:AA42"/>
    <mergeCell ref="C40:G40"/>
    <mergeCell ref="W73:AO74"/>
    <mergeCell ref="AN30:AO30"/>
    <mergeCell ref="AD91:AJ91"/>
    <mergeCell ref="AB25:AC25"/>
    <mergeCell ref="AD25:AE25"/>
    <mergeCell ref="AB27:AC27"/>
    <mergeCell ref="Y30:AA30"/>
    <mergeCell ref="Y31:AA31"/>
    <mergeCell ref="AJ25:AK25"/>
    <mergeCell ref="L34:M34"/>
    <mergeCell ref="H31:I31"/>
    <mergeCell ref="H30:I30"/>
    <mergeCell ref="AF33:AG33"/>
    <mergeCell ref="N34:O34"/>
    <mergeCell ref="H32:I32"/>
    <mergeCell ref="J34:K34"/>
    <mergeCell ref="H33:I33"/>
    <mergeCell ref="H34:I34"/>
    <mergeCell ref="Y32:AA32"/>
    <mergeCell ref="Y26:AA26"/>
    <mergeCell ref="AH33:AI33"/>
    <mergeCell ref="AD31:AE31"/>
    <mergeCell ref="T33:U33"/>
    <mergeCell ref="J32:K32"/>
    <mergeCell ref="R34:S34"/>
    <mergeCell ref="T34:U34"/>
    <mergeCell ref="R31:S31"/>
    <mergeCell ref="C23:G23"/>
    <mergeCell ref="C24:G24"/>
    <mergeCell ref="C25:G25"/>
    <mergeCell ref="C26:G26"/>
    <mergeCell ref="E21:G21"/>
    <mergeCell ref="N14:O14"/>
    <mergeCell ref="AF17:AG17"/>
    <mergeCell ref="AN16:AO16"/>
    <mergeCell ref="AB19:AC19"/>
    <mergeCell ref="H22:I22"/>
    <mergeCell ref="W23:AA23"/>
    <mergeCell ref="N21:O21"/>
    <mergeCell ref="P21:Q21"/>
    <mergeCell ref="W22:AA22"/>
    <mergeCell ref="E20:G20"/>
    <mergeCell ref="E19:G19"/>
    <mergeCell ref="AL17:AM17"/>
    <mergeCell ref="H23:I23"/>
    <mergeCell ref="AF20:AG20"/>
    <mergeCell ref="L21:M21"/>
    <mergeCell ref="W24:AA24"/>
    <mergeCell ref="AB17:AC17"/>
    <mergeCell ref="AB18:AC18"/>
    <mergeCell ref="AH17:AI17"/>
    <mergeCell ref="J50:K50"/>
    <mergeCell ref="N46:O46"/>
    <mergeCell ref="L50:M50"/>
    <mergeCell ref="AB50:AD50"/>
    <mergeCell ref="Z50:AA50"/>
    <mergeCell ref="P50:Q50"/>
    <mergeCell ref="N40:O40"/>
    <mergeCell ref="B49:I49"/>
    <mergeCell ref="H44:I44"/>
    <mergeCell ref="B50:I50"/>
    <mergeCell ref="B47:I47"/>
    <mergeCell ref="H40:I40"/>
    <mergeCell ref="C43:D43"/>
    <mergeCell ref="C28:G28"/>
    <mergeCell ref="W25:AA25"/>
    <mergeCell ref="C22:G22"/>
    <mergeCell ref="C29:G29"/>
    <mergeCell ref="C30:G30"/>
    <mergeCell ref="C31:G31"/>
    <mergeCell ref="AF35:AG35"/>
    <mergeCell ref="AL38:AM38"/>
    <mergeCell ref="AB39:AC39"/>
    <mergeCell ref="J36:K36"/>
    <mergeCell ref="L36:M36"/>
    <mergeCell ref="E35:G35"/>
    <mergeCell ref="H35:I35"/>
    <mergeCell ref="H36:I36"/>
    <mergeCell ref="AJ30:AK30"/>
    <mergeCell ref="AD34:AE34"/>
    <mergeCell ref="AL34:AM34"/>
    <mergeCell ref="AH34:AI34"/>
    <mergeCell ref="AJ34:AK34"/>
    <mergeCell ref="AD26:AE26"/>
    <mergeCell ref="AL30:AM30"/>
    <mergeCell ref="AH30:AI30"/>
    <mergeCell ref="E33:G33"/>
    <mergeCell ref="E34:G34"/>
    <mergeCell ref="B66:Q66"/>
    <mergeCell ref="W63:AO64"/>
    <mergeCell ref="B74:Q74"/>
    <mergeCell ref="B90:Q90"/>
    <mergeCell ref="W67:AO68"/>
    <mergeCell ref="AB51:AD51"/>
    <mergeCell ref="Z51:AA51"/>
    <mergeCell ref="W61:AO62"/>
    <mergeCell ref="AD90:AJ90"/>
    <mergeCell ref="W65:AO66"/>
    <mergeCell ref="AK90:AO90"/>
    <mergeCell ref="B72:Q72"/>
    <mergeCell ref="S73:V74"/>
    <mergeCell ref="S58:AO58"/>
    <mergeCell ref="W59:AO60"/>
    <mergeCell ref="W52:Y52"/>
    <mergeCell ref="W51:Y51"/>
    <mergeCell ref="AE51:AF51"/>
    <mergeCell ref="AE52:AF52"/>
    <mergeCell ref="AH55:AK55"/>
    <mergeCell ref="AB55:AD55"/>
    <mergeCell ref="AE55:AF55"/>
    <mergeCell ref="J55:K55"/>
    <mergeCell ref="L55:M55"/>
    <mergeCell ref="C42:G42"/>
    <mergeCell ref="AD46:AE46"/>
    <mergeCell ref="R49:V49"/>
    <mergeCell ref="L46:M46"/>
    <mergeCell ref="E43:G43"/>
    <mergeCell ref="AH39:AI39"/>
    <mergeCell ref="E38:G38"/>
    <mergeCell ref="C39:G39"/>
    <mergeCell ref="H43:I43"/>
    <mergeCell ref="R46:S46"/>
    <mergeCell ref="H45:I45"/>
    <mergeCell ref="E44:G44"/>
    <mergeCell ref="J44:K44"/>
    <mergeCell ref="AF39:AG39"/>
    <mergeCell ref="N45:O45"/>
    <mergeCell ref="L38:M38"/>
    <mergeCell ref="H42:I42"/>
    <mergeCell ref="J42:K42"/>
    <mergeCell ref="R45:S45"/>
    <mergeCell ref="T46:U46"/>
    <mergeCell ref="H38:I38"/>
    <mergeCell ref="C44:D44"/>
    <mergeCell ref="AB46:AC46"/>
    <mergeCell ref="C46:D46"/>
    <mergeCell ref="E45:G45"/>
    <mergeCell ref="J45:K45"/>
    <mergeCell ref="E46:G46"/>
    <mergeCell ref="AN46:AO46"/>
    <mergeCell ref="W49:Y49"/>
    <mergeCell ref="J46:K46"/>
    <mergeCell ref="AL46:AM46"/>
    <mergeCell ref="H46:I46"/>
    <mergeCell ref="W44:AA44"/>
    <mergeCell ref="AJ46:AK46"/>
    <mergeCell ref="AL44:AM44"/>
    <mergeCell ref="E96:Q96"/>
    <mergeCell ref="B73:Q73"/>
    <mergeCell ref="B95:I95"/>
    <mergeCell ref="S71:V72"/>
    <mergeCell ref="B69:Q69"/>
    <mergeCell ref="B70:Q70"/>
    <mergeCell ref="B71:Q71"/>
    <mergeCell ref="J95:Q95"/>
    <mergeCell ref="E97:Q97"/>
    <mergeCell ref="B93:Q94"/>
    <mergeCell ref="N92:O92"/>
    <mergeCell ref="B91:E92"/>
    <mergeCell ref="F92:G92"/>
    <mergeCell ref="H92:I92"/>
    <mergeCell ref="S89:AB90"/>
    <mergeCell ref="S87:AB88"/>
    <mergeCell ref="B78:Q88"/>
    <mergeCell ref="AH29:AI29"/>
    <mergeCell ref="AH31:AI31"/>
    <mergeCell ref="AH37:AI37"/>
    <mergeCell ref="AB41:AC41"/>
    <mergeCell ref="AK92:AO92"/>
    <mergeCell ref="AL23:AM23"/>
    <mergeCell ref="AD93:AJ93"/>
    <mergeCell ref="AH25:AI25"/>
    <mergeCell ref="AL25:AM25"/>
    <mergeCell ref="AD92:AJ92"/>
    <mergeCell ref="AJ37:AK37"/>
    <mergeCell ref="S91:AB92"/>
    <mergeCell ref="AD33:AE33"/>
    <mergeCell ref="AN29:AO29"/>
    <mergeCell ref="AF27:AG27"/>
    <mergeCell ref="W34:AA34"/>
    <mergeCell ref="AK93:AO93"/>
    <mergeCell ref="AD27:AE27"/>
    <mergeCell ref="AL26:AM26"/>
    <mergeCell ref="AF31:AG31"/>
    <mergeCell ref="AF41:AG41"/>
    <mergeCell ref="AH41:AI41"/>
    <mergeCell ref="AJ41:AK41"/>
    <mergeCell ref="AL41:AM41"/>
    <mergeCell ref="P34:Q34"/>
    <mergeCell ref="AL33:AM33"/>
    <mergeCell ref="P46:Q46"/>
    <mergeCell ref="W50:Y50"/>
    <mergeCell ref="AN21:AO21"/>
    <mergeCell ref="AH27:AI27"/>
    <mergeCell ref="J40:K40"/>
    <mergeCell ref="AD38:AE38"/>
    <mergeCell ref="AN39:AO39"/>
    <mergeCell ref="N41:O41"/>
    <mergeCell ref="W39:AA39"/>
    <mergeCell ref="R40:S40"/>
    <mergeCell ref="T40:U40"/>
    <mergeCell ref="R39:S39"/>
    <mergeCell ref="T39:U39"/>
    <mergeCell ref="N38:O38"/>
    <mergeCell ref="W33:AA33"/>
    <mergeCell ref="AL22:AM22"/>
    <mergeCell ref="AH21:AI21"/>
    <mergeCell ref="AL29:AM29"/>
    <mergeCell ref="W37:AA37"/>
    <mergeCell ref="AN41:AO41"/>
    <mergeCell ref="AD37:AE37"/>
    <mergeCell ref="AL31:AM31"/>
    <mergeCell ref="N39:O39"/>
    <mergeCell ref="W38:AA38"/>
    <mergeCell ref="T41:U41"/>
    <mergeCell ref="P39:Q39"/>
    <mergeCell ref="S93:AB94"/>
    <mergeCell ref="AF46:AG46"/>
    <mergeCell ref="R50:V50"/>
    <mergeCell ref="AF38:AG38"/>
    <mergeCell ref="AD35:AE35"/>
    <mergeCell ref="W45:AA45"/>
    <mergeCell ref="AB49:AD49"/>
    <mergeCell ref="Z49:AA49"/>
    <mergeCell ref="P41:Q41"/>
    <mergeCell ref="W35:AA35"/>
    <mergeCell ref="P92:Q92"/>
    <mergeCell ref="P40:Q40"/>
    <mergeCell ref="N36:O36"/>
    <mergeCell ref="S65:V66"/>
    <mergeCell ref="R51:V51"/>
    <mergeCell ref="B67:Q67"/>
    <mergeCell ref="B61:Q64"/>
    <mergeCell ref="L51:M51"/>
    <mergeCell ref="N51:O51"/>
    <mergeCell ref="P51:Q51"/>
    <mergeCell ref="W46:AA46"/>
    <mergeCell ref="AK94:AO94"/>
    <mergeCell ref="AD94:AJ94"/>
    <mergeCell ref="AJ31:AK31"/>
    <mergeCell ref="W40:X40"/>
    <mergeCell ref="AL37:AM37"/>
    <mergeCell ref="W69:AO70"/>
    <mergeCell ref="AF37:AG37"/>
    <mergeCell ref="R41:S41"/>
    <mergeCell ref="AN34:AO34"/>
    <mergeCell ref="AL39:AM39"/>
    <mergeCell ref="R33:S33"/>
    <mergeCell ref="AN32:AO32"/>
    <mergeCell ref="AL36:AM36"/>
    <mergeCell ref="AN40:AO40"/>
    <mergeCell ref="AD32:AE32"/>
    <mergeCell ref="AJ35:AK35"/>
    <mergeCell ref="AB31:AC31"/>
    <mergeCell ref="AL55:AO55"/>
    <mergeCell ref="AH32:AI32"/>
    <mergeCell ref="AL40:AM40"/>
    <mergeCell ref="AJ36:AK36"/>
    <mergeCell ref="AJ32:AK32"/>
    <mergeCell ref="AL32:AM32"/>
  </mergeCells>
  <phoneticPr fontId="25" type="noConversion"/>
  <conditionalFormatting sqref="B15:B46 V15:V46">
    <cfRule type="cellIs" dxfId="2" priority="1" operator="equal">
      <formula>"√"</formula>
    </cfRule>
  </conditionalFormatting>
  <conditionalFormatting sqref="E12">
    <cfRule type="cellIs" dxfId="1" priority="3" operator="equal">
      <formula>0</formula>
    </cfRule>
  </conditionalFormatting>
  <conditionalFormatting sqref="AD47:AM47 J47:K47">
    <cfRule type="cellIs" dxfId="0" priority="4" operator="equal">
      <formula>"剩余职业点=0   剩余兴趣点=0"</formula>
    </cfRule>
  </conditionalFormatting>
  <dataValidations count="59">
    <dataValidation allowBlank="1" showErrorMessage="1" sqref="AG7 AE7 W40 E46"/>
    <dataValidation allowBlank="1" showInputMessage="1" showErrorMessage="1" promptTitle="Pilot (01%)" prompt="这是操控飞行器或船只的技能，汽车驾驶在左侧躲闪和电器维修之间。 驾驶（飞行器）：了解并能够日益掌握下方指出的一类飞行器。着陆时，就算在最佳的状况，也必须进行驾驶掷骰。失败的结果视情况而定。 驾驶（船）：了解小型马达船和帆船在风中、暴风雨中、海潮中的各种行为，并可以从波浪与风的表现中读出暗礁及迫近的暴风雨。在风中，新水手连停艘小船都是困难的。" sqref="W26:X26"/>
    <dataValidation type="list" allowBlank="1" sqref="AL10:AO10">
      <formula1>"健康,昏迷,重伤,濒死"</formula1>
    </dataValidation>
    <dataValidation type="list" allowBlank="1" showInputMessage="1" showErrorMessage="1" promptTitle="Tips" prompt="一次失去5点及更多理智，做灵感检定，如果成功，则进入[临时疯狂]。 一天之内失去当前理智的1/5或更多是，进入[不定时疯狂] 理智跌落至0及以下，进入[永久疯狂]，守密人将接管永久疯狂的调查员。" sqref="AL11:AO11">
      <formula1>"神志清醒,临时疯狂,不定式疯狂"</formula1>
    </dataValidation>
    <dataValidation allowBlank="1" showInputMessage="1" showErrorMessage="1" promptTitle="Disguise (05%)" prompt="使用在当调查员想要演出自己外的其它人时。使用者改变了态度，习惯，以及/或声音来进行一个乔装，以另一个人或者另一类人的形象出现。戏剧化妆品可能会有所帮助，还有伪造的身份证件。" sqref="C27:G27"/>
    <dataValidation type="whole" errorStyle="information" operator="lessThanOrEqual" allowBlank="1" showInputMessage="1" showErrorMessage="1" errorTitle="人体极限" error="这些属性的极限值为99。 除非你的守秘人同意，否则调查员属性不能突破这个上限。" sqref="AE3:AF4">
      <formula1>150</formula1>
    </dataValidation>
    <dataValidation allowBlank="1" showInputMessage="1" showErrorMessage="1" promptTitle="Locksmith (01%)" prompt="锁匠技能可以打开车门，热线自动装置，用铁撬撬开窗子，解决中国机关箱，以及穿过常规的商用警报系统。使用者可能会修锁，制作钥匙，或者在其他工具的帮助下打开锁。特别困难的锁可能会需要一个更高的难度等级。" sqref="W18:AA18"/>
    <dataValidation allowBlank="1" showInputMessage="1" showErrorMessage="1" promptTitle="Medicine (01%)" prompt="使用者可以诊断并治疗事故创伤，疾病，毒药。提供相关药品的信息。用本技能进行治疗最少要花费1小时，可在造成了伤害后的任何时间进行，但若未在当天进行难度将会上升。成功的医学技能可唤醒一名昏迷的角色。" sqref="W20:AA20"/>
    <dataValidation allowBlank="1" showInputMessage="1" showErrorMessage="1" promptTitle="Natural World (10%)    也译作“自然学”" prompt="指对于自然环境中的植物和动物生命的研究。它可以对物种，栖息地进行辨认，并能辨认踪迹、足迹和叫声，也允许对什么事物可能对某种特定物种来说很重要进行猜测。自然学可能准确也可能不准确。" sqref="W21:AA21"/>
    <dataValidation allowBlank="1" showInputMessage="1" showErrorMessage="1" promptTitle="Navigate (10%)" prompt="允许使用者认清自己的路。有着更高技能的人将熟悉各种定位装置。一名角色可以用这技能来测量并对某区域进行绘图（制图学），使用工具可以降低甚至取消难度等级。若角色对某区域十分熟悉，那么在检定上可以得到奖励。" sqref="W22:AA22"/>
    <dataValidation allowBlank="1" showInputMessage="1" showErrorMessage="1" promptTitle="Occult (05%)" prompt="使用者可以识别神秘学道具，用语和概念，以及民间传统，并且可以辨认魔法书以及神秘学记号。理解特定的书籍可能可以增加神秘学技能的百分比。这技能不能运用于与克苏鲁神话相关的咒术，书本，以及魔法。" sqref="W23:AA23"/>
    <dataValidation allowBlank="1" showInputMessage="1" showErrorMessage="1" promptTitle="Credit Rating (00%)" prompt="衡量了调查员表现出来的富裕程度以及经济上的自信度。如果调查员尝试用他的经济地位来达成某个目标，那么也许使用信用评级技能会比较合适。信用评级可以被用来取代APP来评估第一印象。 （请将技能提升至调查员职业信用范围之内）" sqref="C25:G25"/>
    <dataValidation allowBlank="1" showInputMessage="1" showErrorMessage="1" promptTitle="Intimidate (15%)" prompt="恐吓可以以许多形式使用，包括武力威慑，心理操控，以及威胁。这通常被用来使某人害怕，并迫使其进行某种特定的行为。恐吓的对抗技能为恐吓或者心理学。同样也能拿来砍价。" sqref="C41:G41"/>
    <dataValidation type="list" allowBlank="1" showInputMessage="1" showErrorMessage="1" sqref="B15:B24 B27:B46 V15:V46">
      <formula1>"☐,√"</formula1>
    </dataValidation>
    <dataValidation allowBlank="1" showInputMessage="1" showErrorMessage="1" prompt="这是你立即可以取用、支配的现金。 包括带在身上的和存在银行的。" sqref="B60"/>
    <dataValidation allowBlank="1" showInputMessage="1" showErrorMessage="1" promptTitle="语言水平" prompt="05%：正确辨认语言的种类 10%：可以沟通简单的概念 30%：可以了解事务上的需求 50%：可以流利使用语言 75%：可以像是当地人一样使用语言 辨认现代语言： Know掷骰 辨认灭绝人类语言：考古学或历史掷骰 辨认外星语言：克苏鲁神话或神秘学掷骰" sqref="E43:G45"/>
    <dataValidation type="whole" errorStyle="information" operator="lessThanOrEqual" allowBlank="1" showInputMessage="1" showErrorMessage="1" errorTitle="人体极限" error="这些属性的极限值为99。 除非你的守秘人同意，否则调查员属性不能突破这个上限。" sqref="S3:T8 AE5:AF6 Y3:Z8">
      <formula1>99</formula1>
    </dataValidation>
    <dataValidation allowBlank="1" showInputMessage="1" showErrorMessage="1" promptTitle="Tips" prompt="掷3D6 × 5 如果调查员年龄在15-19之间，掷两次，取较大值。 幸运点数的上限为99。" sqref="X10:Y11"/>
    <dataValidation allowBlank="1" showInputMessage="1" showErrorMessage="1" promptTitle="History (05%)" prompt="让一名调查员能够记住一个国家，城市，区域或者个人及其相关的重要情报。一个成功的检定可以用来帮助辨认先祖所熟悉的工具，科技，或者想法，但是对当下的所知甚少。" sqref="C40:G40"/>
    <dataValidation type="textLength" operator="equal" allowBlank="1" showInputMessage="1" showErrorMessage="1" sqref="B25:B26">
      <formula1>0</formula1>
    </dataValidation>
    <dataValidation allowBlank="1" showInputMessage="1" showErrorMessage="1" promptTitle="First Aid (30%)" prompt="使用者有能力可以提供紧急的医疗处理，唤醒昏迷者。急救不能用于治疗疾病，但是只有急救技能可以拯救一名濒死角色的生命。急救可以由多人共同实施，只需一人成功即可。" sqref="C39:G39"/>
    <dataValidation allowBlank="1" showInputMessage="1" showErrorMessage="1" promptTitle="Language (Other)[01%]" prompt="当选择这项技能时，必须明确一个具体的语言并且写在技能后面。一个人可以了解任何数量的语言。这技能代表使用者可以了解，说，读以及写一门不是他母语的语言的可能性。" sqref="C43:D45"/>
    <dataValidation allowBlank="1" showInputMessage="1" showErrorMessage="1" promptTitle="Language (Own) (EDU)" prompt="当选择这项技能时，必须明确一门具体的语言并且写在技能的后面。在婴儿期或者童年早期，大多数人使用单一一门语言。" sqref="C46:D46"/>
    <dataValidation type="list" allowBlank="1" showInputMessage="1" showErrorMessage="1" sqref="P50:Q55">
      <formula1>"√,×"</formula1>
    </dataValidation>
    <dataValidation allowBlank="1" showInputMessage="1" showErrorMessage="1" promptTitle="Accounting (05%)" prompt="使调查员理解会计工作的流程。通过检查账簿，调查员可以了解过去的资金的得与失，以及这些资金流通渠道。也能发现做假账的员工，对资金的偷偷挪用，对行贿或者敲诈的款项支付，以及经济状况是否比表面陈述的更好或者更差。" sqref="C15:G15"/>
    <dataValidation allowBlank="1" showInputMessage="1" showErrorMessage="1" promptTitle="Fast Talk (05%) 也译作“快速交谈”" prompt="话术特别限定于言语上的哄骗，欺骗以及误导。这技能的对立技能为心理学或者话术。经过一段时间的相信期后，对方会意识到自己被欺骗了，话术的效果总是暂时性的。也可用于砍价。" sqref="C32:G32"/>
    <dataValidation allowBlank="1" showInputMessage="1" showErrorMessage="1" promptTitle="Electrical Repair (10%)" prompt="使调查员能够修理或者改装电气设备。在现代，这技能对现代电子器件几乎做不到什么。为了维修电气设备，可能需要特殊的部件或者工具。也可用于现代的爆破作业。" sqref="C30:G30"/>
    <dataValidation allowBlank="1" showInputMessage="1" showErrorMessage="1" promptTitle="Art and Craft (05%)" prompt="该技能可能能使你制作/修理一样东西，或者制造一个复制品/赝品。 对一个物品进行一次成功的鉴定可能可以提供关于该物品的相关信息" sqref="C19:D21"/>
    <dataValidation allowBlank="1" showInputMessage="1" showErrorMessage="1" promptTitle="Climb (20%)" prompt="这技能允许一名角色借助或者不借助绳索或者登山工具进行爬树、墙以及其他垂直表面。这技能也同样包括用绳索下降。许多因素将会影响难度等级。" sqref="C23:G23"/>
    <dataValidation allowBlank="1" showInputMessage="1" showErrorMessage="1" promptTitle="Law (05%)" prompt="代表你对法律、早期事件、法庭辩术或法院程序的了解。一个法律专家可能会获得奖励以及事务所，但这可能需要几年的申请和一个较高的信用评级。在国外时，技能的难度等级相应上升，除非该角色花费时间学习该国的法律。" sqref="W15:AA15"/>
    <dataValidation allowBlank="1" showInputMessage="1" showErrorMessage="1" promptTitle="Library Use (20%)" prompt="图书馆使用使一名调查员能在图书馆找到一些信息，例如特定的一本书，新闻，文件或资料库，但是需要数小时的连续调查。这个技能可以定位寻找一件隐藏案例或一本稀有书籍，但是首先需要获得阅读的许可。" sqref="W16:AA16"/>
    <dataValidation allowBlank="1" showInputMessage="1" showErrorMessage="1" promptTitle="Listen (20%)" prompt="衡量一名调查员理解声音的能力，包括偶然听到的对话，一扇关着的门后的轻声嘀咕，以及咖啡厅里的私语。 KP可以用这来决定一场即将发生的遭遇的形式。甚至此外，一个较高的聆听技能可以指一名角色有着高度的泛察觉能力" sqref="W17:AA17"/>
    <dataValidation allowBlank="1" showInputMessage="1" showErrorMessage="1" promptTitle="Operate Heavy Machinery (01%)" prompt="当驾驶以及操纵一辆坦克，挖土机或者其他巨型建造机械时需要这个技能。对于种类非常不同的机械，KP可以决定难度等级。" sqref="W24:AA24"/>
    <dataValidation allowBlank="1" showInputMessage="1" showErrorMessage="1" promptTitle="Stealth (20%)" prompt="安静地移动或躲藏的技巧，不惊扰那些可能在听或看的人们。与这项技能相关的能力意味着角色能够安静地移动或在伪装技巧上有所长。潜行也同样意味着角色可以长时间维持一定程度的谨慎冷静来使自己保持静止和隐秘。" sqref="W35:AA35"/>
    <dataValidation allowBlank="1" showInputMessage="1" showErrorMessage="1" promptTitle="Survival (10%)" prompt="提供专业的如何在极端环境下生存的知识和技巧。内容包括狩猎的知识，搭建住所，可能遇到的危险的知识（例如如何避开有毒性的植物）等等，取决于所处的环境。你可以花费技能点来获得任何的专业化技能。" sqref="W36:X36"/>
    <dataValidation allowBlank="1" showInputMessage="1" showErrorMessage="1" promptTitle="Swim (20%)" prompt="有能力在水或者其他液体中漂浮以及移动。只有在遭遇危险时需要进行游泳技能检定，或当 KP认为合适的时候。当游泳的孤注一骰失败时，可能会导致生命值损失。也可能导致人物顺着水流向下冲走，被水半淹或完全淹没。" sqref="W37:AA37"/>
    <dataValidation allowBlank="1" showInputMessage="1" showErrorMessage="1" promptTitle="Throw (20%)" prompt="当需要用物体击中目标或者用物件的正确部分击中目标（例如小刀或者短柄小斧的刃）时，使用投掷技能。一件有着合理平衡构架的可以藏于手中大小的物品可以被投掷至多等同于 STR码的距离。" sqref="W38:AA38"/>
    <dataValidation allowBlank="1" showInputMessage="1" showErrorMessage="1" promptTitle="Track (10%)" prompt="使调查员可以凭借追踪技能来通过土壤上的脚印，或是物体通过植被时留下的印记来追踪别人，或者是交通工具以及地球上的动物。时间的经过，雨，以及土地的种类都可能会影响追踪的难度等级。" sqref="W39:AA39"/>
    <dataValidation allowBlank="1" showInputMessage="1" showErrorMessage="1" promptTitle="Firearms (不定) [无法孤注一骰]" prompt="包括了各种形式的火器，也包括了弓箭和弩。" sqref="C36:D38"/>
    <dataValidation allowBlank="1" showInputMessage="1" showErrorMessage="1" promptTitle="Appraise (05%)" prompt="用来估计某种物品的价值，包括质量，使用的材料以及工艺。相关的，调查员可以准确地辨认出物品的年龄，评估它的历史关联性以及发现赝品。" sqref="C17:G17"/>
    <dataValidation allowBlank="1" showInputMessage="1" showErrorMessage="1" promptTitle="Fighting (不定) [无法孤注一骰]" prompt="格斗技能指的是一名角色在近距离战斗上的技能。你可以花费一定的点数来获得任何的专业化技能。" sqref="C33:D35"/>
    <dataValidation allowBlank="1" showInputMessage="1" showErrorMessage="1" promptTitle="Archaeology (01%)" prompt="允许辨别以及鉴定一件古董，以及用来发现赝品。使调查员获得建立以及开掘一个挖掘遗址的专业知识。推断留下遗址的生物的目的和生活方式。人类学可能对此会有所帮助。考古学还有助于辨认已消失的人类语言的书面形式。" sqref="C18:G18"/>
    <dataValidation allowBlank="1" showInputMessage="1" showErrorMessage="1" promptTitle="Drive Auto (20%)" prompt="任何有着这技能的人都可以驾驶一辆汽车或者轻型卡车，进行常规的移动，并且处理机动车的一般毛病。如果调查员想要甩掉一名追踪者或者追踪某人，则需要一个汽车驾驶检定。" sqref="C29:G29"/>
    <dataValidation allowBlank="1" showInputMessage="1" showErrorMessage="1" promptTitle="Electronics (01%)" prompt="用来发现并对电子设备的故障进行维修。允许制作简单的电子设备。这是个现代技能—在1920年代则是使用物理学以及电气维修来应对电子设备。 仅在现代可用。" sqref="C31:G31"/>
    <dataValidation allowBlank="1" showInputMessage="1" showErrorMessage="1" promptTitle="Charm (15%)" prompt="魅惑允许通过许多形式来使用，包括肉体魅力、诱惑、奉承或是单纯的人格魅力。魅惑可能可以被用于迫使某人进行特定的行动。 魅惑或是心理学技能可以用于对抗魅惑技能。 魅惑技能可以被用于讨价还价。" sqref="C22:G22"/>
    <dataValidation allowBlank="1" showInputMessage="1" showErrorMessage="1" promptTitle="Science (01%)" prompt="科学专业上的理论和实践的能力，拥有这个技能的人接受过一定程度的正式的教育或者训练。对于知识的理解和认识受到时代的限制。你可以花费点数来获得任何你想要的专业技能，每个专业化技能包括了一门专门的学科。" sqref="W30:X32"/>
    <dataValidation allowBlank="1" showInputMessage="1" showErrorMessage="1" promptTitle="Mechanical Repair (10%)" prompt="这技能允许调查员修理破损的机器或制造一个新的。基础的木工手艺，管道项目，制作物品也同样可以。这技能可以用来打开普通的锁，但更加专业的就不能。机械维修通常与电气维修相伴，修理一个复杂的设备往往两者皆需。" sqref="W19:AA19"/>
    <dataValidation allowBlank="1" showInputMessage="1" showErrorMessage="1" promptTitle="Spot Hidden (25%)" prompt="这技能允许使用者发现密门或者秘密隔间，注意到隐藏的闯入者，发现并不明显的线索，发现重新涂过漆的汽车，意识到埋伏，注意到鼓出的口袋，或者任何类似的事情。对于调查员来说，这是一个很重要的技能。" sqref="W34:AA34"/>
    <dataValidation allowBlank="1" showInputMessage="1" showErrorMessage="1" promptTitle="Persuade (10%)" prompt="使用说服来通过一场论述、争辩以及讨论让目标相信一个确切的想法，概念，或者信仰。说服并不一定需要涉及真实的内容。成功的说服技能的运用将花费不少的时间：至少半小时。另外说服还可以被用于讨价还价。" sqref="W25:AA25"/>
    <dataValidation allowBlank="1" showInputMessage="1" showErrorMessage="1" promptTitle="Psychoanalysis (01%)" prompt="这技能指广泛的情感上的治疗。精神分析可以恢复一名调查员的理智。单独的精神分析并不能加速不定时疯狂的恢复，但允许一名角色处理他人短期内的恐惧症状。心理治疗专家的治疗可以在不定式疯狂期间内回复理智。" sqref="W27:AA27"/>
    <dataValidation allowBlank="1" showInputMessage="1" showErrorMessage="1" promptTitle="Psychology (10%)" prompt="对所有人来说都很通用的察觉方面的技能，允许使用者研究个人并且形成对于其他某人动机和人格的了解。在玩家的支持下，KP可能会选择进行一个心理学技能检定的暗骰，仅仅对使用这个技能的玩家声明获得的信息，真或假。" sqref="W28:AA28"/>
    <dataValidation allowBlank="1" showInputMessage="1" showErrorMessage="1" promptTitle="Ride (05%)" prompt="这技能被用于驾驭马，驴子或者骡子，以及获得对这些骑乘动物的基础照料知识，如何在疾驰中或困难地形上操纵坐骑。当坐骑意外地抬起身子或失足时，骑手保持自己在坐骑上不摔落的几率等同于他的骑术技能。" sqref="W29:AA29"/>
    <dataValidation allowBlank="1" showInputMessage="1" showErrorMessage="1" promptTitle="Sleight of Hand (10%)" prompt="允许对物体进行视觉上的遮住，藏匿，或者掩盖，也许通过残害，衣服或者其他的干涉或促成错觉的材料。任何种类的巨大物件应当增加藏匿的难度。妙手包括偷窃，卡牌魔术，以及秘密使用手机。" sqref="W33:AA33"/>
    <dataValidation allowBlank="1" showInputMessage="1" showErrorMessage="1" promptTitle="Jump (20%)" prompt="如果成功，调查员可以在垂直方向上跳起或跳下，或者从一个站立点或起步点水平向外跳。当从高处跌落时，一次成功的跳跃鉴定可以将跌落伤害减半。" sqref="C42:G42"/>
    <dataValidation allowBlank="1" showInputMessage="1" showErrorMessage="1" promptTitle="Anthropology (01%)" prompt="使调查员能够通过观察来辨认和理解一个人的生活方式。如过持续观察一个其他的文化一段时，那么他可以对文化方式以及道德习惯进行简单的预测。结合心理学可以预测目标行为和信仰。" sqref="C16:G16"/>
    <dataValidation allowBlank="1" showInputMessage="1" showErrorMessage="1" promptTitle="Computer Use (05%)" prompt="这技能允许调查员用各种不同的电脑语言进行编程；恢复或者分析隐藏的数据；解除被加了保护的系统；探索一个复杂的网络；或者发现别人的骇入、后门程序、病毒。对电脑系统的特殊操作可能会需要这个检定。 仅在现代可用。" sqref="C24:G24"/>
    <dataValidation errorStyle="information" operator="greaterThan" allowBlank="1" showInputMessage="1" showErrorMessage="1" promptTitle="一般来说，年龄应在15-89之间" prompt="15-19: STR和SIZ各减5，决定幸运时掷两次骰子，取较大值 20-39:EDU进步检定*1 40+:EDU进步检定*2, STR CON DEX中共-5 APP-5 50+:进步检定*3, S C D中共-10 APP-10 60+:进步检定*4, S C D中共-20 APP-15 更高部分参见规则书" sqref="D6"/>
    <dataValidation allowBlank="1" showInputMessage="1" showErrorMessage="1" promptTitle="Cthulhu Mythos (00%)" prompt="“我认为，人的思维缺乏将已知事物联系起来的能力，这是世上最仁慈的事了。人类居住在幽暗的海洋中一个名为无知的小岛上，这海洋浩淼无垠、蕴藏无穷秘密，但我们并不应该航行过远，探究太深。”                ——H·P·爱手艺" sqref="C26:G26"/>
    <dataValidation allowBlank="1" showInputMessage="1" showErrorMessage="1" promptTitle="Dodge (DEX/2) [无法孤注一骰]" prompt="允许调查员本能地闪避攻击，投掷过来的投射物以及诸如此类的。闪避可以通过经验来提升，就像其他的技能一样。如果一次攻击可以被看见，调查员可以尝试闪避开它。 无法躲避子弹。" sqref="C28:G28"/>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分支技能!$E$4:$E$16</xm:f>
          </x14:formula1>
          <xm:sqref>Y30</xm:sqref>
        </x14:dataValidation>
        <x14:dataValidation type="list" allowBlank="1" showInputMessage="1" showErrorMessage="1">
          <x14:formula1>
            <xm:f>分支技能!$B$4:$B$11</xm:f>
          </x14:formula1>
          <xm:sqref>E19:G19</xm:sqref>
        </x14:dataValidation>
        <x14:dataValidation type="list" allowBlank="1" showInputMessage="1" showErrorMessage="1" promptTitle="请查阅[职业列表]表格" prompt="选择0会清除职业提示与下面的技能点数计算器。 同时，技能点数计算器会在分配掉所有技能点后自动隐藏。">
          <x14:formula1>
            <xm:f>职业列表!$A$2:$A$116</xm:f>
          </x14:formula1>
          <xm:sqref>E12:F12</xm:sqref>
        </x14:dataValidation>
        <x14:dataValidation type="list" allowBlank="1" showInputMessage="1" showErrorMessage="1">
          <x14:formula1>
            <xm:f>分支技能!$H$4:$H$11</xm:f>
          </x14:formula1>
          <xm:sqref>E34</xm:sqref>
        </x14:dataValidation>
        <x14:dataValidation type="list" allowBlank="1" showInputMessage="1" showErrorMessage="1">
          <x14:formula1>
            <xm:f>分支技能!$K$4:$K$10</xm:f>
          </x14:formula1>
          <xm:sqref>E36 E37:G37</xm:sqref>
        </x14:dataValidation>
        <x14:dataValidation type="list" allowBlank="1" showInputMessage="1" showErrorMessage="1" promptTitle="Tips" prompt="此处是特殊技能下拉选单。 传说集合没有在此列出 请在【分支技能】中查看罕见技能的技能解释">
          <x14:formula1>
            <xm:f>分支技能!$N$4:$N$9</xm:f>
          </x14:formula1>
          <xm:sqref>Y40</xm:sqref>
        </x14:dataValidation>
        <x14:dataValidation type="list" allowBlank="1" showInputMessage="1" showErrorMessage="1" promptTitle="tips" prompt="记得手动填写【战斗】中【空手战斗】的成功率，它等于【斗殴】的成功率，基础值为25。">
          <x14:formula1>
            <xm:f>分支技能!$H$4:$H$11</xm:f>
          </x14:formula1>
          <xm:sqref>E33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showGridLines="0" workbookViewId="0">
      <selection activeCell="D3" sqref="D3"/>
    </sheetView>
  </sheetViews>
  <sheetFormatPr defaultRowHeight="15.6" x14ac:dyDescent="0.25"/>
  <cols>
    <col min="1" max="1" width="8.21875" style="18" customWidth="1"/>
    <col min="2" max="2" width="13" style="18" customWidth="1"/>
    <col min="3" max="10" width="8.21875" style="18" customWidth="1"/>
    <col min="11" max="11" width="11.21875" style="18" customWidth="1"/>
    <col min="12" max="256" width="8.21875" style="18" customWidth="1"/>
  </cols>
  <sheetData>
    <row r="1" spans="1:16" x14ac:dyDescent="0.25">
      <c r="A1" s="363"/>
      <c r="B1" s="363"/>
      <c r="C1" s="363"/>
      <c r="D1" s="363"/>
      <c r="E1" s="363"/>
      <c r="F1" s="363"/>
      <c r="G1" s="363"/>
      <c r="H1" s="363"/>
      <c r="I1" s="363"/>
      <c r="J1" s="363"/>
      <c r="K1" s="363"/>
      <c r="L1" s="363"/>
      <c r="M1" s="363"/>
      <c r="N1" s="363"/>
      <c r="O1" s="363"/>
      <c r="P1" s="363"/>
    </row>
    <row r="2" spans="1:16" s="19" customFormat="1" x14ac:dyDescent="0.25">
      <c r="B2" s="364" t="s">
        <v>562</v>
      </c>
      <c r="C2" s="365"/>
      <c r="E2" s="364" t="s">
        <v>11</v>
      </c>
      <c r="F2" s="365"/>
      <c r="H2" s="364" t="s">
        <v>17</v>
      </c>
      <c r="I2" s="365"/>
      <c r="K2" s="364" t="s">
        <v>76</v>
      </c>
      <c r="L2" s="365"/>
      <c r="N2" s="364" t="s">
        <v>597</v>
      </c>
      <c r="O2" s="365"/>
    </row>
    <row r="3" spans="1:16" x14ac:dyDescent="0.25">
      <c r="B3" s="20" t="s">
        <v>30</v>
      </c>
      <c r="C3" s="21" t="s">
        <v>31</v>
      </c>
      <c r="E3" s="20" t="s">
        <v>563</v>
      </c>
      <c r="F3" s="21" t="s">
        <v>564</v>
      </c>
      <c r="H3" s="20" t="s">
        <v>565</v>
      </c>
      <c r="I3" s="21" t="s">
        <v>566</v>
      </c>
      <c r="K3" s="20" t="s">
        <v>563</v>
      </c>
      <c r="L3" s="21" t="s">
        <v>564</v>
      </c>
      <c r="N3" s="20" t="s">
        <v>599</v>
      </c>
      <c r="O3" s="21" t="s">
        <v>564</v>
      </c>
    </row>
    <row r="4" spans="1:16" x14ac:dyDescent="0.25">
      <c r="B4" s="22" t="s">
        <v>18</v>
      </c>
      <c r="C4" s="23">
        <v>5</v>
      </c>
      <c r="E4" s="22" t="s">
        <v>20</v>
      </c>
      <c r="F4" s="23">
        <v>1</v>
      </c>
      <c r="H4" s="22" t="s">
        <v>347</v>
      </c>
      <c r="I4" s="23">
        <v>5</v>
      </c>
      <c r="K4" s="22" t="s">
        <v>414</v>
      </c>
      <c r="L4" s="23">
        <v>25</v>
      </c>
      <c r="N4" s="22" t="s">
        <v>569</v>
      </c>
      <c r="O4" s="23">
        <v>1</v>
      </c>
    </row>
    <row r="5" spans="1:16" x14ac:dyDescent="0.25">
      <c r="B5" s="24" t="s">
        <v>64</v>
      </c>
      <c r="C5" s="25">
        <v>5</v>
      </c>
      <c r="E5" s="24" t="s">
        <v>71</v>
      </c>
      <c r="F5" s="25">
        <v>1</v>
      </c>
      <c r="H5" s="24" t="s">
        <v>348</v>
      </c>
      <c r="I5" s="25">
        <v>10</v>
      </c>
      <c r="K5" s="24" t="s">
        <v>67</v>
      </c>
      <c r="L5" s="25">
        <v>15</v>
      </c>
      <c r="N5" s="24" t="s">
        <v>595</v>
      </c>
      <c r="O5" s="25">
        <v>1</v>
      </c>
    </row>
    <row r="6" spans="1:16" x14ac:dyDescent="0.25">
      <c r="B6" s="22" t="s">
        <v>19</v>
      </c>
      <c r="C6" s="23">
        <v>5</v>
      </c>
      <c r="E6" s="22" t="s">
        <v>65</v>
      </c>
      <c r="F6" s="23">
        <v>1</v>
      </c>
      <c r="H6" s="22" t="s">
        <v>78</v>
      </c>
      <c r="I6" s="23">
        <v>25</v>
      </c>
      <c r="K6" s="22" t="s">
        <v>413</v>
      </c>
      <c r="L6" s="23">
        <v>15</v>
      </c>
      <c r="N6" s="22" t="s">
        <v>522</v>
      </c>
      <c r="O6" s="23">
        <v>1</v>
      </c>
    </row>
    <row r="7" spans="1:16" x14ac:dyDescent="0.25">
      <c r="B7" s="24" t="s">
        <v>568</v>
      </c>
      <c r="C7" s="25">
        <v>5</v>
      </c>
      <c r="E7" s="24" t="s">
        <v>72</v>
      </c>
      <c r="F7" s="25">
        <v>1</v>
      </c>
      <c r="H7" s="24" t="s">
        <v>349</v>
      </c>
      <c r="I7" s="25">
        <v>15</v>
      </c>
      <c r="K7" s="24" t="s">
        <v>68</v>
      </c>
      <c r="L7" s="25">
        <v>10</v>
      </c>
      <c r="N7" s="24" t="s">
        <v>570</v>
      </c>
      <c r="O7" s="25">
        <v>1</v>
      </c>
    </row>
    <row r="8" spans="1:16" x14ac:dyDescent="0.25">
      <c r="B8" s="22" t="s">
        <v>551</v>
      </c>
      <c r="C8" s="23">
        <v>5</v>
      </c>
      <c r="E8" s="22" t="s">
        <v>66</v>
      </c>
      <c r="F8" s="23">
        <v>1</v>
      </c>
      <c r="H8" s="22" t="s">
        <v>33</v>
      </c>
      <c r="I8" s="23">
        <v>20</v>
      </c>
      <c r="K8" s="22" t="s">
        <v>881</v>
      </c>
      <c r="L8" s="23">
        <v>10</v>
      </c>
      <c r="N8" s="22" t="s">
        <v>571</v>
      </c>
      <c r="O8" s="23">
        <v>1</v>
      </c>
    </row>
    <row r="9" spans="1:16" x14ac:dyDescent="0.25">
      <c r="B9" s="24" t="s">
        <v>557</v>
      </c>
      <c r="C9" s="25">
        <v>5</v>
      </c>
      <c r="E9" s="24" t="s">
        <v>73</v>
      </c>
      <c r="F9" s="25">
        <v>1</v>
      </c>
      <c r="H9" s="24" t="s">
        <v>523</v>
      </c>
      <c r="I9" s="25">
        <v>15</v>
      </c>
      <c r="K9" s="24" t="s">
        <v>69</v>
      </c>
      <c r="L9" s="25">
        <v>20</v>
      </c>
      <c r="N9" s="26" t="s">
        <v>596</v>
      </c>
      <c r="O9" s="27">
        <v>5</v>
      </c>
    </row>
    <row r="10" spans="1:16" x14ac:dyDescent="0.25">
      <c r="B10" s="22" t="s">
        <v>520</v>
      </c>
      <c r="C10" s="23">
        <v>5</v>
      </c>
      <c r="E10" s="22" t="s">
        <v>542</v>
      </c>
      <c r="F10" s="23">
        <v>1</v>
      </c>
      <c r="H10" s="22" t="s">
        <v>79</v>
      </c>
      <c r="I10" s="23">
        <v>10</v>
      </c>
      <c r="K10" s="28" t="s">
        <v>70</v>
      </c>
      <c r="L10" s="29">
        <v>10</v>
      </c>
    </row>
    <row r="11" spans="1:16" x14ac:dyDescent="0.25">
      <c r="B11" s="24" t="s">
        <v>521</v>
      </c>
      <c r="C11" s="25">
        <v>5</v>
      </c>
      <c r="E11" s="24" t="s">
        <v>74</v>
      </c>
      <c r="F11" s="25">
        <v>1</v>
      </c>
      <c r="H11" s="26" t="s">
        <v>32</v>
      </c>
      <c r="I11" s="27">
        <v>20</v>
      </c>
    </row>
    <row r="12" spans="1:16" x14ac:dyDescent="0.25">
      <c r="B12" s="22" t="s">
        <v>552</v>
      </c>
      <c r="C12" s="23">
        <v>5</v>
      </c>
      <c r="E12" s="22" t="s">
        <v>21</v>
      </c>
      <c r="F12" s="23">
        <v>1</v>
      </c>
    </row>
    <row r="13" spans="1:16" x14ac:dyDescent="0.25">
      <c r="B13" s="24" t="s">
        <v>558</v>
      </c>
      <c r="C13" s="25">
        <v>5</v>
      </c>
      <c r="E13" s="24" t="s">
        <v>22</v>
      </c>
      <c r="F13" s="25">
        <v>1</v>
      </c>
    </row>
    <row r="14" spans="1:16" x14ac:dyDescent="0.25">
      <c r="B14" s="22" t="s">
        <v>553</v>
      </c>
      <c r="C14" s="23">
        <v>5</v>
      </c>
      <c r="E14" s="22" t="s">
        <v>23</v>
      </c>
      <c r="F14" s="23">
        <v>1</v>
      </c>
    </row>
    <row r="15" spans="1:16" x14ac:dyDescent="0.25">
      <c r="B15" s="24" t="s">
        <v>559</v>
      </c>
      <c r="C15" s="25">
        <v>5</v>
      </c>
      <c r="E15" s="24" t="s">
        <v>75</v>
      </c>
      <c r="F15" s="25">
        <v>1</v>
      </c>
      <c r="H15" s="363"/>
      <c r="I15" s="363"/>
      <c r="J15" s="363"/>
      <c r="K15" s="363"/>
      <c r="L15" s="363"/>
    </row>
    <row r="16" spans="1:16" x14ac:dyDescent="0.25">
      <c r="B16" s="22" t="s">
        <v>554</v>
      </c>
      <c r="C16" s="23">
        <v>5</v>
      </c>
      <c r="E16" s="28" t="s">
        <v>567</v>
      </c>
      <c r="F16" s="29">
        <v>1</v>
      </c>
      <c r="H16" s="363"/>
      <c r="I16" s="363"/>
      <c r="J16" s="363"/>
      <c r="K16" s="363"/>
      <c r="L16" s="363"/>
    </row>
    <row r="17" spans="2:3" x14ac:dyDescent="0.25">
      <c r="B17" s="24" t="s">
        <v>560</v>
      </c>
      <c r="C17" s="25">
        <v>5</v>
      </c>
    </row>
    <row r="18" spans="2:3" x14ac:dyDescent="0.25">
      <c r="B18" s="22" t="s">
        <v>555</v>
      </c>
      <c r="C18" s="23">
        <v>5</v>
      </c>
    </row>
    <row r="19" spans="2:3" x14ac:dyDescent="0.25">
      <c r="B19" s="24" t="s">
        <v>561</v>
      </c>
      <c r="C19" s="25">
        <v>5</v>
      </c>
    </row>
    <row r="20" spans="2:3" x14ac:dyDescent="0.25">
      <c r="B20" s="28" t="s">
        <v>556</v>
      </c>
      <c r="C20" s="29">
        <v>5</v>
      </c>
    </row>
  </sheetData>
  <mergeCells count="8">
    <mergeCell ref="H15:L15"/>
    <mergeCell ref="H16:L16"/>
    <mergeCell ref="A1:P1"/>
    <mergeCell ref="B2:C2"/>
    <mergeCell ref="E2:F2"/>
    <mergeCell ref="H2:I2"/>
    <mergeCell ref="K2:L2"/>
    <mergeCell ref="N2:O2"/>
  </mergeCells>
  <phoneticPr fontId="25" type="noConversion"/>
  <dataValidations count="38">
    <dataValidation allowBlank="1" showInputMessage="1" showErrorMessage="1" promptTitle="Acting (05%)" prompt="表演者受到过戏剧以及/或电影演技的训练（在现代，这可能也包括电视），使你能适应一个人物角色，记住剧本，以及使用舞台/电影化妆来改变他们的外貌。见乔装" sqref="B4"/>
    <dataValidation allowBlank="1" showInputMessage="1" showErrorMessage="1" promptTitle="Artillery (01%)" prompt="这技能呈现出对一些形式的军事训练和经历。使用者具有在战争中操作战地武器的经验。这些武器通常过于巨大以至于无法单人进行操作，并且个人无法再没有工作队支援的情况下使用这武器，或者应当提高难度等级。" sqref="N7"/>
    <dataValidation allowBlank="1" showInputMessage="1" showErrorMessage="1" promptTitle="Forgery (05%)" prompt="熟练于细节，使用者可以制作高质量的伪造文档，使它以某人的笔迹写成，制作官僚作风的形式或许可，或者进行卷册的复制。伪造者需要合适的材料（墨水，不同的纸张等）以及想要复制的文档的原件。" sqref="B7"/>
    <dataValidation allowBlank="1" showInputMessage="1" showErrorMessage="1" promptTitle="Photography (05%)" prompt="包括静止以及运动摄影。这技能允许某人拍摄和修饰清晰的照片，并且强化细节。正常的拍摄不需要鉴定。当想要进行有效的偷拍或者对细节进行捕捉的时候需要进行鉴定。这技能也允许调查员判断照片的真伪，以及拍摄的角度和位置。" sqref="B6"/>
    <dataValidation allowBlank="1" showInputMessage="1" showErrorMessage="1" promptTitle="Hypnosis (01%)" prompt="调查员可以在一名自愿并经历过高度暗示、放松的目标身上引出出神似的状态，并且可能回忆起忘却的记忆。对那些遭受了精神创伤的人，这技能可以当做催眠疗法来使用，减轻一名病人的恐惧或者躁狂。" sqref="N5"/>
    <dataValidation allowBlank="1" showInputMessage="1" showErrorMessage="1" promptTitle="Read Lips (01%)" prompt="这个技能允许调查员不需要听到说话者的声音，就能知道他们的对话内容。必须保持视线，如果只看到一个说话者的嘴唇，对话的另外一半就听不到。 读唇也可以用于与另一个人进行安静沟通（如果两人都有此技能），允许相对复杂的语意传达。" sqref="N6"/>
    <dataValidation allowBlank="1" showInputMessage="1" showErrorMessage="1" promptTitle="Animal Handling (05%)" prompt="命令以及训练已驯化动物去完成一些简单任务的技能。这个技能最常用于狗上，但也包括鸟、猫、猴子以及其他（取决于KP的判断）。至于对动物的骑乘，例如马或者骆驼，则要用骑术技能来进行行动以及操控这些坐骑。" sqref="N9"/>
    <dataValidation allowBlank="1" showInputMessage="1" showErrorMessage="1" promptTitle="Chainsaw (10%)" prompt="即电锯 第一个量产的瓦斯动力的链锯于1927 年面世；早期也有各种版本存在。" sqref="H5"/>
    <dataValidation allowBlank="1" showInputMessage="1" showErrorMessage="1" promptTitle="Handgun (20%)" prompt="用来使用所有的类似于手枪的火器，当进行非连续的射击使用手枪技能。对于现代全自动手枪，当使用连射时，用冲锋枪的技能进行判定。" sqref="K9"/>
    <dataValidation allowBlank="1" showInputMessage="1" showErrorMessage="1" promptTitle="Spear (20%)" prompt="长矛和鱼叉。如果拿来投掷，使用投掷技能。" sqref="H11"/>
    <dataValidation allowBlank="1" showInputMessage="1" showErrorMessage="1" promptTitle="Zoology (01%)" prompt="对专门联系到动物王国的生物学的研究，包括仍存在以及灭绝动物的生态结构，进化，分类，行为习性，以及分布。使用这技能来从动物与环境的互动（脚印，兽粪，痕迹等等），行为举止，以及区域特点上辨认出其物种。" sqref="E12"/>
    <dataValidation allowBlank="1" showInputMessage="1" showErrorMessage="1" promptTitle="Meteorology (01%)" prompt="这是门关于大气的科学研究，包括天气系统和形态，以及大气现象。使用这技能可以判断长期的天气形态以及对其影响进行预报，例如雨、雪以及雾。" sqref="E15"/>
    <dataValidation allowBlank="1" showInputMessage="1" showErrorMessage="1" promptTitle="Diving (01%)" prompt="使用者接受过在深海游泳的使用以及维持潜水设备的训练，水下导航，合适的下潜配重，以及应对紧急情况的方法。" sqref="N8"/>
    <dataValidation allowBlank="1" showInputMessage="1" showErrorMessage="1" promptTitle="Fine Art (05%)" prompt="艺术家在绘画和素描上十分熟练。然而这各种各样的艺术工作许多天或者许多月来完成，艺术家可能能快速素描出准确的印象，物体或者人物。这技能也代表了对艺术世界的熟悉。" sqref="B5"/>
    <dataValidation allowBlank="1" showInputMessage="1" showErrorMessage="1" promptTitle="Demolitions (01%)" prompt="调查员可以使用此技能安全的设置/拆除爆破装置。给予足够的时间和资源，调查员可以装设炸药来摧毁一幢建筑，清除一个被堵住的隧道，以及赋予炸药不同用处。" sqref="N4"/>
    <dataValidation allowBlank="1" showInputMessage="1" showErrorMessage="1" promptTitle="Bow (15%)" prompt="用于弓、十字弓、中世纪长弓、强力合成弓。" sqref="K6"/>
    <dataValidation allowBlank="1" showInputMessage="1" showErrorMessage="1" promptTitle="Flail (10%)" prompt="双节棍、流星锤和其他中世纪武器。" sqref="H10"/>
    <dataValidation allowBlank="1" showInputMessage="1" showErrorMessage="1" promptTitle="Whip (05%)" prompt="套牛绳和鞭子。" sqref="H4"/>
    <dataValidation allowBlank="1" showInputMessage="1" showErrorMessage="1" promptTitle="Rifle/Shotgun (25%)" prompt="任何一种类型（杠杆式、手动式、半自动）的步枪或是散弹枪。因为散弹枪装载的子弹是散射的，所以命中率不会因距离而减少，但伤害会减少。当以突击步枪进行单发射击时，使用此技能。" sqref="K4"/>
    <dataValidation allowBlank="1" showInputMessage="1" showErrorMessage="1" promptTitle="Submachine Gun (15%)" prompt="用于发射任何一把机械手枪或是半机枪；也包括使用连发的突击步枪。" sqref="K5"/>
    <dataValidation allowBlank="1" showInputMessage="1" showErrorMessage="1" promptTitle="Physics (01%)" prompt="使调查员能够理论上了解压力、材料、运动、磁力、电力、光学、辐射和相关的现象，以及给予一定的能力来构建实验器材来验证想法。对于知识的了解程度取决于所在的年代。" sqref="E9"/>
    <dataValidation allowBlank="1" showInputMessage="1" showErrorMessage="1" promptTitle="Axe (15%)" prompt="使用长柄斧的技能。如果是短柄小斧则使用打架。如果拿来投掷，使用投掷技能。" sqref="H7"/>
    <dataValidation allowBlank="1" showInputMessage="1" showErrorMessage="1" promptTitle="Sword (20%)" prompt="所有半米长以上的刃器。" sqref="H8"/>
    <dataValidation allowBlank="1" showInputMessage="1" showErrorMessage="1" promptTitle="Biology (01%)" prompt="关于生命和存活的有机物的学科，在这技能的帮助下，一个人可能能够研究出能够对抗可怕的克苏鲁神话细菌的疫苗，将自己从能够令人产生幻觉的丛林植物下隔离开来，或者对鲜血以及/或者有机物质进行分析。" sqref="E6"/>
    <dataValidation allowBlank="1" showInputMessage="1" showErrorMessage="1" promptTitle="Mathematics (01%)" prompt="对于数字和逻辑的研究，包括数学理论和应用以及理论上的解决方法设计和推演发展。这技能可能允许使用者辨认非欧几里得几何，解决困难的公式，以及破译复杂的图样或者暗码" sqref="E7"/>
    <dataValidation allowBlank="1" showInputMessage="1" showErrorMessage="1" promptTitle="Astronomy (01%)" prompt="使调查员可以知道在某个特定的日子或者某个时间时哪颗恒星或者行星的位置，何时彗星和流星雨会出现，以及重要的恒星的名字。这技能同样会提供有关其他世界的生命，银河的存在和结构，以及类似的知识的现代概念。" sqref="E8"/>
    <dataValidation allowBlank="1" showInputMessage="1" showErrorMessage="1" promptTitle="Heavy Weapons (10%)" prompt="用于榴弹发射器、反坦克火箭等。" sqref="K10"/>
    <dataValidation allowBlank="1" showInputMessage="1" showErrorMessage="1" promptTitle="Brawl (25%)" prompt="举凡所有的肉搏战斗和可以路上捡到直接拿来用的基本「武器」，像是木棒、小刀、酒杯、椅脚。一些在武器表上找不到的武器的伤害，由Keeper 合理地决定。" sqref="H6"/>
    <dataValidation allowBlank="1" showInputMessage="1" showErrorMessage="1" promptTitle="Botany (01%)" prompt="关于植物生命的研究，包括物种分类，结构，生长，繁殖，化学特性，进化原理，疾病，以及显微研究。在这技能的帮助下，调查员可以辨认出某种特定植物的特性以及它的具体用处。" sqref="E11"/>
    <dataValidation allowBlank="1" showInputMessage="1" showErrorMessage="1" promptTitle="Cryptography (01%)" prompt="关于由其他人发展出来的用于隐藏对话或者信息内容用的暗码或者密语的研究。这技能使调查员能够辨认、创造以及破译暗码。破译一个暗码可能会是一个漫长的工作，通常需要很长时间的调查研究以及大量的演算处理。" sqref="E13"/>
    <dataValidation allowBlank="1" showInputMessage="1" showErrorMessage="1" promptTitle="Engineering (01%)" prompt="尽管严格上来说这并不是科学，但是为了方便归到了这里。科学是与辨认特定的现象相关（通过观察和记录）。然而工程学将这些发现利用起来进行实际利用，例如机器，结构，以及材料。" sqref="E14"/>
    <dataValidation allowBlank="1" showInputMessage="1" showErrorMessage="1" promptTitle="Forensic(01%)" prompt="对于证据的分析和检定的研究。通常与犯罪现场调查（检验指纹、DNA、头发以及体液）和实验室工作相联系，以此来确定真相以及为法庭争论提供专业的证人和证据。" sqref="E16"/>
    <dataValidation allowBlank="1" showInputMessage="1" showErrorMessage="1" promptTitle="Geology (01%)" prompt="让使用者可以说出岩层的大致年龄、辨认化石种类、鉴别矿物与水晶、为钻探或采矿进行定位、评估土壤，并且预料火山活动、地震后果、雪崩，或其他类似现象。" sqref="E4"/>
    <dataValidation allowBlank="1" showInputMessage="1" showErrorMessage="1" promptTitle="Flamethrower (10%)" prompt="喷射可燃性液体或瓦斯的武器。可以由使用者带着或是安装在交通工具上。" sqref="K7"/>
    <dataValidation allowBlank="1" showInputMessage="1" showErrorMessage="1" promptTitle="Garrote (15%)" prompt="任意长度的用于锁喉的兵器。被锁喉者必须以战技（Fighting Maneuver ）逃脱，否则每回合会受到1D6伤害。" sqref="H9"/>
    <dataValidation allowBlank="1" showInputMessage="1" showErrorMessage="1" promptTitle="Pharmacy (01%)" prompt="关于化学复合物以及它们的在有机生命体上的效果的研究。传统上来说，这包括药物的配方、创造以及施用。这个技能的应用在与确认药物被安全以及有效地使用。" sqref="E10"/>
    <dataValidation allowBlank="1" showInputMessage="1" showErrorMessage="1" promptTitle="Machine Gun (10%)" prompt="从安装在脚架上的武器进行连发射击的武器。只要是用单发射击，改用步枪技能。在现代，突击步枪、半机枪与轻型机枪的差异已经相当小。" sqref="K8"/>
    <dataValidation allowBlank="1" showInputMessage="1" showErrorMessage="1" promptTitle="Chemistry (01%)" prompt="调查员可以创造或者提取复杂的化学复合物，包括简单的炸药，毒药，气体以及酸液，需要至少一天以上并且在合适的设备以及化学药剂的帮助。也可以对一种不明的物质进行分析，如果有这合适的设备以及试剂。" sqref="E5"/>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6"/>
  <sheetViews>
    <sheetView showGridLines="0" showRowColHeaders="0" workbookViewId="0">
      <pane ySplit="1" topLeftCell="A41" activePane="bottomLeft" state="frozen"/>
      <selection pane="bottomLeft" activeCell="A63" sqref="A63"/>
    </sheetView>
  </sheetViews>
  <sheetFormatPr defaultColWidth="9" defaultRowHeight="15.6" x14ac:dyDescent="0.25"/>
  <cols>
    <col min="1" max="1" width="9" style="30" customWidth="1"/>
    <col min="2" max="2" width="22.44140625" style="31" customWidth="1"/>
    <col min="3" max="3" width="9" style="32" customWidth="1"/>
    <col min="4" max="4" width="21.21875" style="33" customWidth="1"/>
    <col min="5" max="5" width="8.109375" style="30" customWidth="1"/>
    <col min="6" max="6" width="140" style="34" customWidth="1"/>
    <col min="7" max="256" width="9" style="30" customWidth="1"/>
  </cols>
  <sheetData>
    <row r="1" spans="1:6" x14ac:dyDescent="0.25">
      <c r="A1" s="35" t="s">
        <v>28</v>
      </c>
      <c r="B1" s="36" t="s">
        <v>2</v>
      </c>
      <c r="C1" s="37" t="s">
        <v>59</v>
      </c>
      <c r="D1" s="38" t="s">
        <v>113</v>
      </c>
      <c r="E1" s="36" t="s">
        <v>34</v>
      </c>
      <c r="F1" s="39" t="s">
        <v>27</v>
      </c>
    </row>
    <row r="2" spans="1:6" x14ac:dyDescent="0.25">
      <c r="A2" s="40">
        <v>0</v>
      </c>
      <c r="B2" s="366" t="s">
        <v>439</v>
      </c>
      <c r="C2" s="366"/>
      <c r="D2" s="366"/>
      <c r="E2" s="366"/>
      <c r="F2" s="367"/>
    </row>
    <row r="3" spans="1:6" x14ac:dyDescent="0.25">
      <c r="A3" s="41">
        <v>1</v>
      </c>
      <c r="B3" s="42" t="s">
        <v>35</v>
      </c>
      <c r="C3" s="43" t="s">
        <v>83</v>
      </c>
      <c r="D3" s="44"/>
      <c r="E3" s="45">
        <f>IF(D3=0,人物卡!AE5*4,人物卡!AE5*2+职业列表!D3*2)</f>
        <v>240</v>
      </c>
      <c r="F3" s="46" t="s">
        <v>598</v>
      </c>
    </row>
    <row r="4" spans="1:6" x14ac:dyDescent="0.25">
      <c r="A4" s="40">
        <v>2</v>
      </c>
      <c r="B4" s="31" t="s">
        <v>82</v>
      </c>
      <c r="C4" s="30" t="s">
        <v>84</v>
      </c>
      <c r="D4" s="33" t="s">
        <v>316</v>
      </c>
      <c r="E4" s="47">
        <f>人物卡!AE5*4</f>
        <v>240</v>
      </c>
      <c r="F4" s="48" t="s">
        <v>356</v>
      </c>
    </row>
    <row r="5" spans="1:6" x14ac:dyDescent="0.25">
      <c r="A5" s="41">
        <v>3</v>
      </c>
      <c r="B5" s="42" t="s">
        <v>156</v>
      </c>
      <c r="C5" s="43" t="s">
        <v>86</v>
      </c>
      <c r="D5" s="44" t="s">
        <v>309</v>
      </c>
      <c r="E5" s="45">
        <f>人物卡!AE5*2+人物卡!Y3*2</f>
        <v>190</v>
      </c>
      <c r="F5" s="46" t="s">
        <v>122</v>
      </c>
    </row>
    <row r="6" spans="1:6" x14ac:dyDescent="0.25">
      <c r="A6" s="40">
        <v>4</v>
      </c>
      <c r="B6" s="31" t="s">
        <v>89</v>
      </c>
      <c r="C6" s="30" t="s">
        <v>109</v>
      </c>
      <c r="D6" s="33" t="s">
        <v>88</v>
      </c>
      <c r="E6" s="47">
        <f>人物卡!AE5*2+人物卡!Y5*2</f>
        <v>240</v>
      </c>
      <c r="F6" s="48" t="s">
        <v>331</v>
      </c>
    </row>
    <row r="7" spans="1:6" x14ac:dyDescent="0.25">
      <c r="A7" s="41">
        <v>5</v>
      </c>
      <c r="B7" s="42" t="s">
        <v>101</v>
      </c>
      <c r="C7" s="43" t="s">
        <v>157</v>
      </c>
      <c r="D7" s="44" t="s">
        <v>87</v>
      </c>
      <c r="E7" s="45">
        <f>人物卡!AE5*2+人物卡!Y5*2</f>
        <v>240</v>
      </c>
      <c r="F7" s="46" t="s">
        <v>332</v>
      </c>
    </row>
    <row r="8" spans="1:6" ht="31.2" x14ac:dyDescent="0.25">
      <c r="A8" s="40">
        <v>6</v>
      </c>
      <c r="B8" s="31" t="s">
        <v>158</v>
      </c>
      <c r="C8" s="30" t="s">
        <v>159</v>
      </c>
      <c r="D8" s="33" t="s">
        <v>160</v>
      </c>
      <c r="E8" s="47">
        <f>人物卡!AE5*2+MAX(人物卡!Y3,人物卡!S3)*2</f>
        <v>270</v>
      </c>
      <c r="F8" s="48" t="s">
        <v>90</v>
      </c>
    </row>
    <row r="9" spans="1:6" x14ac:dyDescent="0.25">
      <c r="A9" s="41">
        <v>7</v>
      </c>
      <c r="B9" s="42" t="s">
        <v>161</v>
      </c>
      <c r="C9" s="43" t="s">
        <v>162</v>
      </c>
      <c r="D9" s="44" t="s">
        <v>91</v>
      </c>
      <c r="E9" s="45">
        <f>人物卡!AE5*4</f>
        <v>240</v>
      </c>
      <c r="F9" s="46" t="s">
        <v>102</v>
      </c>
    </row>
    <row r="10" spans="1:6" ht="31.2" x14ac:dyDescent="0.25">
      <c r="A10" s="40">
        <v>8</v>
      </c>
      <c r="B10" s="31" t="s">
        <v>163</v>
      </c>
      <c r="C10" s="30" t="s">
        <v>92</v>
      </c>
      <c r="D10" s="33" t="s">
        <v>103</v>
      </c>
      <c r="E10" s="47">
        <f>人物卡!AE5*2+MAX(人物卡!Y5,人物卡!AE3)*2</f>
        <v>240</v>
      </c>
      <c r="F10" s="48" t="s">
        <v>576</v>
      </c>
    </row>
    <row r="11" spans="1:6" x14ac:dyDescent="0.25">
      <c r="A11" s="41">
        <v>9</v>
      </c>
      <c r="B11" s="42" t="s">
        <v>164</v>
      </c>
      <c r="C11" s="43" t="s">
        <v>84</v>
      </c>
      <c r="D11" s="44" t="s">
        <v>91</v>
      </c>
      <c r="E11" s="45">
        <f>人物卡!AE5*4</f>
        <v>240</v>
      </c>
      <c r="F11" s="46" t="s">
        <v>319</v>
      </c>
    </row>
    <row r="12" spans="1:6" x14ac:dyDescent="0.25">
      <c r="A12" s="40">
        <v>10</v>
      </c>
      <c r="B12" s="31" t="s">
        <v>94</v>
      </c>
      <c r="C12" s="30" t="s">
        <v>123</v>
      </c>
      <c r="D12" s="33" t="s">
        <v>91</v>
      </c>
      <c r="E12" s="47">
        <f>人物卡!AE5*4</f>
        <v>240</v>
      </c>
      <c r="F12" s="48" t="s">
        <v>93</v>
      </c>
    </row>
    <row r="13" spans="1:6" x14ac:dyDescent="0.25">
      <c r="A13" s="41">
        <v>11</v>
      </c>
      <c r="B13" s="42" t="s">
        <v>165</v>
      </c>
      <c r="C13" s="43" t="s">
        <v>92</v>
      </c>
      <c r="D13" s="44" t="s">
        <v>91</v>
      </c>
      <c r="E13" s="45">
        <f>人物卡!AE5*4</f>
        <v>240</v>
      </c>
      <c r="F13" s="46" t="s">
        <v>104</v>
      </c>
    </row>
    <row r="14" spans="1:6" x14ac:dyDescent="0.25">
      <c r="A14" s="40">
        <v>12</v>
      </c>
      <c r="B14" s="31" t="s">
        <v>166</v>
      </c>
      <c r="C14" s="30" t="s">
        <v>84</v>
      </c>
      <c r="D14" s="33" t="s">
        <v>91</v>
      </c>
      <c r="E14" s="47">
        <f>人物卡!AE5*4</f>
        <v>240</v>
      </c>
      <c r="F14" s="48" t="s">
        <v>327</v>
      </c>
    </row>
    <row r="15" spans="1:6" ht="17.25" customHeight="1" x14ac:dyDescent="0.25">
      <c r="A15" s="41">
        <v>13</v>
      </c>
      <c r="B15" s="42" t="s">
        <v>354</v>
      </c>
      <c r="C15" s="43" t="s">
        <v>96</v>
      </c>
      <c r="D15" s="44" t="s">
        <v>95</v>
      </c>
      <c r="E15" s="45">
        <f>人物卡!AE5*2+MAX(人物卡!Y3,人物卡!AE3)*2</f>
        <v>210</v>
      </c>
      <c r="F15" s="46" t="s">
        <v>577</v>
      </c>
    </row>
    <row r="16" spans="1:6" ht="17.25" customHeight="1" x14ac:dyDescent="0.25">
      <c r="A16" s="40">
        <v>14</v>
      </c>
      <c r="B16" s="31" t="s">
        <v>97</v>
      </c>
      <c r="C16" s="30" t="s">
        <v>167</v>
      </c>
      <c r="D16" s="33" t="s">
        <v>313</v>
      </c>
      <c r="E16" s="47">
        <f>人物卡!AE5*2+MAX(人物卡!Y3,人物卡!S3)*2</f>
        <v>270</v>
      </c>
      <c r="F16" s="48" t="s">
        <v>98</v>
      </c>
    </row>
    <row r="17" spans="1:6" ht="16.5" customHeight="1" x14ac:dyDescent="0.25">
      <c r="A17" s="41">
        <v>15</v>
      </c>
      <c r="B17" s="42" t="s">
        <v>24</v>
      </c>
      <c r="C17" s="43" t="s">
        <v>99</v>
      </c>
      <c r="D17" s="44" t="s">
        <v>100</v>
      </c>
      <c r="E17" s="45">
        <f>人物卡!AE5*2+MAX(人物卡!Y3,人物卡!S3)*2</f>
        <v>270</v>
      </c>
      <c r="F17" s="46" t="s">
        <v>168</v>
      </c>
    </row>
    <row r="18" spans="1:6" x14ac:dyDescent="0.25">
      <c r="A18" s="40">
        <v>16</v>
      </c>
      <c r="B18" s="31" t="s">
        <v>169</v>
      </c>
      <c r="C18" s="30" t="s">
        <v>107</v>
      </c>
      <c r="D18" s="33" t="s">
        <v>91</v>
      </c>
      <c r="E18" s="47">
        <f>人物卡!AE5*4</f>
        <v>240</v>
      </c>
      <c r="F18" s="48" t="s">
        <v>578</v>
      </c>
    </row>
    <row r="19" spans="1:6" ht="16.5" customHeight="1" x14ac:dyDescent="0.25">
      <c r="A19" s="41">
        <v>17</v>
      </c>
      <c r="B19" s="42" t="s">
        <v>105</v>
      </c>
      <c r="C19" s="43" t="s">
        <v>170</v>
      </c>
      <c r="D19" s="44" t="s">
        <v>88</v>
      </c>
      <c r="E19" s="45">
        <f>人物卡!AE5*2+人物卡!Y5*2</f>
        <v>240</v>
      </c>
      <c r="F19" s="46" t="s">
        <v>171</v>
      </c>
    </row>
    <row r="20" spans="1:6" ht="16.5" customHeight="1" x14ac:dyDescent="0.25">
      <c r="A20" s="40">
        <v>18</v>
      </c>
      <c r="B20" s="31" t="s">
        <v>172</v>
      </c>
      <c r="C20" s="30" t="s">
        <v>173</v>
      </c>
      <c r="D20" s="33" t="s">
        <v>100</v>
      </c>
      <c r="E20" s="47">
        <f>人物卡!AE5*2+MAX(人物卡!Y3,人物卡!S3)*2</f>
        <v>270</v>
      </c>
      <c r="F20" s="48" t="s">
        <v>579</v>
      </c>
    </row>
    <row r="21" spans="1:6" x14ac:dyDescent="0.25">
      <c r="A21" s="41">
        <v>19</v>
      </c>
      <c r="B21" s="42" t="s">
        <v>25</v>
      </c>
      <c r="C21" s="43" t="s">
        <v>174</v>
      </c>
      <c r="D21" s="44" t="s">
        <v>85</v>
      </c>
      <c r="E21" s="45">
        <f>人物卡!AE5*4</f>
        <v>240</v>
      </c>
      <c r="F21" s="46" t="s">
        <v>106</v>
      </c>
    </row>
    <row r="22" spans="1:6" ht="16.5" customHeight="1" x14ac:dyDescent="0.25">
      <c r="A22" s="40">
        <v>20</v>
      </c>
      <c r="B22" s="31" t="s">
        <v>26</v>
      </c>
      <c r="C22" s="30" t="s">
        <v>107</v>
      </c>
      <c r="D22" s="33" t="s">
        <v>100</v>
      </c>
      <c r="E22" s="47">
        <f>人物卡!AE5*2+MAX(人物卡!Y3,人物卡!S3)*2</f>
        <v>270</v>
      </c>
      <c r="F22" s="48" t="s">
        <v>539</v>
      </c>
    </row>
    <row r="23" spans="1:6" ht="16.5" customHeight="1" x14ac:dyDescent="0.25">
      <c r="A23" s="41">
        <v>21</v>
      </c>
      <c r="B23" s="42" t="s">
        <v>175</v>
      </c>
      <c r="C23" s="43" t="s">
        <v>110</v>
      </c>
      <c r="D23" s="44" t="s">
        <v>108</v>
      </c>
      <c r="E23" s="45">
        <f>人物卡!AE5*2+人物卡!S3*2</f>
        <v>270</v>
      </c>
      <c r="F23" s="46" t="s">
        <v>176</v>
      </c>
    </row>
    <row r="24" spans="1:6" x14ac:dyDescent="0.25">
      <c r="A24" s="40">
        <v>22</v>
      </c>
      <c r="B24" s="31" t="s">
        <v>177</v>
      </c>
      <c r="C24" s="30" t="s">
        <v>109</v>
      </c>
      <c r="D24" s="33" t="s">
        <v>91</v>
      </c>
      <c r="E24" s="47">
        <f>人物卡!AE5*4</f>
        <v>240</v>
      </c>
      <c r="F24" s="48" t="s">
        <v>320</v>
      </c>
    </row>
    <row r="25" spans="1:6" x14ac:dyDescent="0.25">
      <c r="A25" s="41">
        <v>23</v>
      </c>
      <c r="B25" s="42" t="s">
        <v>178</v>
      </c>
      <c r="C25" s="43" t="s">
        <v>110</v>
      </c>
      <c r="D25" s="44" t="s">
        <v>91</v>
      </c>
      <c r="E25" s="45">
        <f>人物卡!AE5*4</f>
        <v>240</v>
      </c>
      <c r="F25" s="46" t="s">
        <v>124</v>
      </c>
    </row>
    <row r="26" spans="1:6" x14ac:dyDescent="0.25">
      <c r="A26" s="40">
        <v>24</v>
      </c>
      <c r="B26" s="31" t="s">
        <v>111</v>
      </c>
      <c r="C26" s="30" t="s">
        <v>125</v>
      </c>
      <c r="D26" s="33" t="s">
        <v>91</v>
      </c>
      <c r="E26" s="47">
        <f>人物卡!AE5*4</f>
        <v>240</v>
      </c>
      <c r="F26" s="48" t="s">
        <v>525</v>
      </c>
    </row>
    <row r="27" spans="1:6" x14ac:dyDescent="0.25">
      <c r="A27" s="41">
        <v>25</v>
      </c>
      <c r="B27" s="42" t="s">
        <v>179</v>
      </c>
      <c r="C27" s="43" t="s">
        <v>125</v>
      </c>
      <c r="D27" s="44" t="s">
        <v>91</v>
      </c>
      <c r="E27" s="45">
        <f>人物卡!AE5*4</f>
        <v>240</v>
      </c>
      <c r="F27" s="46" t="s">
        <v>526</v>
      </c>
    </row>
    <row r="28" spans="1:6" ht="17.25" customHeight="1" x14ac:dyDescent="0.25">
      <c r="A28" s="40">
        <v>26</v>
      </c>
      <c r="B28" s="31" t="s">
        <v>60</v>
      </c>
      <c r="C28" s="30" t="s">
        <v>86</v>
      </c>
      <c r="D28" s="33" t="s">
        <v>314</v>
      </c>
      <c r="E28" s="47">
        <f>人物卡!AE5*2+MAX(人物卡!Y3,人物卡!S3)*2</f>
        <v>270</v>
      </c>
      <c r="F28" s="48" t="s">
        <v>580</v>
      </c>
    </row>
    <row r="29" spans="1:6" ht="16.5" customHeight="1" x14ac:dyDescent="0.25">
      <c r="A29" s="41">
        <v>27</v>
      </c>
      <c r="B29" s="42" t="s">
        <v>180</v>
      </c>
      <c r="C29" s="43" t="s">
        <v>92</v>
      </c>
      <c r="D29" s="44" t="s">
        <v>112</v>
      </c>
      <c r="E29" s="45">
        <f>人物卡!AE5*2+人物卡!Y3*2</f>
        <v>190</v>
      </c>
      <c r="F29" s="46" t="s">
        <v>581</v>
      </c>
    </row>
    <row r="30" spans="1:6" ht="17.25" customHeight="1" x14ac:dyDescent="0.25">
      <c r="A30" s="40">
        <v>28</v>
      </c>
      <c r="B30" s="31" t="s">
        <v>181</v>
      </c>
      <c r="C30" s="30" t="s">
        <v>119</v>
      </c>
      <c r="D30" s="33" t="s">
        <v>315</v>
      </c>
      <c r="E30" s="47">
        <f>人物卡!AE5*2+MAX(人物卡!Y3,人物卡!S3)*2</f>
        <v>270</v>
      </c>
      <c r="F30" s="48" t="s">
        <v>527</v>
      </c>
    </row>
    <row r="31" spans="1:6" ht="17.25" customHeight="1" x14ac:dyDescent="0.25">
      <c r="A31" s="41">
        <v>29</v>
      </c>
      <c r="B31" s="42" t="s">
        <v>114</v>
      </c>
      <c r="C31" s="43" t="s">
        <v>182</v>
      </c>
      <c r="D31" s="44" t="s">
        <v>303</v>
      </c>
      <c r="E31" s="45">
        <f>人物卡!AE5*2+MAX(人物卡!Y3,人物卡!S3)*2</f>
        <v>270</v>
      </c>
      <c r="F31" s="46" t="s">
        <v>528</v>
      </c>
    </row>
    <row r="32" spans="1:6" ht="17.25" customHeight="1" x14ac:dyDescent="0.25">
      <c r="A32" s="40">
        <v>30</v>
      </c>
      <c r="B32" s="31" t="s">
        <v>183</v>
      </c>
      <c r="C32" s="30" t="s">
        <v>126</v>
      </c>
      <c r="D32" s="33" t="s">
        <v>311</v>
      </c>
      <c r="E32" s="47">
        <f>人物卡!AE5*2+人物卡!S3*2</f>
        <v>270</v>
      </c>
      <c r="F32" s="48" t="s">
        <v>120</v>
      </c>
    </row>
    <row r="33" spans="1:6" ht="17.25" customHeight="1" x14ac:dyDescent="0.25">
      <c r="A33" s="41">
        <v>31</v>
      </c>
      <c r="B33" s="42" t="s">
        <v>184</v>
      </c>
      <c r="C33" s="43" t="s">
        <v>185</v>
      </c>
      <c r="D33" s="44" t="s">
        <v>304</v>
      </c>
      <c r="E33" s="45">
        <f>人物卡!AE5*2+人物卡!Y3*2</f>
        <v>190</v>
      </c>
      <c r="F33" s="46" t="s">
        <v>529</v>
      </c>
    </row>
    <row r="34" spans="1:6" ht="17.25" customHeight="1" x14ac:dyDescent="0.25">
      <c r="A34" s="40">
        <v>32</v>
      </c>
      <c r="B34" s="31" t="s">
        <v>115</v>
      </c>
      <c r="C34" s="30" t="s">
        <v>186</v>
      </c>
      <c r="D34" s="33" t="s">
        <v>305</v>
      </c>
      <c r="E34" s="47">
        <f>人物卡!AE5*2+人物卡!Y5*2</f>
        <v>240</v>
      </c>
      <c r="F34" s="48" t="s">
        <v>333</v>
      </c>
    </row>
    <row r="35" spans="1:6" ht="17.25" customHeight="1" x14ac:dyDescent="0.25">
      <c r="A35" s="41">
        <v>33</v>
      </c>
      <c r="B35" s="42" t="s">
        <v>187</v>
      </c>
      <c r="C35" s="43" t="s">
        <v>188</v>
      </c>
      <c r="D35" s="44" t="s">
        <v>306</v>
      </c>
      <c r="E35" s="45">
        <f>人物卡!AE5*2+MAX(人物卡!Y5,人物卡!Y3)*2</f>
        <v>240</v>
      </c>
      <c r="F35" s="46" t="s">
        <v>334</v>
      </c>
    </row>
    <row r="36" spans="1:6" ht="17.25" customHeight="1" x14ac:dyDescent="0.25">
      <c r="A36" s="40">
        <v>34</v>
      </c>
      <c r="B36" s="31" t="s">
        <v>189</v>
      </c>
      <c r="C36" s="30" t="s">
        <v>190</v>
      </c>
      <c r="D36" s="33" t="s">
        <v>305</v>
      </c>
      <c r="E36" s="47">
        <f>人物卡!AE5*2+人物卡!Y5*2</f>
        <v>240</v>
      </c>
      <c r="F36" s="48" t="s">
        <v>321</v>
      </c>
    </row>
    <row r="37" spans="1:6" ht="17.25" customHeight="1" x14ac:dyDescent="0.25">
      <c r="A37" s="41">
        <v>35</v>
      </c>
      <c r="B37" s="42" t="s">
        <v>191</v>
      </c>
      <c r="C37" s="43" t="s">
        <v>174</v>
      </c>
      <c r="D37" s="44" t="s">
        <v>307</v>
      </c>
      <c r="E37" s="45">
        <f>人物卡!AE5*2+人物卡!Y5*2</f>
        <v>240</v>
      </c>
      <c r="F37" s="46" t="s">
        <v>328</v>
      </c>
    </row>
    <row r="38" spans="1:6" x14ac:dyDescent="0.25">
      <c r="A38" s="40">
        <v>36</v>
      </c>
      <c r="B38" s="31" t="s">
        <v>346</v>
      </c>
      <c r="C38" s="30" t="s">
        <v>118</v>
      </c>
      <c r="D38" s="33" t="s">
        <v>91</v>
      </c>
      <c r="E38" s="47">
        <f>人物卡!AE5*4</f>
        <v>240</v>
      </c>
      <c r="F38" s="48" t="s">
        <v>329</v>
      </c>
    </row>
    <row r="39" spans="1:6" ht="17.25" customHeight="1" x14ac:dyDescent="0.25">
      <c r="A39" s="41">
        <v>37</v>
      </c>
      <c r="B39" s="42" t="s">
        <v>192</v>
      </c>
      <c r="C39" s="43" t="s">
        <v>118</v>
      </c>
      <c r="D39" s="44" t="s">
        <v>308</v>
      </c>
      <c r="E39" s="45">
        <f>人物卡!AE5*2+MAX(人物卡!Y5,人物卡!Y3)*2</f>
        <v>240</v>
      </c>
      <c r="F39" s="46" t="s">
        <v>193</v>
      </c>
    </row>
    <row r="40" spans="1:6" ht="17.25" customHeight="1" x14ac:dyDescent="0.25">
      <c r="A40" s="40">
        <v>38</v>
      </c>
      <c r="B40" s="31" t="s">
        <v>116</v>
      </c>
      <c r="C40" s="30" t="s">
        <v>117</v>
      </c>
      <c r="D40" s="33" t="s">
        <v>315</v>
      </c>
      <c r="E40" s="47">
        <f>人物卡!AE5*2+MAX(人物卡!Y3,人物卡!S3)*2</f>
        <v>270</v>
      </c>
      <c r="F40" s="48" t="s">
        <v>121</v>
      </c>
    </row>
    <row r="41" spans="1:6" x14ac:dyDescent="0.25">
      <c r="A41" s="41">
        <v>39</v>
      </c>
      <c r="B41" s="42" t="s">
        <v>194</v>
      </c>
      <c r="C41" s="43" t="s">
        <v>119</v>
      </c>
      <c r="D41" s="44" t="s">
        <v>85</v>
      </c>
      <c r="E41" s="45">
        <f>人物卡!AE5*4</f>
        <v>240</v>
      </c>
      <c r="F41" s="46" t="s">
        <v>195</v>
      </c>
    </row>
    <row r="42" spans="1:6" x14ac:dyDescent="0.25">
      <c r="A42" s="40">
        <v>40</v>
      </c>
      <c r="B42" s="31" t="s">
        <v>196</v>
      </c>
      <c r="C42" s="30" t="s">
        <v>173</v>
      </c>
      <c r="D42" s="33" t="s">
        <v>85</v>
      </c>
      <c r="E42" s="47">
        <f>人物卡!AE5*4</f>
        <v>240</v>
      </c>
      <c r="F42" s="48" t="s">
        <v>127</v>
      </c>
    </row>
    <row r="43" spans="1:6" x14ac:dyDescent="0.25">
      <c r="A43" s="41">
        <v>41</v>
      </c>
      <c r="B43" s="42" t="s">
        <v>197</v>
      </c>
      <c r="C43" s="43" t="s">
        <v>118</v>
      </c>
      <c r="D43" s="44" t="s">
        <v>85</v>
      </c>
      <c r="E43" s="45">
        <f>人物卡!AE5*4</f>
        <v>240</v>
      </c>
      <c r="F43" s="46" t="s">
        <v>335</v>
      </c>
    </row>
    <row r="44" spans="1:6" ht="17.25" customHeight="1" x14ac:dyDescent="0.25">
      <c r="A44" s="40">
        <v>42</v>
      </c>
      <c r="B44" s="31" t="s">
        <v>402</v>
      </c>
      <c r="C44" s="30" t="s">
        <v>198</v>
      </c>
      <c r="D44" s="33" t="s">
        <v>88</v>
      </c>
      <c r="E44" s="47">
        <f>人物卡!AE5*2+人物卡!Y5*2</f>
        <v>240</v>
      </c>
      <c r="F44" s="48" t="s">
        <v>322</v>
      </c>
    </row>
    <row r="45" spans="1:6" ht="17.25" customHeight="1" x14ac:dyDescent="0.25">
      <c r="A45" s="41">
        <v>43</v>
      </c>
      <c r="B45" s="42" t="s">
        <v>199</v>
      </c>
      <c r="C45" s="43" t="s">
        <v>107</v>
      </c>
      <c r="D45" s="44" t="s">
        <v>304</v>
      </c>
      <c r="E45" s="45">
        <f>人物卡!AE5*2+人物卡!Y3*2</f>
        <v>190</v>
      </c>
      <c r="F45" s="46" t="s">
        <v>200</v>
      </c>
    </row>
    <row r="46" spans="1:6" x14ac:dyDescent="0.25">
      <c r="A46" s="40">
        <v>44</v>
      </c>
      <c r="B46" s="31" t="s">
        <v>201</v>
      </c>
      <c r="C46" s="30" t="s">
        <v>128</v>
      </c>
      <c r="D46" s="33" t="s">
        <v>85</v>
      </c>
      <c r="E46" s="47">
        <f>人物卡!AE5*4</f>
        <v>240</v>
      </c>
      <c r="F46" s="48" t="s">
        <v>129</v>
      </c>
    </row>
    <row r="47" spans="1:6" ht="33" customHeight="1" x14ac:dyDescent="0.25">
      <c r="A47" s="41">
        <v>45</v>
      </c>
      <c r="B47" s="42" t="s">
        <v>202</v>
      </c>
      <c r="C47" s="43" t="s">
        <v>143</v>
      </c>
      <c r="D47" s="44" t="s">
        <v>130</v>
      </c>
      <c r="E47" s="45">
        <f>(MAX(人物卡!Y5,人物卡!Y3,人物卡!S3))*2+人物卡!AE5*2</f>
        <v>270</v>
      </c>
      <c r="F47" s="46" t="s">
        <v>203</v>
      </c>
    </row>
    <row r="48" spans="1:6" ht="17.25" customHeight="1" x14ac:dyDescent="0.25">
      <c r="A48" s="40">
        <v>46</v>
      </c>
      <c r="B48" s="31" t="s">
        <v>131</v>
      </c>
      <c r="C48" s="30" t="s">
        <v>92</v>
      </c>
      <c r="D48" s="33" t="s">
        <v>309</v>
      </c>
      <c r="E48" s="47">
        <f>人物卡!AE5*2+人物卡!Y3*2</f>
        <v>190</v>
      </c>
      <c r="F48" s="48" t="s">
        <v>133</v>
      </c>
    </row>
    <row r="49" spans="1:6" ht="17.25" customHeight="1" x14ac:dyDescent="0.25">
      <c r="A49" s="41">
        <v>47</v>
      </c>
      <c r="B49" s="42" t="s">
        <v>132</v>
      </c>
      <c r="C49" s="43" t="s">
        <v>86</v>
      </c>
      <c r="D49" s="44" t="s">
        <v>310</v>
      </c>
      <c r="E49" s="45">
        <f>人物卡!AE5*2+MAX(人物卡!Y3,人物卡!S3)*2</f>
        <v>270</v>
      </c>
      <c r="F49" s="46" t="s">
        <v>204</v>
      </c>
    </row>
    <row r="50" spans="1:6" ht="17.25" customHeight="1" x14ac:dyDescent="0.25">
      <c r="A50" s="40">
        <v>48</v>
      </c>
      <c r="B50" s="31" t="s">
        <v>205</v>
      </c>
      <c r="C50" s="30" t="s">
        <v>107</v>
      </c>
      <c r="D50" s="33" t="s">
        <v>309</v>
      </c>
      <c r="E50" s="47">
        <f>人物卡!AE5*2+人物卡!Y3*2</f>
        <v>190</v>
      </c>
      <c r="F50" s="48" t="s">
        <v>530</v>
      </c>
    </row>
    <row r="51" spans="1:6" x14ac:dyDescent="0.25">
      <c r="A51" s="41">
        <v>49</v>
      </c>
      <c r="B51" s="42" t="s">
        <v>206</v>
      </c>
      <c r="C51" s="43" t="s">
        <v>207</v>
      </c>
      <c r="D51" s="44" t="s">
        <v>85</v>
      </c>
      <c r="E51" s="45">
        <f>人物卡!AE5*4</f>
        <v>240</v>
      </c>
      <c r="F51" s="46" t="s">
        <v>208</v>
      </c>
    </row>
    <row r="52" spans="1:6" ht="17.25" customHeight="1" x14ac:dyDescent="0.25">
      <c r="A52" s="40">
        <v>50</v>
      </c>
      <c r="B52" s="31" t="s">
        <v>209</v>
      </c>
      <c r="C52" s="30" t="s">
        <v>135</v>
      </c>
      <c r="D52" s="33" t="s">
        <v>305</v>
      </c>
      <c r="E52" s="47">
        <f>人物卡!AE5*2+人物卡!Y5*2</f>
        <v>240</v>
      </c>
      <c r="F52" s="48" t="s">
        <v>134</v>
      </c>
    </row>
    <row r="53" spans="1:6" x14ac:dyDescent="0.25">
      <c r="A53" s="41">
        <v>51</v>
      </c>
      <c r="B53" s="42" t="s">
        <v>61</v>
      </c>
      <c r="C53" s="43" t="s">
        <v>119</v>
      </c>
      <c r="D53" s="44" t="s">
        <v>85</v>
      </c>
      <c r="E53" s="45">
        <f>人物卡!AE5*4</f>
        <v>240</v>
      </c>
      <c r="F53" s="46" t="s">
        <v>531</v>
      </c>
    </row>
    <row r="54" spans="1:6" ht="16.5" customHeight="1" x14ac:dyDescent="0.25">
      <c r="A54" s="40">
        <v>52</v>
      </c>
      <c r="B54" s="31" t="s">
        <v>210</v>
      </c>
      <c r="C54" s="30" t="s">
        <v>99</v>
      </c>
      <c r="D54" s="33" t="s">
        <v>88</v>
      </c>
      <c r="E54" s="47">
        <f>人物卡!AE5*2+人物卡!Y5*2</f>
        <v>240</v>
      </c>
      <c r="F54" s="48" t="s">
        <v>336</v>
      </c>
    </row>
    <row r="55" spans="1:6" ht="33" customHeight="1" x14ac:dyDescent="0.25">
      <c r="A55" s="41">
        <v>53</v>
      </c>
      <c r="B55" s="42" t="s">
        <v>211</v>
      </c>
      <c r="C55" s="43" t="s">
        <v>212</v>
      </c>
      <c r="D55" s="44" t="s">
        <v>130</v>
      </c>
      <c r="E55" s="45">
        <f>(MAX(人物卡!Y5,人物卡!Y3,人物卡!S3))*2+人物卡!AE5*2</f>
        <v>270</v>
      </c>
      <c r="F55" s="46" t="s">
        <v>582</v>
      </c>
    </row>
    <row r="56" spans="1:6" ht="16.5" customHeight="1" x14ac:dyDescent="0.25">
      <c r="A56" s="40">
        <v>54</v>
      </c>
      <c r="B56" s="31" t="s">
        <v>213</v>
      </c>
      <c r="C56" s="30" t="s">
        <v>107</v>
      </c>
      <c r="D56" s="33" t="s">
        <v>100</v>
      </c>
      <c r="E56" s="47">
        <f>人物卡!AE5*2+MAX(人物卡!Y3,人物卡!S3)*2</f>
        <v>270</v>
      </c>
      <c r="F56" s="48" t="s">
        <v>583</v>
      </c>
    </row>
    <row r="57" spans="1:6" x14ac:dyDescent="0.25">
      <c r="A57" s="41">
        <v>55</v>
      </c>
      <c r="B57" s="42" t="s">
        <v>214</v>
      </c>
      <c r="C57" s="43" t="s">
        <v>174</v>
      </c>
      <c r="D57" s="44" t="s">
        <v>85</v>
      </c>
      <c r="E57" s="45">
        <f>人物卡!AE5*4</f>
        <v>240</v>
      </c>
      <c r="F57" s="46" t="s">
        <v>215</v>
      </c>
    </row>
    <row r="58" spans="1:6" ht="16.5" customHeight="1" x14ac:dyDescent="0.25">
      <c r="A58" s="40">
        <v>56</v>
      </c>
      <c r="B58" s="31" t="s">
        <v>136</v>
      </c>
      <c r="C58" s="30" t="s">
        <v>107</v>
      </c>
      <c r="D58" s="33" t="s">
        <v>100</v>
      </c>
      <c r="E58" s="47">
        <f>人物卡!AE5*2+MAX(人物卡!Y3,人物卡!S3)*2</f>
        <v>270</v>
      </c>
      <c r="F58" s="48" t="s">
        <v>137</v>
      </c>
    </row>
    <row r="59" spans="1:6" x14ac:dyDescent="0.25">
      <c r="A59" s="41">
        <v>57</v>
      </c>
      <c r="B59" s="42" t="s">
        <v>216</v>
      </c>
      <c r="C59" s="43" t="s">
        <v>92</v>
      </c>
      <c r="D59" s="44" t="s">
        <v>85</v>
      </c>
      <c r="E59" s="45">
        <f>人物卡!AE5*4</f>
        <v>240</v>
      </c>
      <c r="F59" s="46" t="s">
        <v>217</v>
      </c>
    </row>
    <row r="60" spans="1:6" x14ac:dyDescent="0.25">
      <c r="A60" s="40">
        <v>58</v>
      </c>
      <c r="B60" s="31" t="s">
        <v>62</v>
      </c>
      <c r="C60" s="30" t="s">
        <v>218</v>
      </c>
      <c r="D60" s="33" t="s">
        <v>85</v>
      </c>
      <c r="E60" s="47">
        <f>人物卡!AE5*4</f>
        <v>240</v>
      </c>
      <c r="F60" s="48" t="s">
        <v>138</v>
      </c>
    </row>
    <row r="61" spans="1:6" x14ac:dyDescent="0.25">
      <c r="A61" s="41">
        <v>59</v>
      </c>
      <c r="B61" s="42" t="s">
        <v>63</v>
      </c>
      <c r="C61" s="43" t="s">
        <v>219</v>
      </c>
      <c r="D61" s="44" t="s">
        <v>308</v>
      </c>
      <c r="E61" s="45">
        <f>人物卡!AE5*2+MAX(人物卡!Y5,人物卡!Y3)*2</f>
        <v>240</v>
      </c>
      <c r="F61" s="46" t="s">
        <v>337</v>
      </c>
    </row>
    <row r="62" spans="1:6" x14ac:dyDescent="0.25">
      <c r="A62" s="40">
        <v>60</v>
      </c>
      <c r="B62" s="31" t="s">
        <v>139</v>
      </c>
      <c r="C62" s="30" t="s">
        <v>220</v>
      </c>
      <c r="D62" s="33" t="s">
        <v>88</v>
      </c>
      <c r="E62" s="47">
        <f>人物卡!AE5*2+人物卡!Y5*2</f>
        <v>240</v>
      </c>
      <c r="F62" s="48" t="s">
        <v>141</v>
      </c>
    </row>
    <row r="63" spans="1:6" ht="31.2" x14ac:dyDescent="0.25">
      <c r="A63" s="41">
        <v>61</v>
      </c>
      <c r="B63" s="42" t="s">
        <v>140</v>
      </c>
      <c r="C63" s="43" t="s">
        <v>86</v>
      </c>
      <c r="D63" s="44" t="s">
        <v>100</v>
      </c>
      <c r="E63" s="45">
        <f>人物卡!AE5*2+MAX(人物卡!Y3,人物卡!S3)*2</f>
        <v>270</v>
      </c>
      <c r="F63" s="46" t="s">
        <v>221</v>
      </c>
    </row>
    <row r="64" spans="1:6" x14ac:dyDescent="0.25">
      <c r="A64" s="40">
        <v>62</v>
      </c>
      <c r="B64" s="31" t="s">
        <v>222</v>
      </c>
      <c r="C64" s="30" t="s">
        <v>223</v>
      </c>
      <c r="D64" s="33" t="s">
        <v>305</v>
      </c>
      <c r="E64" s="47">
        <f>人物卡!AE5*2+人物卡!Y5*2</f>
        <v>240</v>
      </c>
      <c r="F64" s="48" t="s">
        <v>323</v>
      </c>
    </row>
    <row r="65" spans="1:6" ht="31.2" x14ac:dyDescent="0.25">
      <c r="A65" s="41">
        <v>63</v>
      </c>
      <c r="B65" s="42" t="s">
        <v>144</v>
      </c>
      <c r="C65" s="43" t="s">
        <v>143</v>
      </c>
      <c r="D65" s="44" t="s">
        <v>142</v>
      </c>
      <c r="E65" s="45">
        <f>人物卡!AE5*2+MAX(人物卡!Y5,人物卡!Y3)*2</f>
        <v>240</v>
      </c>
      <c r="F65" s="46" t="s">
        <v>324</v>
      </c>
    </row>
    <row r="66" spans="1:6" x14ac:dyDescent="0.25">
      <c r="A66" s="40">
        <v>64</v>
      </c>
      <c r="B66" s="31" t="s">
        <v>224</v>
      </c>
      <c r="C66" s="30" t="s">
        <v>225</v>
      </c>
      <c r="D66" s="33" t="s">
        <v>311</v>
      </c>
      <c r="E66" s="47">
        <f>人物卡!AE5*2+人物卡!S3*2</f>
        <v>270</v>
      </c>
      <c r="F66" s="48" t="s">
        <v>532</v>
      </c>
    </row>
    <row r="67" spans="1:6" x14ac:dyDescent="0.25">
      <c r="A67" s="41">
        <v>65</v>
      </c>
      <c r="B67" s="42" t="s">
        <v>145</v>
      </c>
      <c r="C67" s="43" t="s">
        <v>107</v>
      </c>
      <c r="D67" s="44" t="s">
        <v>85</v>
      </c>
      <c r="E67" s="45">
        <f>人物卡!AE5*4</f>
        <v>240</v>
      </c>
      <c r="F67" s="46" t="s">
        <v>445</v>
      </c>
    </row>
    <row r="68" spans="1:6" x14ac:dyDescent="0.25">
      <c r="A68" s="40">
        <v>66</v>
      </c>
      <c r="B68" s="31" t="s">
        <v>226</v>
      </c>
      <c r="C68" s="30" t="s">
        <v>107</v>
      </c>
      <c r="D68" s="33" t="s">
        <v>85</v>
      </c>
      <c r="E68" s="47">
        <f>人物卡!AE5*4</f>
        <v>240</v>
      </c>
      <c r="F68" s="48" t="s">
        <v>338</v>
      </c>
    </row>
    <row r="69" spans="1:6" x14ac:dyDescent="0.25">
      <c r="A69" s="41">
        <v>67</v>
      </c>
      <c r="B69" s="42" t="s">
        <v>227</v>
      </c>
      <c r="C69" s="43" t="s">
        <v>228</v>
      </c>
      <c r="D69" s="44" t="s">
        <v>85</v>
      </c>
      <c r="E69" s="45">
        <f>人物卡!AE5*4</f>
        <v>240</v>
      </c>
      <c r="F69" s="46" t="s">
        <v>229</v>
      </c>
    </row>
    <row r="70" spans="1:6" x14ac:dyDescent="0.25">
      <c r="A70" s="40">
        <v>68</v>
      </c>
      <c r="B70" s="31" t="s">
        <v>230</v>
      </c>
      <c r="C70" s="30" t="s">
        <v>207</v>
      </c>
      <c r="D70" s="33" t="s">
        <v>85</v>
      </c>
      <c r="E70" s="47">
        <f>人物卡!AE5*4</f>
        <v>240</v>
      </c>
      <c r="F70" s="48" t="s">
        <v>533</v>
      </c>
    </row>
    <row r="71" spans="1:6" ht="16.5" customHeight="1" x14ac:dyDescent="0.25">
      <c r="A71" s="41">
        <v>69</v>
      </c>
      <c r="B71" s="42" t="s">
        <v>231</v>
      </c>
      <c r="C71" s="43" t="s">
        <v>107</v>
      </c>
      <c r="D71" s="44" t="s">
        <v>100</v>
      </c>
      <c r="E71" s="45">
        <f>人物卡!AE5*2+MAX(人物卡!Y3,人物卡!S3)*2</f>
        <v>270</v>
      </c>
      <c r="F71" s="46" t="s">
        <v>584</v>
      </c>
    </row>
    <row r="72" spans="1:6" ht="16.5" customHeight="1" x14ac:dyDescent="0.25">
      <c r="A72" s="40">
        <v>70</v>
      </c>
      <c r="B72" s="31" t="s">
        <v>232</v>
      </c>
      <c r="C72" s="30" t="s">
        <v>107</v>
      </c>
      <c r="D72" s="33" t="s">
        <v>100</v>
      </c>
      <c r="E72" s="47">
        <f>人物卡!AE5*2+MAX(人物卡!Y3,人物卡!S3)*2</f>
        <v>270</v>
      </c>
      <c r="F72" s="48" t="s">
        <v>146</v>
      </c>
    </row>
    <row r="73" spans="1:6" x14ac:dyDescent="0.25">
      <c r="A73" s="41">
        <v>71</v>
      </c>
      <c r="B73" s="42" t="s">
        <v>233</v>
      </c>
      <c r="C73" s="43" t="s">
        <v>128</v>
      </c>
      <c r="D73" s="44" t="s">
        <v>85</v>
      </c>
      <c r="E73" s="45">
        <f>人物卡!AE5*4</f>
        <v>240</v>
      </c>
      <c r="F73" s="46" t="s">
        <v>234</v>
      </c>
    </row>
    <row r="74" spans="1:6" x14ac:dyDescent="0.25">
      <c r="A74" s="40">
        <v>72</v>
      </c>
      <c r="B74" s="31" t="s">
        <v>235</v>
      </c>
      <c r="C74" s="30" t="s">
        <v>236</v>
      </c>
      <c r="D74" s="33" t="s">
        <v>85</v>
      </c>
      <c r="E74" s="47">
        <f>人物卡!AE5*4</f>
        <v>240</v>
      </c>
      <c r="F74" s="48" t="s">
        <v>147</v>
      </c>
    </row>
    <row r="75" spans="1:6" x14ac:dyDescent="0.25">
      <c r="A75" s="41">
        <v>73</v>
      </c>
      <c r="B75" s="42" t="s">
        <v>237</v>
      </c>
      <c r="C75" s="43" t="s">
        <v>109</v>
      </c>
      <c r="D75" s="44" t="s">
        <v>85</v>
      </c>
      <c r="E75" s="45">
        <f>人物卡!AE5*4</f>
        <v>240</v>
      </c>
      <c r="F75" s="46" t="s">
        <v>534</v>
      </c>
    </row>
    <row r="76" spans="1:6" ht="16.5" customHeight="1" x14ac:dyDescent="0.25">
      <c r="A76" s="40">
        <v>74</v>
      </c>
      <c r="B76" s="31" t="s">
        <v>238</v>
      </c>
      <c r="C76" s="30" t="s">
        <v>239</v>
      </c>
      <c r="D76" s="33" t="s">
        <v>100</v>
      </c>
      <c r="E76" s="47">
        <f>人物卡!AE5*2+MAX(人物卡!Y3,人物卡!S3)*2</f>
        <v>270</v>
      </c>
      <c r="F76" s="48" t="s">
        <v>148</v>
      </c>
    </row>
    <row r="77" spans="1:6" ht="17.25" customHeight="1" x14ac:dyDescent="0.25">
      <c r="A77" s="41">
        <v>75</v>
      </c>
      <c r="B77" s="42" t="s">
        <v>240</v>
      </c>
      <c r="C77" s="43" t="s">
        <v>241</v>
      </c>
      <c r="D77" s="44" t="s">
        <v>88</v>
      </c>
      <c r="E77" s="45">
        <f>人物卡!AE5*2+人物卡!Y5*2</f>
        <v>240</v>
      </c>
      <c r="F77" s="46" t="s">
        <v>585</v>
      </c>
    </row>
    <row r="78" spans="1:6" ht="17.25" customHeight="1" x14ac:dyDescent="0.25">
      <c r="A78" s="40">
        <v>76</v>
      </c>
      <c r="B78" s="31" t="s">
        <v>242</v>
      </c>
      <c r="C78" s="30" t="s">
        <v>119</v>
      </c>
      <c r="D78" s="33" t="s">
        <v>315</v>
      </c>
      <c r="E78" s="47">
        <f>人物卡!AE5*2+MAX(人物卡!Y3,人物卡!S3)*2</f>
        <v>270</v>
      </c>
      <c r="F78" s="48" t="s">
        <v>149</v>
      </c>
    </row>
    <row r="79" spans="1:6" x14ac:dyDescent="0.25">
      <c r="A79" s="41">
        <v>77</v>
      </c>
      <c r="B79" s="42" t="s">
        <v>243</v>
      </c>
      <c r="C79" s="43" t="s">
        <v>207</v>
      </c>
      <c r="D79" s="44" t="s">
        <v>85</v>
      </c>
      <c r="E79" s="45">
        <f>人物卡!AE5*4</f>
        <v>240</v>
      </c>
      <c r="F79" s="46" t="s">
        <v>244</v>
      </c>
    </row>
    <row r="80" spans="1:6" ht="16.5" customHeight="1" x14ac:dyDescent="0.25">
      <c r="A80" s="40">
        <v>78</v>
      </c>
      <c r="B80" s="31" t="s">
        <v>245</v>
      </c>
      <c r="C80" s="30" t="s">
        <v>107</v>
      </c>
      <c r="D80" s="33" t="s">
        <v>246</v>
      </c>
      <c r="E80" s="47">
        <f>人物卡!AE5*2+MAX(人物卡!Y3,人物卡!AE3)*2</f>
        <v>210</v>
      </c>
      <c r="F80" s="48" t="s">
        <v>339</v>
      </c>
    </row>
    <row r="81" spans="1:6" x14ac:dyDescent="0.25">
      <c r="A81" s="41">
        <v>79</v>
      </c>
      <c r="B81" s="42" t="s">
        <v>247</v>
      </c>
      <c r="C81" s="43" t="s">
        <v>107</v>
      </c>
      <c r="D81" s="44" t="s">
        <v>85</v>
      </c>
      <c r="E81" s="45">
        <f>人物卡!AE5*4</f>
        <v>240</v>
      </c>
      <c r="F81" s="46" t="s">
        <v>248</v>
      </c>
    </row>
    <row r="82" spans="1:6" x14ac:dyDescent="0.25">
      <c r="A82" s="40">
        <v>80</v>
      </c>
      <c r="B82" s="31" t="s">
        <v>249</v>
      </c>
      <c r="C82" s="30" t="s">
        <v>250</v>
      </c>
      <c r="D82" s="33" t="s">
        <v>85</v>
      </c>
      <c r="E82" s="47">
        <f>人物卡!AE5*4</f>
        <v>240</v>
      </c>
      <c r="F82" s="48" t="s">
        <v>318</v>
      </c>
    </row>
    <row r="83" spans="1:6" ht="16.5" customHeight="1" x14ac:dyDescent="0.25">
      <c r="A83" s="41">
        <v>81</v>
      </c>
      <c r="B83" s="42" t="s">
        <v>251</v>
      </c>
      <c r="C83" s="43" t="s">
        <v>252</v>
      </c>
      <c r="D83" s="44" t="s">
        <v>100</v>
      </c>
      <c r="E83" s="45">
        <f>人物卡!AE5*2+MAX(人物卡!Y3,人物卡!S3)*2</f>
        <v>270</v>
      </c>
      <c r="F83" s="46" t="s">
        <v>586</v>
      </c>
    </row>
    <row r="84" spans="1:6" x14ac:dyDescent="0.25">
      <c r="A84" s="40">
        <v>82</v>
      </c>
      <c r="B84" s="31" t="s">
        <v>253</v>
      </c>
      <c r="C84" s="30" t="s">
        <v>107</v>
      </c>
      <c r="D84" s="33" t="s">
        <v>85</v>
      </c>
      <c r="E84" s="47">
        <f>人物卡!AE5*4</f>
        <v>240</v>
      </c>
      <c r="F84" s="48" t="s">
        <v>340</v>
      </c>
    </row>
    <row r="85" spans="1:6" x14ac:dyDescent="0.25">
      <c r="A85" s="41">
        <v>83</v>
      </c>
      <c r="B85" s="42" t="s">
        <v>254</v>
      </c>
      <c r="C85" s="43" t="s">
        <v>255</v>
      </c>
      <c r="D85" s="44" t="s">
        <v>85</v>
      </c>
      <c r="E85" s="45">
        <f>人物卡!AE5*4</f>
        <v>240</v>
      </c>
      <c r="F85" s="46" t="s">
        <v>256</v>
      </c>
    </row>
    <row r="86" spans="1:6" x14ac:dyDescent="0.25">
      <c r="A86" s="40">
        <v>84</v>
      </c>
      <c r="B86" s="31" t="s">
        <v>257</v>
      </c>
      <c r="C86" s="30" t="s">
        <v>107</v>
      </c>
      <c r="D86" s="33" t="s">
        <v>85</v>
      </c>
      <c r="E86" s="47">
        <f>人物卡!AE5*4</f>
        <v>240</v>
      </c>
      <c r="F86" s="48" t="s">
        <v>341</v>
      </c>
    </row>
    <row r="87" spans="1:6" x14ac:dyDescent="0.25">
      <c r="A87" s="41">
        <v>85</v>
      </c>
      <c r="B87" s="42" t="s">
        <v>258</v>
      </c>
      <c r="C87" s="43" t="s">
        <v>207</v>
      </c>
      <c r="D87" s="44" t="s">
        <v>85</v>
      </c>
      <c r="E87" s="45">
        <f>人物卡!AE5*4</f>
        <v>240</v>
      </c>
      <c r="F87" s="46" t="s">
        <v>342</v>
      </c>
    </row>
    <row r="88" spans="1:6" ht="16.5" customHeight="1" x14ac:dyDescent="0.25">
      <c r="A88" s="40">
        <v>86</v>
      </c>
      <c r="B88" s="31" t="s">
        <v>259</v>
      </c>
      <c r="C88" s="30" t="s">
        <v>239</v>
      </c>
      <c r="D88" s="33" t="s">
        <v>112</v>
      </c>
      <c r="E88" s="47">
        <f>人物卡!AE5*2+人物卡!Y3*2</f>
        <v>190</v>
      </c>
      <c r="F88" s="48" t="s">
        <v>535</v>
      </c>
    </row>
    <row r="89" spans="1:6" x14ac:dyDescent="0.25">
      <c r="A89" s="41">
        <v>87</v>
      </c>
      <c r="B89" s="42" t="s">
        <v>260</v>
      </c>
      <c r="C89" s="43" t="s">
        <v>119</v>
      </c>
      <c r="D89" s="44" t="s">
        <v>85</v>
      </c>
      <c r="E89" s="45">
        <f>人物卡!AE5*4</f>
        <v>240</v>
      </c>
      <c r="F89" s="46" t="s">
        <v>536</v>
      </c>
    </row>
    <row r="90" spans="1:6" ht="16.5" customHeight="1" x14ac:dyDescent="0.25">
      <c r="A90" s="40">
        <v>88</v>
      </c>
      <c r="B90" s="31" t="s">
        <v>261</v>
      </c>
      <c r="C90" s="30" t="s">
        <v>173</v>
      </c>
      <c r="D90" s="33" t="s">
        <v>100</v>
      </c>
      <c r="E90" s="47">
        <f>人物卡!AE5*2+MAX(人物卡!Y3,人物卡!S3)*2</f>
        <v>270</v>
      </c>
      <c r="F90" s="48" t="s">
        <v>343</v>
      </c>
    </row>
    <row r="91" spans="1:6" ht="16.5" customHeight="1" x14ac:dyDescent="0.25">
      <c r="A91" s="41">
        <v>89</v>
      </c>
      <c r="B91" s="42" t="s">
        <v>262</v>
      </c>
      <c r="C91" s="43" t="s">
        <v>107</v>
      </c>
      <c r="D91" s="44" t="s">
        <v>100</v>
      </c>
      <c r="E91" s="45">
        <f>人物卡!AE5*2+MAX(人物卡!Y3,人物卡!S3)*2</f>
        <v>270</v>
      </c>
      <c r="F91" s="46" t="s">
        <v>263</v>
      </c>
    </row>
    <row r="92" spans="1:6" ht="16.5" customHeight="1" x14ac:dyDescent="0.25">
      <c r="A92" s="40">
        <v>90</v>
      </c>
      <c r="B92" s="31" t="s">
        <v>264</v>
      </c>
      <c r="C92" s="30" t="s">
        <v>107</v>
      </c>
      <c r="D92" s="33" t="s">
        <v>100</v>
      </c>
      <c r="E92" s="47">
        <f>人物卡!AE5*2+MAX(人物卡!Y3,人物卡!S3)*2</f>
        <v>270</v>
      </c>
      <c r="F92" s="48" t="s">
        <v>344</v>
      </c>
    </row>
    <row r="93" spans="1:6" x14ac:dyDescent="0.25">
      <c r="A93" s="41">
        <v>91</v>
      </c>
      <c r="B93" s="42" t="s">
        <v>265</v>
      </c>
      <c r="C93" s="43" t="s">
        <v>239</v>
      </c>
      <c r="D93" s="44" t="s">
        <v>85</v>
      </c>
      <c r="E93" s="45">
        <f>人物卡!AE5*4</f>
        <v>240</v>
      </c>
      <c r="F93" s="46" t="s">
        <v>266</v>
      </c>
    </row>
    <row r="94" spans="1:6" ht="16.5" customHeight="1" x14ac:dyDescent="0.25">
      <c r="A94" s="40">
        <v>92</v>
      </c>
      <c r="B94" s="31" t="s">
        <v>267</v>
      </c>
      <c r="C94" s="30" t="s">
        <v>268</v>
      </c>
      <c r="D94" s="33" t="s">
        <v>100</v>
      </c>
      <c r="E94" s="47">
        <f>人物卡!AE5*2+MAX(人物卡!Y3,人物卡!S3)*2</f>
        <v>270</v>
      </c>
      <c r="F94" s="48" t="s">
        <v>150</v>
      </c>
    </row>
    <row r="95" spans="1:6" ht="17.25" customHeight="1" x14ac:dyDescent="0.25">
      <c r="A95" s="41">
        <v>93</v>
      </c>
      <c r="B95" s="42" t="s">
        <v>269</v>
      </c>
      <c r="C95" s="43" t="s">
        <v>270</v>
      </c>
      <c r="D95" s="44" t="s">
        <v>88</v>
      </c>
      <c r="E95" s="45">
        <f>人物卡!AE5*2+人物卡!Y5*2</f>
        <v>240</v>
      </c>
      <c r="F95" s="46" t="s">
        <v>325</v>
      </c>
    </row>
    <row r="96" spans="1:6" x14ac:dyDescent="0.25">
      <c r="A96" s="40">
        <v>94</v>
      </c>
      <c r="B96" s="31" t="s">
        <v>271</v>
      </c>
      <c r="C96" s="30" t="s">
        <v>128</v>
      </c>
      <c r="D96" s="33" t="s">
        <v>85</v>
      </c>
      <c r="E96" s="47">
        <f>人物卡!AE5*4</f>
        <v>240</v>
      </c>
      <c r="F96" s="48" t="s">
        <v>151</v>
      </c>
    </row>
    <row r="97" spans="1:6" x14ac:dyDescent="0.25">
      <c r="A97" s="41">
        <v>95</v>
      </c>
      <c r="B97" s="42" t="s">
        <v>272</v>
      </c>
      <c r="C97" s="43" t="s">
        <v>92</v>
      </c>
      <c r="D97" s="44" t="s">
        <v>85</v>
      </c>
      <c r="E97" s="45">
        <f>人物卡!AE5*4</f>
        <v>240</v>
      </c>
      <c r="F97" s="46" t="s">
        <v>273</v>
      </c>
    </row>
    <row r="98" spans="1:6" x14ac:dyDescent="0.25">
      <c r="A98" s="40">
        <v>96</v>
      </c>
      <c r="B98" s="31" t="s">
        <v>274</v>
      </c>
      <c r="C98" s="30" t="s">
        <v>107</v>
      </c>
      <c r="D98" s="33" t="s">
        <v>85</v>
      </c>
      <c r="E98" s="47">
        <f>人物卡!AE5*4</f>
        <v>240</v>
      </c>
      <c r="F98" s="48" t="s">
        <v>152</v>
      </c>
    </row>
    <row r="99" spans="1:6" x14ac:dyDescent="0.25">
      <c r="A99" s="41">
        <v>97</v>
      </c>
      <c r="B99" s="42" t="s">
        <v>275</v>
      </c>
      <c r="C99" s="43" t="s">
        <v>107</v>
      </c>
      <c r="D99" s="44" t="s">
        <v>85</v>
      </c>
      <c r="E99" s="45">
        <f>人物卡!AE5*4</f>
        <v>240</v>
      </c>
      <c r="F99" s="46" t="s">
        <v>276</v>
      </c>
    </row>
    <row r="100" spans="1:6" x14ac:dyDescent="0.25">
      <c r="A100" s="40">
        <v>98</v>
      </c>
      <c r="B100" s="31" t="s">
        <v>277</v>
      </c>
      <c r="C100" s="30" t="s">
        <v>174</v>
      </c>
      <c r="D100" s="33" t="s">
        <v>85</v>
      </c>
      <c r="E100" s="47">
        <f>人物卡!AE5*4</f>
        <v>240</v>
      </c>
      <c r="F100" s="48" t="s">
        <v>587</v>
      </c>
    </row>
    <row r="101" spans="1:6" ht="17.25" customHeight="1" x14ac:dyDescent="0.25">
      <c r="A101" s="41">
        <v>99</v>
      </c>
      <c r="B101" s="42" t="s">
        <v>278</v>
      </c>
      <c r="C101" s="43" t="s">
        <v>109</v>
      </c>
      <c r="D101" s="44" t="s">
        <v>307</v>
      </c>
      <c r="E101" s="45">
        <f>人物卡!AE5*2+人物卡!Y5*2</f>
        <v>240</v>
      </c>
      <c r="F101" s="46" t="s">
        <v>279</v>
      </c>
    </row>
    <row r="102" spans="1:6" x14ac:dyDescent="0.25">
      <c r="A102" s="40">
        <v>100</v>
      </c>
      <c r="B102" s="31" t="s">
        <v>280</v>
      </c>
      <c r="C102" s="30" t="s">
        <v>96</v>
      </c>
      <c r="D102" s="33" t="s">
        <v>85</v>
      </c>
      <c r="E102" s="47">
        <f>人物卡!AE5*4</f>
        <v>240</v>
      </c>
      <c r="F102" s="48" t="s">
        <v>153</v>
      </c>
    </row>
    <row r="103" spans="1:6" ht="17.25" customHeight="1" x14ac:dyDescent="0.25">
      <c r="A103" s="41">
        <v>101</v>
      </c>
      <c r="B103" s="42" t="s">
        <v>281</v>
      </c>
      <c r="C103" s="43" t="s">
        <v>107</v>
      </c>
      <c r="D103" s="44" t="s">
        <v>306</v>
      </c>
      <c r="E103" s="45">
        <f>人物卡!AE5*2+MAX(人物卡!Y5,人物卡!Y3)*2</f>
        <v>240</v>
      </c>
      <c r="F103" s="46" t="s">
        <v>330</v>
      </c>
    </row>
    <row r="104" spans="1:6" ht="17.25" customHeight="1" x14ac:dyDescent="0.25">
      <c r="A104" s="40">
        <v>102</v>
      </c>
      <c r="B104" s="31" t="s">
        <v>282</v>
      </c>
      <c r="C104" s="30" t="s">
        <v>174</v>
      </c>
      <c r="D104" s="33" t="s">
        <v>312</v>
      </c>
      <c r="E104" s="47">
        <f>人物卡!AE5*2+MAX(人物卡!Y5,人物卡!Y3)*2</f>
        <v>240</v>
      </c>
      <c r="F104" s="48" t="s">
        <v>537</v>
      </c>
    </row>
    <row r="105" spans="1:6" ht="16.5" customHeight="1" x14ac:dyDescent="0.25">
      <c r="A105" s="41">
        <v>103</v>
      </c>
      <c r="B105" s="42" t="s">
        <v>283</v>
      </c>
      <c r="C105" s="43" t="s">
        <v>107</v>
      </c>
      <c r="D105" s="44" t="s">
        <v>100</v>
      </c>
      <c r="E105" s="45">
        <f>人物卡!AE5*2+MAX(人物卡!Y3,人物卡!S3)*2</f>
        <v>270</v>
      </c>
      <c r="F105" s="46" t="s">
        <v>284</v>
      </c>
    </row>
    <row r="106" spans="1:6" ht="17.25" customHeight="1" x14ac:dyDescent="0.25">
      <c r="A106" s="40">
        <v>104</v>
      </c>
      <c r="B106" s="31" t="s">
        <v>285</v>
      </c>
      <c r="C106" s="30" t="s">
        <v>118</v>
      </c>
      <c r="D106" s="33" t="s">
        <v>312</v>
      </c>
      <c r="E106" s="47">
        <f>人物卡!AE5*2+MAX(人物卡!Y5,人物卡!Y3)*2</f>
        <v>240</v>
      </c>
      <c r="F106" s="48" t="s">
        <v>345</v>
      </c>
    </row>
    <row r="107" spans="1:6" x14ac:dyDescent="0.25">
      <c r="A107" s="41">
        <v>105</v>
      </c>
      <c r="B107" s="42" t="s">
        <v>286</v>
      </c>
      <c r="C107" s="43" t="s">
        <v>287</v>
      </c>
      <c r="D107" s="44" t="s">
        <v>85</v>
      </c>
      <c r="E107" s="45">
        <f>人物卡!AE5*4</f>
        <v>240</v>
      </c>
      <c r="F107" s="46" t="s">
        <v>288</v>
      </c>
    </row>
    <row r="108" spans="1:6" ht="16.5" customHeight="1" x14ac:dyDescent="0.25">
      <c r="A108" s="40">
        <v>106</v>
      </c>
      <c r="B108" s="31" t="s">
        <v>289</v>
      </c>
      <c r="C108" s="30" t="s">
        <v>290</v>
      </c>
      <c r="D108" s="33" t="s">
        <v>100</v>
      </c>
      <c r="E108" s="47">
        <f>人物卡!AE5*2+MAX(人物卡!Y3,人物卡!S3)*2</f>
        <v>270</v>
      </c>
      <c r="F108" s="48" t="s">
        <v>538</v>
      </c>
    </row>
    <row r="109" spans="1:6" ht="16.5" customHeight="1" x14ac:dyDescent="0.25">
      <c r="A109" s="41">
        <v>107</v>
      </c>
      <c r="B109" s="42" t="s">
        <v>291</v>
      </c>
      <c r="C109" s="43" t="s">
        <v>317</v>
      </c>
      <c r="D109" s="44" t="s">
        <v>100</v>
      </c>
      <c r="E109" s="45">
        <f>人物卡!AE5*2+MAX(人物卡!Y3,人物卡!S3)*2</f>
        <v>270</v>
      </c>
      <c r="F109" s="46" t="s">
        <v>588</v>
      </c>
    </row>
    <row r="110" spans="1:6" x14ac:dyDescent="0.25">
      <c r="A110" s="40">
        <v>108</v>
      </c>
      <c r="B110" s="31" t="s">
        <v>292</v>
      </c>
      <c r="C110" s="30" t="s">
        <v>174</v>
      </c>
      <c r="D110" s="33" t="s">
        <v>85</v>
      </c>
      <c r="E110" s="47">
        <f>人物卡!AE5*4</f>
        <v>240</v>
      </c>
      <c r="F110" s="48" t="s">
        <v>155</v>
      </c>
    </row>
    <row r="111" spans="1:6" x14ac:dyDescent="0.25">
      <c r="A111" s="41">
        <v>109</v>
      </c>
      <c r="B111" s="42" t="s">
        <v>293</v>
      </c>
      <c r="C111" s="43" t="s">
        <v>270</v>
      </c>
      <c r="D111" s="44" t="s">
        <v>85</v>
      </c>
      <c r="E111" s="45">
        <f>人物卡!AE5*4</f>
        <v>240</v>
      </c>
      <c r="F111" s="46" t="s">
        <v>294</v>
      </c>
    </row>
    <row r="112" spans="1:6" ht="17.25" customHeight="1" x14ac:dyDescent="0.25">
      <c r="A112" s="40">
        <v>110</v>
      </c>
      <c r="B112" s="31" t="s">
        <v>295</v>
      </c>
      <c r="C112" s="30" t="s">
        <v>86</v>
      </c>
      <c r="D112" s="33" t="s">
        <v>142</v>
      </c>
      <c r="E112" s="47">
        <f>人物卡!AE5*2+MAX(人物卡!Y5,人物卡!Y3)*2</f>
        <v>240</v>
      </c>
      <c r="F112" s="48" t="s">
        <v>326</v>
      </c>
    </row>
    <row r="113" spans="1:6" x14ac:dyDescent="0.25">
      <c r="A113" s="41">
        <v>111</v>
      </c>
      <c r="B113" s="42" t="s">
        <v>296</v>
      </c>
      <c r="C113" s="43" t="s">
        <v>86</v>
      </c>
      <c r="D113" s="44" t="s">
        <v>85</v>
      </c>
      <c r="E113" s="45">
        <f>人物卡!AE5*4</f>
        <v>240</v>
      </c>
      <c r="F113" s="46" t="s">
        <v>297</v>
      </c>
    </row>
    <row r="114" spans="1:6" x14ac:dyDescent="0.25">
      <c r="A114" s="40">
        <v>112</v>
      </c>
      <c r="B114" s="31" t="s">
        <v>298</v>
      </c>
      <c r="C114" s="30" t="s">
        <v>299</v>
      </c>
      <c r="D114" s="33" t="s">
        <v>85</v>
      </c>
      <c r="E114" s="47">
        <f>人物卡!AE5*4</f>
        <v>240</v>
      </c>
      <c r="F114" s="48" t="s">
        <v>154</v>
      </c>
    </row>
    <row r="115" spans="1:6" ht="16.5" customHeight="1" x14ac:dyDescent="0.25">
      <c r="A115" s="41">
        <v>113</v>
      </c>
      <c r="B115" s="42" t="s">
        <v>300</v>
      </c>
      <c r="C115" s="43" t="s">
        <v>241</v>
      </c>
      <c r="D115" s="44" t="s">
        <v>103</v>
      </c>
      <c r="E115" s="45">
        <f>人物卡!AE5*2+MAX(人物卡!Y5,人物卡!AE3)*2</f>
        <v>240</v>
      </c>
      <c r="F115" s="46" t="s">
        <v>301</v>
      </c>
    </row>
    <row r="116" spans="1:6" x14ac:dyDescent="0.25">
      <c r="A116" s="49">
        <v>114</v>
      </c>
      <c r="B116" s="50" t="s">
        <v>302</v>
      </c>
      <c r="C116" s="51" t="s">
        <v>109</v>
      </c>
      <c r="D116" s="52" t="s">
        <v>85</v>
      </c>
      <c r="E116" s="53">
        <f>人物卡!AE5*4</f>
        <v>240</v>
      </c>
      <c r="F116" s="54" t="s">
        <v>589</v>
      </c>
    </row>
  </sheetData>
  <sheetProtection sheet="1" formatCells="0" formatColumns="0" formatRows="0" insertColumns="0" insertRows="0" insertHyperlinks="0" deleteColumns="0" deleteRows="0" sort="0" autoFilter="0" pivotTables="0"/>
  <mergeCells count="1">
    <mergeCell ref="B2:F2"/>
  </mergeCells>
  <phoneticPr fontId="2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40"/>
  <sheetViews>
    <sheetView showGridLines="0" workbookViewId="0">
      <pane ySplit="1" topLeftCell="A2" activePane="bottomLeft" state="frozen"/>
      <selection pane="bottomLeft" activeCell="C28" sqref="C28"/>
    </sheetView>
  </sheetViews>
  <sheetFormatPr defaultColWidth="9" defaultRowHeight="15.6" x14ac:dyDescent="0.25"/>
  <cols>
    <col min="1" max="1" width="29.44140625" style="32" customWidth="1"/>
    <col min="2" max="2" width="12.6640625" style="32" customWidth="1"/>
    <col min="3" max="3" width="18.77734375" style="32" customWidth="1"/>
    <col min="4" max="4" width="5.44140625" style="55" customWidth="1"/>
    <col min="5" max="5" width="9.21875" style="32" customWidth="1"/>
    <col min="6" max="6" width="11.44140625" style="32" customWidth="1"/>
    <col min="7" max="7" width="5.44140625" style="32" customWidth="1"/>
    <col min="8" max="8" width="11.44140625" style="32" customWidth="1"/>
    <col min="9" max="9" width="7.33203125" style="32" customWidth="1"/>
    <col min="10" max="10" width="11.21875" style="32" customWidth="1"/>
    <col min="11" max="256" width="13.109375" style="32" customWidth="1"/>
  </cols>
  <sheetData>
    <row r="1" spans="1:10" x14ac:dyDescent="0.25">
      <c r="A1" s="56" t="s">
        <v>600</v>
      </c>
      <c r="B1" s="56" t="s">
        <v>601</v>
      </c>
      <c r="C1" s="56" t="s">
        <v>602</v>
      </c>
      <c r="D1" s="57" t="s">
        <v>603</v>
      </c>
      <c r="E1" s="56" t="s">
        <v>604</v>
      </c>
      <c r="F1" s="56" t="s">
        <v>605</v>
      </c>
      <c r="G1" s="56" t="s">
        <v>606</v>
      </c>
      <c r="H1" s="56" t="s">
        <v>607</v>
      </c>
      <c r="I1" s="56" t="s">
        <v>16</v>
      </c>
      <c r="J1" s="56" t="s">
        <v>29</v>
      </c>
    </row>
    <row r="2" spans="1:10" x14ac:dyDescent="0.25">
      <c r="A2" s="58" t="s">
        <v>839</v>
      </c>
      <c r="B2" s="59"/>
      <c r="C2" s="59"/>
      <c r="D2" s="59"/>
      <c r="E2" s="59"/>
      <c r="F2" s="59"/>
      <c r="G2" s="59"/>
      <c r="H2" s="59"/>
      <c r="I2" s="59"/>
      <c r="J2" s="59"/>
    </row>
    <row r="3" spans="1:10" s="60" customFormat="1" x14ac:dyDescent="0.25">
      <c r="A3" s="60" t="s">
        <v>608</v>
      </c>
      <c r="B3" s="60" t="s">
        <v>609</v>
      </c>
      <c r="C3" s="60" t="s">
        <v>610</v>
      </c>
      <c r="D3" s="60" t="s">
        <v>611</v>
      </c>
      <c r="E3" s="60" t="s">
        <v>612</v>
      </c>
      <c r="F3" s="60">
        <v>1</v>
      </c>
      <c r="G3" s="60">
        <v>1</v>
      </c>
      <c r="H3" s="60" t="s">
        <v>613</v>
      </c>
      <c r="I3" s="60">
        <v>97</v>
      </c>
      <c r="J3" s="60" t="s">
        <v>614</v>
      </c>
    </row>
    <row r="4" spans="1:10" x14ac:dyDescent="0.25">
      <c r="A4" s="43" t="s">
        <v>615</v>
      </c>
      <c r="B4" s="43" t="s">
        <v>616</v>
      </c>
      <c r="C4" s="43" t="s">
        <v>617</v>
      </c>
      <c r="D4" s="61" t="s">
        <v>611</v>
      </c>
      <c r="E4" s="62" t="s">
        <v>618</v>
      </c>
      <c r="F4" s="62">
        <v>1</v>
      </c>
      <c r="G4" s="62" t="s">
        <v>619</v>
      </c>
      <c r="H4" s="62" t="s">
        <v>966</v>
      </c>
      <c r="I4" s="62" t="s">
        <v>619</v>
      </c>
      <c r="J4" s="62" t="s">
        <v>614</v>
      </c>
    </row>
    <row r="5" spans="1:10" x14ac:dyDescent="0.25">
      <c r="A5" s="32" t="s">
        <v>620</v>
      </c>
      <c r="B5" s="32" t="s">
        <v>621</v>
      </c>
      <c r="C5" s="32" t="s">
        <v>622</v>
      </c>
      <c r="D5" s="55" t="s">
        <v>611</v>
      </c>
      <c r="E5" s="63" t="s">
        <v>623</v>
      </c>
      <c r="F5" s="63">
        <v>1</v>
      </c>
      <c r="G5" s="63"/>
      <c r="H5" s="63" t="s">
        <v>624</v>
      </c>
      <c r="I5" s="63"/>
      <c r="J5" s="63" t="s">
        <v>625</v>
      </c>
    </row>
    <row r="6" spans="1:10" x14ac:dyDescent="0.25">
      <c r="A6" s="43" t="s">
        <v>626</v>
      </c>
      <c r="B6" s="43" t="s">
        <v>616</v>
      </c>
      <c r="C6" s="43" t="s">
        <v>627</v>
      </c>
      <c r="D6" s="61" t="s">
        <v>611</v>
      </c>
      <c r="E6" s="62" t="s">
        <v>618</v>
      </c>
      <c r="F6" s="62">
        <v>1</v>
      </c>
      <c r="G6" s="62" t="s">
        <v>619</v>
      </c>
      <c r="H6" s="62" t="s">
        <v>628</v>
      </c>
      <c r="I6" s="62" t="s">
        <v>619</v>
      </c>
      <c r="J6" s="62" t="s">
        <v>614</v>
      </c>
    </row>
    <row r="7" spans="1:10" x14ac:dyDescent="0.25">
      <c r="A7" s="32" t="s">
        <v>629</v>
      </c>
      <c r="B7" s="32" t="s">
        <v>630</v>
      </c>
      <c r="C7" s="32" t="s">
        <v>631</v>
      </c>
      <c r="D7" s="55" t="s">
        <v>632</v>
      </c>
      <c r="E7" s="63" t="s">
        <v>618</v>
      </c>
      <c r="F7" s="63">
        <v>1</v>
      </c>
      <c r="G7" s="63"/>
      <c r="H7" s="63" t="s">
        <v>633</v>
      </c>
      <c r="I7" s="63">
        <v>95</v>
      </c>
      <c r="J7" s="63" t="s">
        <v>634</v>
      </c>
    </row>
    <row r="8" spans="1:10" x14ac:dyDescent="0.25">
      <c r="A8" s="43" t="s">
        <v>635</v>
      </c>
      <c r="B8" s="43" t="s">
        <v>616</v>
      </c>
      <c r="C8" s="43" t="s">
        <v>636</v>
      </c>
      <c r="D8" s="61" t="s">
        <v>611</v>
      </c>
      <c r="E8" s="62" t="s">
        <v>618</v>
      </c>
      <c r="F8" s="62">
        <v>1</v>
      </c>
      <c r="G8" s="62" t="s">
        <v>619</v>
      </c>
      <c r="H8" s="62" t="s">
        <v>967</v>
      </c>
      <c r="I8" s="62" t="s">
        <v>619</v>
      </c>
      <c r="J8" s="62" t="s">
        <v>614</v>
      </c>
    </row>
    <row r="9" spans="1:10" x14ac:dyDescent="0.25">
      <c r="A9" s="32" t="s">
        <v>637</v>
      </c>
      <c r="B9" s="32" t="s">
        <v>616</v>
      </c>
      <c r="C9" s="32" t="s">
        <v>636</v>
      </c>
      <c r="D9" s="55" t="s">
        <v>611</v>
      </c>
      <c r="E9" s="63" t="s">
        <v>618</v>
      </c>
      <c r="F9" s="63" t="s">
        <v>970</v>
      </c>
      <c r="G9" s="63"/>
      <c r="H9" s="63" t="s">
        <v>638</v>
      </c>
      <c r="I9" s="63"/>
      <c r="J9" s="63" t="s">
        <v>614</v>
      </c>
    </row>
    <row r="10" spans="1:10" x14ac:dyDescent="0.25">
      <c r="A10" s="43" t="s">
        <v>639</v>
      </c>
      <c r="B10" s="43" t="s">
        <v>616</v>
      </c>
      <c r="C10" s="43" t="s">
        <v>640</v>
      </c>
      <c r="D10" s="61" t="s">
        <v>611</v>
      </c>
      <c r="E10" s="62" t="s">
        <v>618</v>
      </c>
      <c r="F10" s="62" t="s">
        <v>971</v>
      </c>
      <c r="G10" s="62" t="s">
        <v>619</v>
      </c>
      <c r="H10" s="62" t="s">
        <v>638</v>
      </c>
      <c r="I10" s="62" t="s">
        <v>619</v>
      </c>
      <c r="J10" s="62" t="s">
        <v>614</v>
      </c>
    </row>
    <row r="11" spans="1:10" x14ac:dyDescent="0.25">
      <c r="A11" s="32" t="s">
        <v>641</v>
      </c>
      <c r="B11" s="32" t="s">
        <v>609</v>
      </c>
      <c r="C11" s="32" t="s">
        <v>642</v>
      </c>
      <c r="D11" s="55" t="s">
        <v>632</v>
      </c>
      <c r="E11" s="63" t="s">
        <v>643</v>
      </c>
      <c r="F11" s="63" t="s">
        <v>972</v>
      </c>
      <c r="G11" s="63" t="s">
        <v>970</v>
      </c>
      <c r="H11" s="63" t="s">
        <v>644</v>
      </c>
      <c r="I11" s="63">
        <v>96</v>
      </c>
      <c r="J11" s="63" t="s">
        <v>614</v>
      </c>
    </row>
    <row r="12" spans="1:10" x14ac:dyDescent="0.25">
      <c r="A12" s="43" t="s">
        <v>645</v>
      </c>
      <c r="B12" s="43" t="s">
        <v>646</v>
      </c>
      <c r="C12" s="43" t="s">
        <v>640</v>
      </c>
      <c r="D12" s="61" t="s">
        <v>632</v>
      </c>
      <c r="E12" s="62" t="s">
        <v>618</v>
      </c>
      <c r="F12" s="62">
        <v>1</v>
      </c>
      <c r="G12" s="62" t="s">
        <v>619</v>
      </c>
      <c r="H12" s="62" t="s">
        <v>647</v>
      </c>
      <c r="I12" s="62" t="s">
        <v>619</v>
      </c>
      <c r="J12" s="62" t="s">
        <v>614</v>
      </c>
    </row>
    <row r="13" spans="1:10" x14ac:dyDescent="0.25">
      <c r="A13" s="32" t="s">
        <v>648</v>
      </c>
      <c r="B13" s="32" t="s">
        <v>616</v>
      </c>
      <c r="C13" s="32" t="s">
        <v>649</v>
      </c>
      <c r="D13" s="55" t="s">
        <v>632</v>
      </c>
      <c r="E13" s="63" t="s">
        <v>618</v>
      </c>
      <c r="F13" s="63">
        <v>1</v>
      </c>
      <c r="G13" s="63"/>
      <c r="H13" s="63" t="s">
        <v>968</v>
      </c>
      <c r="I13" s="63"/>
      <c r="J13" s="63" t="s">
        <v>614</v>
      </c>
    </row>
    <row r="14" spans="1:10" x14ac:dyDescent="0.25">
      <c r="A14" s="43" t="s">
        <v>650</v>
      </c>
      <c r="B14" s="43" t="s">
        <v>616</v>
      </c>
      <c r="C14" s="43" t="s">
        <v>636</v>
      </c>
      <c r="D14" s="61" t="s">
        <v>632</v>
      </c>
      <c r="E14" s="62" t="s">
        <v>618</v>
      </c>
      <c r="F14" s="62">
        <v>1</v>
      </c>
      <c r="G14" s="62" t="s">
        <v>619</v>
      </c>
      <c r="H14" s="62" t="s">
        <v>651</v>
      </c>
      <c r="I14" s="62" t="s">
        <v>619</v>
      </c>
      <c r="J14" s="62" t="s">
        <v>614</v>
      </c>
    </row>
    <row r="15" spans="1:10" x14ac:dyDescent="0.25">
      <c r="A15" s="32" t="s">
        <v>652</v>
      </c>
      <c r="B15" s="32" t="s">
        <v>616</v>
      </c>
      <c r="C15" s="32" t="s">
        <v>653</v>
      </c>
      <c r="D15" s="55" t="s">
        <v>632</v>
      </c>
      <c r="E15" s="63" t="s">
        <v>618</v>
      </c>
      <c r="F15" s="63">
        <v>1</v>
      </c>
      <c r="G15" s="63"/>
      <c r="H15" s="63" t="s">
        <v>967</v>
      </c>
      <c r="I15" s="63"/>
      <c r="J15" s="63" t="s">
        <v>614</v>
      </c>
    </row>
    <row r="16" spans="1:10" x14ac:dyDescent="0.25">
      <c r="A16" s="43" t="s">
        <v>654</v>
      </c>
      <c r="B16" s="43" t="s">
        <v>616</v>
      </c>
      <c r="C16" s="43" t="s">
        <v>655</v>
      </c>
      <c r="D16" s="61" t="s">
        <v>632</v>
      </c>
      <c r="E16" s="62" t="s">
        <v>618</v>
      </c>
      <c r="F16" s="62">
        <v>1</v>
      </c>
      <c r="G16" s="62" t="s">
        <v>619</v>
      </c>
      <c r="H16" s="62" t="s">
        <v>969</v>
      </c>
      <c r="I16" s="62" t="s">
        <v>619</v>
      </c>
      <c r="J16" s="62" t="s">
        <v>614</v>
      </c>
    </row>
    <row r="17" spans="1:10" x14ac:dyDescent="0.25">
      <c r="A17" s="32" t="s">
        <v>656</v>
      </c>
      <c r="B17" s="32" t="s">
        <v>616</v>
      </c>
      <c r="C17" s="32" t="s">
        <v>657</v>
      </c>
      <c r="D17" s="55" t="s">
        <v>611</v>
      </c>
      <c r="E17" s="63" t="s">
        <v>618</v>
      </c>
      <c r="F17" s="63">
        <v>1</v>
      </c>
      <c r="G17" s="63"/>
      <c r="H17" s="63"/>
      <c r="I17" s="63">
        <v>95</v>
      </c>
      <c r="J17" s="63" t="s">
        <v>634</v>
      </c>
    </row>
    <row r="18" spans="1:10" x14ac:dyDescent="0.25">
      <c r="A18" s="43" t="s">
        <v>658</v>
      </c>
      <c r="B18" s="43" t="s">
        <v>616</v>
      </c>
      <c r="C18" s="43" t="s">
        <v>659</v>
      </c>
      <c r="D18" s="61" t="s">
        <v>611</v>
      </c>
      <c r="E18" s="62" t="s">
        <v>660</v>
      </c>
      <c r="F18" s="62">
        <v>1</v>
      </c>
      <c r="G18" s="62">
        <v>25</v>
      </c>
      <c r="H18" s="62" t="s">
        <v>661</v>
      </c>
      <c r="I18" s="62" t="s">
        <v>619</v>
      </c>
      <c r="J18" s="62" t="s">
        <v>614</v>
      </c>
    </row>
    <row r="19" spans="1:10" x14ac:dyDescent="0.25">
      <c r="A19" s="32" t="s">
        <v>662</v>
      </c>
      <c r="B19" s="32" t="s">
        <v>663</v>
      </c>
      <c r="C19" s="32" t="s">
        <v>636</v>
      </c>
      <c r="D19" s="55" t="s">
        <v>611</v>
      </c>
      <c r="E19" s="63" t="s">
        <v>618</v>
      </c>
      <c r="F19" s="63">
        <v>1</v>
      </c>
      <c r="G19" s="63"/>
      <c r="H19" s="63" t="s">
        <v>966</v>
      </c>
      <c r="I19" s="63"/>
      <c r="J19" s="63" t="s">
        <v>614</v>
      </c>
    </row>
    <row r="20" spans="1:10" x14ac:dyDescent="0.25">
      <c r="A20" s="43" t="s">
        <v>664</v>
      </c>
      <c r="B20" s="43" t="s">
        <v>665</v>
      </c>
      <c r="C20" s="43" t="s">
        <v>666</v>
      </c>
      <c r="D20" s="61" t="s">
        <v>611</v>
      </c>
      <c r="E20" s="62" t="s">
        <v>667</v>
      </c>
      <c r="F20" s="62">
        <v>1</v>
      </c>
      <c r="G20" s="62" t="s">
        <v>619</v>
      </c>
      <c r="H20" s="62" t="s">
        <v>619</v>
      </c>
      <c r="I20" s="62" t="s">
        <v>619</v>
      </c>
      <c r="J20" s="62" t="s">
        <v>614</v>
      </c>
    </row>
    <row r="21" spans="1:10" x14ac:dyDescent="0.25">
      <c r="A21" s="32" t="s">
        <v>668</v>
      </c>
      <c r="B21" s="32" t="s">
        <v>665</v>
      </c>
      <c r="C21" s="32" t="s">
        <v>622</v>
      </c>
      <c r="D21" s="55" t="s">
        <v>632</v>
      </c>
      <c r="E21" s="63" t="s">
        <v>618</v>
      </c>
      <c r="F21" s="63">
        <v>1</v>
      </c>
      <c r="G21" s="63" t="s">
        <v>669</v>
      </c>
      <c r="H21" s="63" t="s">
        <v>647</v>
      </c>
      <c r="I21" s="63">
        <v>100</v>
      </c>
      <c r="J21" s="63" t="s">
        <v>614</v>
      </c>
    </row>
    <row r="22" spans="1:10" x14ac:dyDescent="0.25">
      <c r="A22" s="43" t="s">
        <v>670</v>
      </c>
      <c r="B22" s="43" t="s">
        <v>671</v>
      </c>
      <c r="C22" s="43" t="s">
        <v>672</v>
      </c>
      <c r="D22" s="61" t="s">
        <v>632</v>
      </c>
      <c r="E22" s="62" t="s">
        <v>618</v>
      </c>
      <c r="F22" s="62">
        <v>1</v>
      </c>
      <c r="G22" s="62" t="s">
        <v>619</v>
      </c>
      <c r="H22" s="62" t="s">
        <v>673</v>
      </c>
      <c r="I22" s="62" t="s">
        <v>619</v>
      </c>
      <c r="J22" s="62" t="s">
        <v>614</v>
      </c>
    </row>
    <row r="23" spans="1:10" x14ac:dyDescent="0.25">
      <c r="A23" s="32" t="s">
        <v>674</v>
      </c>
      <c r="B23" s="32" t="s">
        <v>665</v>
      </c>
      <c r="C23" s="32" t="s">
        <v>675</v>
      </c>
      <c r="D23" s="55" t="s">
        <v>632</v>
      </c>
      <c r="E23" s="63" t="s">
        <v>667</v>
      </c>
      <c r="F23" s="63">
        <v>1</v>
      </c>
      <c r="G23" s="63"/>
      <c r="H23" s="63">
        <v>42760</v>
      </c>
      <c r="I23" s="63"/>
      <c r="J23" s="63" t="s">
        <v>676</v>
      </c>
    </row>
    <row r="24" spans="1:10" x14ac:dyDescent="0.25">
      <c r="A24" s="43" t="s">
        <v>677</v>
      </c>
      <c r="B24" s="43" t="s">
        <v>678</v>
      </c>
      <c r="C24" s="43" t="s">
        <v>679</v>
      </c>
      <c r="D24" s="61" t="s">
        <v>962</v>
      </c>
      <c r="E24" s="62" t="s">
        <v>618</v>
      </c>
      <c r="F24" s="62">
        <v>1</v>
      </c>
      <c r="G24" s="62" t="s">
        <v>619</v>
      </c>
      <c r="H24" s="62" t="s">
        <v>680</v>
      </c>
      <c r="I24" s="62" t="s">
        <v>619</v>
      </c>
      <c r="J24" s="62" t="s">
        <v>614</v>
      </c>
    </row>
    <row r="25" spans="1:10" x14ac:dyDescent="0.25">
      <c r="A25" s="32" t="s">
        <v>681</v>
      </c>
      <c r="B25" s="32" t="s">
        <v>678</v>
      </c>
      <c r="C25" s="32" t="s">
        <v>649</v>
      </c>
      <c r="D25" s="55" t="s">
        <v>632</v>
      </c>
      <c r="E25" s="63" t="s">
        <v>618</v>
      </c>
      <c r="F25" s="63">
        <v>1</v>
      </c>
      <c r="G25" s="63"/>
      <c r="H25" s="63" t="s">
        <v>682</v>
      </c>
      <c r="I25" s="63"/>
      <c r="J25" s="63" t="s">
        <v>614</v>
      </c>
    </row>
    <row r="26" spans="1:10" x14ac:dyDescent="0.25">
      <c r="A26" s="43" t="s">
        <v>683</v>
      </c>
      <c r="B26" s="43" t="s">
        <v>678</v>
      </c>
      <c r="C26" s="43" t="s">
        <v>640</v>
      </c>
      <c r="D26" s="61" t="s">
        <v>632</v>
      </c>
      <c r="E26" s="62" t="s">
        <v>618</v>
      </c>
      <c r="F26" s="62">
        <v>1</v>
      </c>
      <c r="G26" s="62" t="s">
        <v>619</v>
      </c>
      <c r="H26" s="62" t="s">
        <v>684</v>
      </c>
      <c r="I26" s="62" t="s">
        <v>619</v>
      </c>
      <c r="J26" s="62" t="s">
        <v>614</v>
      </c>
    </row>
    <row r="27" spans="1:10" x14ac:dyDescent="0.25">
      <c r="A27" s="32" t="s">
        <v>685</v>
      </c>
      <c r="B27" s="32" t="s">
        <v>616</v>
      </c>
      <c r="C27" s="32" t="s">
        <v>686</v>
      </c>
      <c r="D27" s="55" t="s">
        <v>611</v>
      </c>
      <c r="E27" s="63" t="s">
        <v>618</v>
      </c>
      <c r="F27" s="63">
        <v>1</v>
      </c>
      <c r="G27" s="63"/>
      <c r="H27" s="63" t="s">
        <v>687</v>
      </c>
      <c r="I27" s="63">
        <v>97</v>
      </c>
      <c r="J27" s="63" t="s">
        <v>634</v>
      </c>
    </row>
    <row r="28" spans="1:10" x14ac:dyDescent="0.25">
      <c r="A28" s="43" t="s">
        <v>688</v>
      </c>
      <c r="B28" s="43" t="s">
        <v>689</v>
      </c>
      <c r="C28" s="43" t="s">
        <v>686</v>
      </c>
      <c r="D28" s="61" t="s">
        <v>611</v>
      </c>
      <c r="E28" s="62" t="s">
        <v>690</v>
      </c>
      <c r="F28" s="62">
        <v>1</v>
      </c>
      <c r="G28" s="62">
        <v>3</v>
      </c>
      <c r="H28" s="62" t="s">
        <v>691</v>
      </c>
      <c r="I28" s="62">
        <v>95</v>
      </c>
      <c r="J28" s="62" t="s">
        <v>634</v>
      </c>
    </row>
    <row r="29" spans="1:10" x14ac:dyDescent="0.25">
      <c r="A29" s="32" t="s">
        <v>692</v>
      </c>
      <c r="B29" s="32" t="s">
        <v>665</v>
      </c>
      <c r="C29" s="32" t="s">
        <v>675</v>
      </c>
      <c r="D29" s="55" t="s">
        <v>611</v>
      </c>
      <c r="E29" s="63">
        <v>20</v>
      </c>
      <c r="F29" s="63">
        <v>1</v>
      </c>
      <c r="G29" s="63"/>
      <c r="H29" s="63" t="s">
        <v>965</v>
      </c>
      <c r="I29" s="63"/>
      <c r="J29" s="63" t="s">
        <v>676</v>
      </c>
    </row>
    <row r="30" spans="1:10" x14ac:dyDescent="0.25">
      <c r="A30" s="43" t="s">
        <v>693</v>
      </c>
      <c r="B30" s="43" t="s">
        <v>694</v>
      </c>
      <c r="C30" s="43" t="s">
        <v>695</v>
      </c>
      <c r="D30" s="61" t="s">
        <v>632</v>
      </c>
      <c r="E30" s="62" t="s">
        <v>618</v>
      </c>
      <c r="F30" s="62">
        <v>1</v>
      </c>
      <c r="G30" s="62" t="s">
        <v>619</v>
      </c>
      <c r="H30" s="62" t="s">
        <v>807</v>
      </c>
      <c r="I30" s="62" t="s">
        <v>619</v>
      </c>
      <c r="J30" s="62" t="s">
        <v>614</v>
      </c>
    </row>
    <row r="31" spans="1:10" x14ac:dyDescent="0.25">
      <c r="A31" s="58" t="s">
        <v>840</v>
      </c>
      <c r="B31" s="369" t="s">
        <v>935</v>
      </c>
      <c r="C31" s="369"/>
      <c r="D31" s="369"/>
      <c r="E31" s="369"/>
      <c r="F31" s="369"/>
      <c r="G31" s="369"/>
      <c r="H31" s="369"/>
      <c r="I31" s="369"/>
      <c r="J31" s="369"/>
    </row>
    <row r="32" spans="1:10" x14ac:dyDescent="0.25">
      <c r="A32" s="32" t="s">
        <v>696</v>
      </c>
      <c r="B32" s="32" t="s">
        <v>689</v>
      </c>
      <c r="C32" s="32" t="s">
        <v>697</v>
      </c>
      <c r="D32" s="32" t="s">
        <v>632</v>
      </c>
      <c r="E32" s="32">
        <v>10</v>
      </c>
      <c r="F32" s="55" t="s">
        <v>739</v>
      </c>
      <c r="G32" s="63">
        <v>1</v>
      </c>
      <c r="H32" s="63" t="s">
        <v>698</v>
      </c>
      <c r="I32" s="63">
        <v>95</v>
      </c>
      <c r="J32" s="63" t="s">
        <v>676</v>
      </c>
    </row>
    <row r="33" spans="1:10" x14ac:dyDescent="0.25">
      <c r="A33" s="43" t="s">
        <v>699</v>
      </c>
      <c r="B33" s="43" t="s">
        <v>689</v>
      </c>
      <c r="C33" s="43" t="s">
        <v>700</v>
      </c>
      <c r="D33" s="43" t="s">
        <v>632</v>
      </c>
      <c r="E33" s="43" t="s">
        <v>701</v>
      </c>
      <c r="F33" s="61" t="s">
        <v>702</v>
      </c>
      <c r="G33" s="62">
        <v>6</v>
      </c>
      <c r="H33" s="62" t="s">
        <v>703</v>
      </c>
      <c r="I33" s="62">
        <v>100</v>
      </c>
      <c r="J33" s="62" t="s">
        <v>614</v>
      </c>
    </row>
    <row r="34" spans="1:10" x14ac:dyDescent="0.25">
      <c r="A34" s="32" t="s">
        <v>704</v>
      </c>
      <c r="B34" s="32" t="s">
        <v>689</v>
      </c>
      <c r="C34" s="32" t="s">
        <v>700</v>
      </c>
      <c r="D34" s="32" t="s">
        <v>632</v>
      </c>
      <c r="E34" s="32">
        <v>3</v>
      </c>
      <c r="F34" s="55">
        <v>1</v>
      </c>
      <c r="G34" s="63">
        <v>1</v>
      </c>
      <c r="H34" s="63" t="s">
        <v>705</v>
      </c>
      <c r="I34" s="63">
        <v>100</v>
      </c>
      <c r="J34" s="63" t="s">
        <v>625</v>
      </c>
    </row>
    <row r="35" spans="1:10" x14ac:dyDescent="0.25">
      <c r="A35" s="43" t="s">
        <v>706</v>
      </c>
      <c r="B35" s="43" t="s">
        <v>689</v>
      </c>
      <c r="C35" s="43" t="s">
        <v>707</v>
      </c>
      <c r="D35" s="43" t="s">
        <v>632</v>
      </c>
      <c r="E35" s="43" t="s">
        <v>708</v>
      </c>
      <c r="F35" s="61" t="s">
        <v>702</v>
      </c>
      <c r="G35" s="62">
        <v>65</v>
      </c>
      <c r="H35" s="62" t="s">
        <v>709</v>
      </c>
      <c r="I35" s="62">
        <v>100</v>
      </c>
      <c r="J35" s="62" t="s">
        <v>614</v>
      </c>
    </row>
    <row r="36" spans="1:10" x14ac:dyDescent="0.25">
      <c r="A36" s="32" t="s">
        <v>710</v>
      </c>
      <c r="B36" s="32" t="s">
        <v>689</v>
      </c>
      <c r="C36" s="32" t="s">
        <v>707</v>
      </c>
      <c r="D36" s="32" t="s">
        <v>632</v>
      </c>
      <c r="E36" s="32">
        <v>15</v>
      </c>
      <c r="F36" s="55" t="s">
        <v>702</v>
      </c>
      <c r="G36" s="63">
        <v>8</v>
      </c>
      <c r="H36" s="63" t="s">
        <v>711</v>
      </c>
      <c r="I36" s="63">
        <v>99</v>
      </c>
      <c r="J36" s="63" t="s">
        <v>614</v>
      </c>
    </row>
    <row r="37" spans="1:10" x14ac:dyDescent="0.25">
      <c r="A37" s="43" t="s">
        <v>712</v>
      </c>
      <c r="B37" s="43" t="s">
        <v>689</v>
      </c>
      <c r="C37" s="43" t="s">
        <v>713</v>
      </c>
      <c r="D37" s="43" t="s">
        <v>632</v>
      </c>
      <c r="E37" s="43" t="s">
        <v>708</v>
      </c>
      <c r="F37" s="61" t="s">
        <v>702</v>
      </c>
      <c r="G37" s="62">
        <v>6</v>
      </c>
      <c r="H37" s="62" t="s">
        <v>714</v>
      </c>
      <c r="I37" s="62">
        <v>100</v>
      </c>
      <c r="J37" s="62" t="s">
        <v>634</v>
      </c>
    </row>
    <row r="38" spans="1:10" x14ac:dyDescent="0.25">
      <c r="A38" s="32" t="s">
        <v>715</v>
      </c>
      <c r="B38" s="32" t="s">
        <v>689</v>
      </c>
      <c r="C38" s="32" t="s">
        <v>716</v>
      </c>
      <c r="D38" s="32" t="s">
        <v>632</v>
      </c>
      <c r="E38" s="32">
        <v>15</v>
      </c>
      <c r="F38" s="55" t="s">
        <v>702</v>
      </c>
      <c r="G38" s="63">
        <v>6</v>
      </c>
      <c r="H38" s="63" t="s">
        <v>717</v>
      </c>
      <c r="I38" s="63">
        <v>100</v>
      </c>
      <c r="J38" s="63" t="s">
        <v>614</v>
      </c>
    </row>
    <row r="39" spans="1:10" x14ac:dyDescent="0.25">
      <c r="A39" s="43" t="s">
        <v>718</v>
      </c>
      <c r="B39" s="43" t="s">
        <v>689</v>
      </c>
      <c r="C39" s="43" t="s">
        <v>716</v>
      </c>
      <c r="D39" s="43" t="s">
        <v>632</v>
      </c>
      <c r="E39" s="43" t="s">
        <v>708</v>
      </c>
      <c r="F39" s="61" t="s">
        <v>702</v>
      </c>
      <c r="G39" s="62">
        <v>8</v>
      </c>
      <c r="H39" s="62" t="s">
        <v>719</v>
      </c>
      <c r="I39" s="62">
        <v>99</v>
      </c>
      <c r="J39" s="62" t="s">
        <v>614</v>
      </c>
    </row>
    <row r="40" spans="1:10" x14ac:dyDescent="0.25">
      <c r="A40" s="32" t="s">
        <v>720</v>
      </c>
      <c r="B40" s="32" t="s">
        <v>689</v>
      </c>
      <c r="C40" s="32" t="s">
        <v>716</v>
      </c>
      <c r="D40" s="32" t="s">
        <v>632</v>
      </c>
      <c r="E40" s="32">
        <v>15</v>
      </c>
      <c r="F40" s="55" t="s">
        <v>702</v>
      </c>
      <c r="G40" s="63">
        <v>15</v>
      </c>
      <c r="H40" s="63" t="s">
        <v>721</v>
      </c>
      <c r="I40" s="63">
        <v>98</v>
      </c>
      <c r="J40" s="63" t="s">
        <v>634</v>
      </c>
    </row>
    <row r="41" spans="1:10" x14ac:dyDescent="0.25">
      <c r="A41" s="43" t="s">
        <v>722</v>
      </c>
      <c r="B41" s="43" t="s">
        <v>689</v>
      </c>
      <c r="C41" s="43" t="s">
        <v>716</v>
      </c>
      <c r="D41" s="43" t="s">
        <v>632</v>
      </c>
      <c r="E41" s="43" t="s">
        <v>708</v>
      </c>
      <c r="F41" s="61" t="s">
        <v>702</v>
      </c>
      <c r="G41" s="62">
        <v>17</v>
      </c>
      <c r="H41" s="62" t="s">
        <v>721</v>
      </c>
      <c r="I41" s="62">
        <v>98</v>
      </c>
      <c r="J41" s="62" t="s">
        <v>634</v>
      </c>
    </row>
    <row r="42" spans="1:10" x14ac:dyDescent="0.25">
      <c r="A42" s="32" t="s">
        <v>723</v>
      </c>
      <c r="B42" s="32" t="s">
        <v>689</v>
      </c>
      <c r="C42" s="32" t="s">
        <v>716</v>
      </c>
      <c r="D42" s="32" t="s">
        <v>632</v>
      </c>
      <c r="E42" s="32">
        <v>15</v>
      </c>
      <c r="F42" s="55" t="s">
        <v>702</v>
      </c>
      <c r="G42" s="63">
        <v>8</v>
      </c>
      <c r="H42" s="63" t="s">
        <v>724</v>
      </c>
      <c r="I42" s="63">
        <v>99</v>
      </c>
      <c r="J42" s="63" t="s">
        <v>614</v>
      </c>
    </row>
    <row r="43" spans="1:10" x14ac:dyDescent="0.25">
      <c r="A43" s="43" t="s">
        <v>725</v>
      </c>
      <c r="B43" s="43" t="s">
        <v>689</v>
      </c>
      <c r="C43" s="43" t="s">
        <v>716</v>
      </c>
      <c r="D43" s="43" t="s">
        <v>632</v>
      </c>
      <c r="E43" s="43" t="s">
        <v>708</v>
      </c>
      <c r="F43" s="61" t="s">
        <v>702</v>
      </c>
      <c r="G43" s="62">
        <v>8</v>
      </c>
      <c r="H43" s="62" t="s">
        <v>726</v>
      </c>
      <c r="I43" s="62">
        <v>100</v>
      </c>
      <c r="J43" s="62" t="s">
        <v>727</v>
      </c>
    </row>
    <row r="44" spans="1:10" x14ac:dyDescent="0.25">
      <c r="A44" s="32" t="s">
        <v>728</v>
      </c>
      <c r="B44" s="32" t="s">
        <v>689</v>
      </c>
      <c r="C44" s="32" t="s">
        <v>729</v>
      </c>
      <c r="D44" s="32" t="s">
        <v>632</v>
      </c>
      <c r="E44" s="32">
        <v>15</v>
      </c>
      <c r="F44" s="55" t="s">
        <v>702</v>
      </c>
      <c r="G44" s="63">
        <v>6</v>
      </c>
      <c r="H44" s="63" t="s">
        <v>730</v>
      </c>
      <c r="I44" s="63">
        <v>100</v>
      </c>
      <c r="J44" s="63" t="s">
        <v>634</v>
      </c>
    </row>
    <row r="45" spans="1:10" x14ac:dyDescent="0.25">
      <c r="A45" s="43" t="s">
        <v>731</v>
      </c>
      <c r="B45" s="43" t="s">
        <v>689</v>
      </c>
      <c r="C45" s="43" t="s">
        <v>732</v>
      </c>
      <c r="D45" s="43" t="s">
        <v>632</v>
      </c>
      <c r="E45" s="43" t="s">
        <v>708</v>
      </c>
      <c r="F45" s="61" t="s">
        <v>702</v>
      </c>
      <c r="G45" s="62">
        <v>6</v>
      </c>
      <c r="H45" s="62" t="s">
        <v>698</v>
      </c>
      <c r="I45" s="62">
        <v>100</v>
      </c>
      <c r="J45" s="62" t="s">
        <v>614</v>
      </c>
    </row>
    <row r="46" spans="1:10" x14ac:dyDescent="0.25">
      <c r="A46" s="32" t="s">
        <v>733</v>
      </c>
      <c r="B46" s="32" t="s">
        <v>689</v>
      </c>
      <c r="C46" s="32" t="s">
        <v>732</v>
      </c>
      <c r="D46" s="32" t="s">
        <v>632</v>
      </c>
      <c r="E46" s="32">
        <v>15</v>
      </c>
      <c r="F46" s="55" t="s">
        <v>702</v>
      </c>
      <c r="G46" s="63">
        <v>7</v>
      </c>
      <c r="H46" s="63" t="s">
        <v>734</v>
      </c>
      <c r="I46" s="63">
        <v>100</v>
      </c>
      <c r="J46" s="63" t="s">
        <v>614</v>
      </c>
    </row>
    <row r="47" spans="1:10" x14ac:dyDescent="0.25">
      <c r="A47" s="43" t="s">
        <v>735</v>
      </c>
      <c r="B47" s="43" t="s">
        <v>689</v>
      </c>
      <c r="C47" s="43" t="s">
        <v>736</v>
      </c>
      <c r="D47" s="43" t="s">
        <v>632</v>
      </c>
      <c r="E47" s="43" t="s">
        <v>708</v>
      </c>
      <c r="F47" s="61" t="s">
        <v>702</v>
      </c>
      <c r="G47" s="62">
        <v>7</v>
      </c>
      <c r="H47" s="62" t="s">
        <v>737</v>
      </c>
      <c r="I47" s="62">
        <v>94</v>
      </c>
      <c r="J47" s="62" t="s">
        <v>634</v>
      </c>
    </row>
    <row r="48" spans="1:10" x14ac:dyDescent="0.25">
      <c r="A48" s="58" t="s">
        <v>841</v>
      </c>
      <c r="B48" s="59"/>
      <c r="C48" s="59"/>
      <c r="D48" s="59"/>
      <c r="E48" s="59"/>
      <c r="F48" s="59"/>
      <c r="G48" s="59"/>
      <c r="H48" s="59"/>
      <c r="I48" s="59"/>
      <c r="J48" s="59"/>
    </row>
    <row r="49" spans="1:10" x14ac:dyDescent="0.25">
      <c r="A49" s="32" t="s">
        <v>740</v>
      </c>
      <c r="B49" s="32" t="s">
        <v>791</v>
      </c>
      <c r="C49" s="32" t="s">
        <v>741</v>
      </c>
      <c r="D49" s="32" t="s">
        <v>632</v>
      </c>
      <c r="E49" s="32" t="s">
        <v>742</v>
      </c>
      <c r="F49" s="55" t="s">
        <v>738</v>
      </c>
      <c r="G49" s="63" t="s">
        <v>743</v>
      </c>
      <c r="H49" s="63" t="s">
        <v>744</v>
      </c>
      <c r="I49" s="63" t="s">
        <v>745</v>
      </c>
      <c r="J49" s="63" t="s">
        <v>676</v>
      </c>
    </row>
    <row r="50" spans="1:10" x14ac:dyDescent="0.25">
      <c r="A50" s="43" t="s">
        <v>746</v>
      </c>
      <c r="B50" s="43" t="s">
        <v>791</v>
      </c>
      <c r="C50" s="43" t="s">
        <v>697</v>
      </c>
      <c r="D50" s="43" t="s">
        <v>632</v>
      </c>
      <c r="E50" s="43" t="s">
        <v>747</v>
      </c>
      <c r="F50" s="61" t="s">
        <v>743</v>
      </c>
      <c r="G50" s="62" t="s">
        <v>748</v>
      </c>
      <c r="H50" s="62" t="s">
        <v>749</v>
      </c>
      <c r="I50" s="62" t="s">
        <v>750</v>
      </c>
      <c r="J50" s="62" t="s">
        <v>614</v>
      </c>
    </row>
    <row r="51" spans="1:10" x14ac:dyDescent="0.25">
      <c r="A51" s="32" t="s">
        <v>751</v>
      </c>
      <c r="B51" s="32" t="s">
        <v>791</v>
      </c>
      <c r="C51" s="32" t="s">
        <v>752</v>
      </c>
      <c r="D51" s="32" t="s">
        <v>632</v>
      </c>
      <c r="E51" s="32" t="s">
        <v>753</v>
      </c>
      <c r="F51" s="55" t="s">
        <v>743</v>
      </c>
      <c r="G51" s="63" t="s">
        <v>748</v>
      </c>
      <c r="H51" s="63" t="s">
        <v>754</v>
      </c>
      <c r="I51" s="63" t="s">
        <v>755</v>
      </c>
      <c r="J51" s="63" t="s">
        <v>614</v>
      </c>
    </row>
    <row r="52" spans="1:10" x14ac:dyDescent="0.25">
      <c r="A52" s="43" t="s">
        <v>756</v>
      </c>
      <c r="B52" s="43" t="s">
        <v>791</v>
      </c>
      <c r="C52" s="43" t="s">
        <v>757</v>
      </c>
      <c r="D52" s="43" t="s">
        <v>632</v>
      </c>
      <c r="E52" s="43" t="s">
        <v>758</v>
      </c>
      <c r="F52" s="61" t="s">
        <v>759</v>
      </c>
      <c r="G52" s="62" t="s">
        <v>743</v>
      </c>
      <c r="H52" s="62" t="s">
        <v>760</v>
      </c>
      <c r="I52" s="62" t="s">
        <v>761</v>
      </c>
      <c r="J52" s="62" t="s">
        <v>625</v>
      </c>
    </row>
    <row r="53" spans="1:10" x14ac:dyDescent="0.25">
      <c r="A53" s="32" t="s">
        <v>762</v>
      </c>
      <c r="B53" s="32" t="s">
        <v>791</v>
      </c>
      <c r="C53" s="32" t="s">
        <v>763</v>
      </c>
      <c r="D53" s="32" t="s">
        <v>632</v>
      </c>
      <c r="E53" s="32" t="s">
        <v>764</v>
      </c>
      <c r="F53" s="55" t="s">
        <v>759</v>
      </c>
      <c r="G53" s="63" t="s">
        <v>743</v>
      </c>
      <c r="H53" s="63" t="s">
        <v>765</v>
      </c>
      <c r="I53" s="63" t="s">
        <v>766</v>
      </c>
      <c r="J53" s="63" t="s">
        <v>625</v>
      </c>
    </row>
    <row r="54" spans="1:10" x14ac:dyDescent="0.25">
      <c r="A54" s="43" t="s">
        <v>767</v>
      </c>
      <c r="B54" s="43" t="s">
        <v>791</v>
      </c>
      <c r="C54" s="43" t="s">
        <v>768</v>
      </c>
      <c r="D54" s="43" t="s">
        <v>632</v>
      </c>
      <c r="E54" s="43" t="s">
        <v>769</v>
      </c>
      <c r="F54" s="61" t="s">
        <v>743</v>
      </c>
      <c r="G54" s="62" t="s">
        <v>770</v>
      </c>
      <c r="H54" s="62" t="s">
        <v>691</v>
      </c>
      <c r="I54" s="62" t="s">
        <v>761</v>
      </c>
      <c r="J54" s="62" t="s">
        <v>771</v>
      </c>
    </row>
    <row r="55" spans="1:10" x14ac:dyDescent="0.25">
      <c r="A55" s="32" t="s">
        <v>772</v>
      </c>
      <c r="B55" s="32" t="s">
        <v>791</v>
      </c>
      <c r="C55" s="32" t="s">
        <v>763</v>
      </c>
      <c r="D55" s="32" t="s">
        <v>632</v>
      </c>
      <c r="E55" s="32" t="s">
        <v>773</v>
      </c>
      <c r="F55" s="55" t="s">
        <v>774</v>
      </c>
      <c r="G55" s="63" t="s">
        <v>701</v>
      </c>
      <c r="H55" s="63" t="s">
        <v>721</v>
      </c>
      <c r="I55" s="63" t="s">
        <v>775</v>
      </c>
      <c r="J55" s="63" t="s">
        <v>634</v>
      </c>
    </row>
    <row r="56" spans="1:10" x14ac:dyDescent="0.25">
      <c r="A56" s="43" t="s">
        <v>776</v>
      </c>
      <c r="B56" s="43" t="s">
        <v>791</v>
      </c>
      <c r="C56" s="43" t="s">
        <v>768</v>
      </c>
      <c r="D56" s="43" t="s">
        <v>632</v>
      </c>
      <c r="E56" s="43" t="s">
        <v>769</v>
      </c>
      <c r="F56" s="61" t="s">
        <v>743</v>
      </c>
      <c r="G56" s="62" t="s">
        <v>777</v>
      </c>
      <c r="H56" s="62" t="s">
        <v>778</v>
      </c>
      <c r="I56" s="62" t="s">
        <v>761</v>
      </c>
      <c r="J56" s="62" t="s">
        <v>614</v>
      </c>
    </row>
    <row r="57" spans="1:10" x14ac:dyDescent="0.25">
      <c r="A57" s="32" t="s">
        <v>779</v>
      </c>
      <c r="B57" s="32" t="s">
        <v>791</v>
      </c>
      <c r="C57" s="32" t="s">
        <v>768</v>
      </c>
      <c r="D57" s="32" t="s">
        <v>632</v>
      </c>
      <c r="E57" s="32" t="s">
        <v>769</v>
      </c>
      <c r="F57" s="55" t="s">
        <v>743</v>
      </c>
      <c r="G57" s="63" t="s">
        <v>777</v>
      </c>
      <c r="H57" s="63" t="s">
        <v>780</v>
      </c>
      <c r="I57" s="63" t="s">
        <v>761</v>
      </c>
      <c r="J57" s="63" t="s">
        <v>614</v>
      </c>
    </row>
    <row r="58" spans="1:10" x14ac:dyDescent="0.25">
      <c r="A58" s="43" t="s">
        <v>781</v>
      </c>
      <c r="B58" s="43" t="s">
        <v>791</v>
      </c>
      <c r="C58" s="43" t="s">
        <v>768</v>
      </c>
      <c r="D58" s="43" t="s">
        <v>632</v>
      </c>
      <c r="E58" s="43" t="s">
        <v>769</v>
      </c>
      <c r="F58" s="61" t="s">
        <v>743</v>
      </c>
      <c r="G58" s="62" t="s">
        <v>777</v>
      </c>
      <c r="H58" s="62" t="s">
        <v>782</v>
      </c>
      <c r="I58" s="62" t="s">
        <v>761</v>
      </c>
      <c r="J58" s="62" t="s">
        <v>634</v>
      </c>
    </row>
    <row r="59" spans="1:10" x14ac:dyDescent="0.25">
      <c r="A59" s="32" t="s">
        <v>783</v>
      </c>
      <c r="B59" s="32" t="s">
        <v>791</v>
      </c>
      <c r="C59" s="32" t="s">
        <v>784</v>
      </c>
      <c r="D59" s="32" t="s">
        <v>632</v>
      </c>
      <c r="E59" s="32" t="s">
        <v>769</v>
      </c>
      <c r="F59" s="55" t="s">
        <v>743</v>
      </c>
      <c r="G59" s="63" t="s">
        <v>777</v>
      </c>
      <c r="H59" s="63" t="s">
        <v>691</v>
      </c>
      <c r="I59" s="63" t="s">
        <v>755</v>
      </c>
      <c r="J59" s="63" t="s">
        <v>634</v>
      </c>
    </row>
    <row r="60" spans="1:10" x14ac:dyDescent="0.25">
      <c r="A60" s="43" t="s">
        <v>785</v>
      </c>
      <c r="B60" s="43" t="s">
        <v>791</v>
      </c>
      <c r="C60" s="43" t="s">
        <v>786</v>
      </c>
      <c r="D60" s="43" t="s">
        <v>632</v>
      </c>
      <c r="E60" s="43" t="s">
        <v>761</v>
      </c>
      <c r="F60" s="61" t="s">
        <v>787</v>
      </c>
      <c r="G60" s="62" t="s">
        <v>788</v>
      </c>
      <c r="H60" s="62" t="s">
        <v>789</v>
      </c>
      <c r="I60" s="62" t="s">
        <v>761</v>
      </c>
      <c r="J60" s="62" t="s">
        <v>614</v>
      </c>
    </row>
    <row r="61" spans="1:10" x14ac:dyDescent="0.25">
      <c r="A61" s="58" t="s">
        <v>842</v>
      </c>
      <c r="B61" s="369" t="s">
        <v>934</v>
      </c>
      <c r="C61" s="369"/>
      <c r="D61" s="369"/>
      <c r="E61" s="369"/>
      <c r="F61" s="369"/>
      <c r="G61" s="369"/>
      <c r="H61" s="369"/>
      <c r="I61" s="369"/>
      <c r="J61" s="369"/>
    </row>
    <row r="62" spans="1:10" x14ac:dyDescent="0.25">
      <c r="A62" s="32" t="s">
        <v>792</v>
      </c>
      <c r="B62" s="32" t="s">
        <v>790</v>
      </c>
      <c r="C62" s="32" t="s">
        <v>793</v>
      </c>
      <c r="D62" s="32" t="s">
        <v>611</v>
      </c>
      <c r="E62" s="32" t="s">
        <v>794</v>
      </c>
      <c r="F62" s="55" t="s">
        <v>787</v>
      </c>
      <c r="G62" s="63" t="s">
        <v>788</v>
      </c>
      <c r="H62" s="63" t="s">
        <v>795</v>
      </c>
      <c r="I62" s="63" t="s">
        <v>761</v>
      </c>
      <c r="J62" s="63" t="s">
        <v>625</v>
      </c>
    </row>
    <row r="63" spans="1:10" x14ac:dyDescent="0.25">
      <c r="A63" s="43" t="s">
        <v>796</v>
      </c>
      <c r="B63" s="43" t="s">
        <v>790</v>
      </c>
      <c r="C63" s="43" t="s">
        <v>797</v>
      </c>
      <c r="D63" s="43" t="s">
        <v>611</v>
      </c>
      <c r="E63" s="43" t="s">
        <v>794</v>
      </c>
      <c r="F63" s="61" t="s">
        <v>787</v>
      </c>
      <c r="G63" s="62" t="s">
        <v>788</v>
      </c>
      <c r="H63" s="62" t="s">
        <v>798</v>
      </c>
      <c r="I63" s="62" t="s">
        <v>761</v>
      </c>
      <c r="J63" s="62" t="s">
        <v>625</v>
      </c>
    </row>
    <row r="64" spans="1:10" x14ac:dyDescent="0.25">
      <c r="A64" s="32" t="s">
        <v>799</v>
      </c>
      <c r="B64" s="32" t="s">
        <v>790</v>
      </c>
      <c r="C64" s="32" t="s">
        <v>800</v>
      </c>
      <c r="D64" s="32" t="s">
        <v>611</v>
      </c>
      <c r="E64" s="32" t="s">
        <v>794</v>
      </c>
      <c r="F64" s="55" t="s">
        <v>787</v>
      </c>
      <c r="G64" s="63" t="s">
        <v>788</v>
      </c>
      <c r="H64" s="63" t="s">
        <v>801</v>
      </c>
      <c r="I64" s="63" t="s">
        <v>761</v>
      </c>
      <c r="J64" s="63" t="s">
        <v>614</v>
      </c>
    </row>
    <row r="65" spans="1:10" x14ac:dyDescent="0.25">
      <c r="A65" s="43" t="s">
        <v>802</v>
      </c>
      <c r="B65" s="43" t="s">
        <v>790</v>
      </c>
      <c r="C65" s="43" t="s">
        <v>800</v>
      </c>
      <c r="D65" s="43" t="s">
        <v>611</v>
      </c>
      <c r="E65" s="43" t="s">
        <v>794</v>
      </c>
      <c r="F65" s="61" t="s">
        <v>743</v>
      </c>
      <c r="G65" s="62" t="s">
        <v>777</v>
      </c>
      <c r="H65" s="62" t="s">
        <v>803</v>
      </c>
      <c r="I65" s="62" t="s">
        <v>761</v>
      </c>
      <c r="J65" s="62" t="s">
        <v>634</v>
      </c>
    </row>
    <row r="66" spans="1:10" x14ac:dyDescent="0.25">
      <c r="A66" s="32" t="s">
        <v>804</v>
      </c>
      <c r="B66" s="32" t="s">
        <v>790</v>
      </c>
      <c r="C66" s="32" t="s">
        <v>800</v>
      </c>
      <c r="D66" s="32" t="s">
        <v>611</v>
      </c>
      <c r="E66" s="32" t="s">
        <v>794</v>
      </c>
      <c r="F66" s="55" t="s">
        <v>774</v>
      </c>
      <c r="G66" s="63" t="s">
        <v>777</v>
      </c>
      <c r="H66" s="63" t="s">
        <v>803</v>
      </c>
      <c r="I66" s="63" t="s">
        <v>761</v>
      </c>
      <c r="J66" s="63" t="s">
        <v>634</v>
      </c>
    </row>
    <row r="67" spans="1:10" x14ac:dyDescent="0.25">
      <c r="A67" s="43" t="s">
        <v>805</v>
      </c>
      <c r="B67" s="43" t="s">
        <v>790</v>
      </c>
      <c r="C67" s="43" t="s">
        <v>806</v>
      </c>
      <c r="D67" s="43" t="s">
        <v>611</v>
      </c>
      <c r="E67" s="43" t="s">
        <v>807</v>
      </c>
      <c r="F67" s="61" t="s">
        <v>787</v>
      </c>
      <c r="G67" s="62" t="s">
        <v>788</v>
      </c>
      <c r="H67" s="62"/>
      <c r="I67" s="62" t="s">
        <v>761</v>
      </c>
      <c r="J67" s="62" t="s">
        <v>625</v>
      </c>
    </row>
    <row r="68" spans="1:10" x14ac:dyDescent="0.25">
      <c r="A68" s="32" t="s">
        <v>808</v>
      </c>
      <c r="B68" s="32" t="s">
        <v>790</v>
      </c>
      <c r="C68" s="32" t="s">
        <v>809</v>
      </c>
      <c r="D68" s="32" t="s">
        <v>611</v>
      </c>
      <c r="E68" s="32" t="s">
        <v>794</v>
      </c>
      <c r="F68" s="55" t="s">
        <v>787</v>
      </c>
      <c r="G68" s="63" t="s">
        <v>788</v>
      </c>
      <c r="H68" s="63" t="s">
        <v>676</v>
      </c>
      <c r="I68" s="63" t="s">
        <v>761</v>
      </c>
      <c r="J68" s="63" t="s">
        <v>727</v>
      </c>
    </row>
    <row r="69" spans="1:10" x14ac:dyDescent="0.25">
      <c r="A69" s="43" t="s">
        <v>810</v>
      </c>
      <c r="B69" s="43" t="s">
        <v>790</v>
      </c>
      <c r="C69" s="43" t="s">
        <v>800</v>
      </c>
      <c r="D69" s="43" t="s">
        <v>611</v>
      </c>
      <c r="E69" s="43" t="s">
        <v>794</v>
      </c>
      <c r="F69" s="61" t="s">
        <v>774</v>
      </c>
      <c r="G69" s="62" t="s">
        <v>811</v>
      </c>
      <c r="H69" s="62" t="s">
        <v>812</v>
      </c>
      <c r="I69" s="62" t="s">
        <v>761</v>
      </c>
      <c r="J69" s="62" t="s">
        <v>634</v>
      </c>
    </row>
    <row r="70" spans="1:10" x14ac:dyDescent="0.25">
      <c r="A70" s="32" t="s">
        <v>813</v>
      </c>
      <c r="B70" s="32" t="s">
        <v>790</v>
      </c>
      <c r="C70" s="32" t="s">
        <v>800</v>
      </c>
      <c r="D70" s="32" t="s">
        <v>611</v>
      </c>
      <c r="E70" s="32" t="s">
        <v>794</v>
      </c>
      <c r="F70" s="55" t="s">
        <v>743</v>
      </c>
      <c r="G70" s="63" t="s">
        <v>770</v>
      </c>
      <c r="H70" s="63" t="s">
        <v>814</v>
      </c>
      <c r="I70" s="63" t="s">
        <v>755</v>
      </c>
      <c r="J70" s="63" t="s">
        <v>634</v>
      </c>
    </row>
    <row r="71" spans="1:10" x14ac:dyDescent="0.25">
      <c r="A71" s="58" t="s">
        <v>843</v>
      </c>
      <c r="B71" s="369" t="s">
        <v>933</v>
      </c>
      <c r="C71" s="369"/>
      <c r="D71" s="369"/>
      <c r="E71" s="369"/>
      <c r="F71" s="369"/>
      <c r="G71" s="369"/>
      <c r="H71" s="369"/>
      <c r="I71" s="369"/>
      <c r="J71" s="369"/>
    </row>
    <row r="72" spans="1:10" x14ac:dyDescent="0.25">
      <c r="A72" s="43" t="s">
        <v>815</v>
      </c>
      <c r="B72" s="43" t="s">
        <v>790</v>
      </c>
      <c r="C72" s="43" t="s">
        <v>763</v>
      </c>
      <c r="D72" s="43" t="s">
        <v>632</v>
      </c>
      <c r="E72" s="43" t="s">
        <v>761</v>
      </c>
      <c r="F72" s="61" t="s">
        <v>816</v>
      </c>
      <c r="G72" s="62" t="s">
        <v>747</v>
      </c>
      <c r="H72" s="62" t="s">
        <v>817</v>
      </c>
      <c r="I72" s="62" t="s">
        <v>761</v>
      </c>
      <c r="J72" s="62" t="s">
        <v>634</v>
      </c>
    </row>
    <row r="73" spans="1:10" x14ac:dyDescent="0.25">
      <c r="A73" s="32" t="s">
        <v>818</v>
      </c>
      <c r="B73" s="32" t="s">
        <v>790</v>
      </c>
      <c r="C73" s="32" t="s">
        <v>763</v>
      </c>
      <c r="D73" s="32" t="s">
        <v>632</v>
      </c>
      <c r="E73" s="32" t="s">
        <v>769</v>
      </c>
      <c r="F73" s="55" t="s">
        <v>816</v>
      </c>
      <c r="G73" s="63" t="s">
        <v>747</v>
      </c>
      <c r="H73" s="63" t="s">
        <v>819</v>
      </c>
      <c r="I73" s="63" t="s">
        <v>775</v>
      </c>
      <c r="J73" s="63" t="s">
        <v>634</v>
      </c>
    </row>
    <row r="74" spans="1:10" x14ac:dyDescent="0.25">
      <c r="A74" s="43" t="s">
        <v>820</v>
      </c>
      <c r="B74" s="43" t="s">
        <v>790</v>
      </c>
      <c r="C74" s="43" t="s">
        <v>821</v>
      </c>
      <c r="D74" s="43" t="s">
        <v>632</v>
      </c>
      <c r="E74" s="43" t="s">
        <v>822</v>
      </c>
      <c r="F74" s="61" t="s">
        <v>743</v>
      </c>
      <c r="G74" s="62" t="s">
        <v>823</v>
      </c>
      <c r="H74" s="62" t="s">
        <v>824</v>
      </c>
      <c r="I74" s="62" t="s">
        <v>825</v>
      </c>
      <c r="J74" s="62" t="s">
        <v>634</v>
      </c>
    </row>
    <row r="75" spans="1:10" x14ac:dyDescent="0.25">
      <c r="A75" s="32" t="s">
        <v>826</v>
      </c>
      <c r="B75" s="32" t="s">
        <v>790</v>
      </c>
      <c r="C75" s="32" t="s">
        <v>768</v>
      </c>
      <c r="D75" s="32" t="s">
        <v>632</v>
      </c>
      <c r="E75" s="32" t="s">
        <v>769</v>
      </c>
      <c r="F75" s="55" t="s">
        <v>827</v>
      </c>
      <c r="G75" s="63" t="s">
        <v>764</v>
      </c>
      <c r="H75" s="63" t="s">
        <v>828</v>
      </c>
      <c r="I75" s="63" t="s">
        <v>775</v>
      </c>
      <c r="J75" s="63" t="s">
        <v>634</v>
      </c>
    </row>
    <row r="76" spans="1:10" x14ac:dyDescent="0.25">
      <c r="A76" s="43" t="s">
        <v>829</v>
      </c>
      <c r="B76" s="43" t="s">
        <v>790</v>
      </c>
      <c r="C76" s="43" t="s">
        <v>752</v>
      </c>
      <c r="D76" s="43" t="s">
        <v>632</v>
      </c>
      <c r="E76" s="43" t="s">
        <v>769</v>
      </c>
      <c r="F76" s="61" t="s">
        <v>816</v>
      </c>
      <c r="G76" s="62" t="s">
        <v>764</v>
      </c>
      <c r="H76" s="62" t="s">
        <v>830</v>
      </c>
      <c r="I76" s="62" t="s">
        <v>755</v>
      </c>
      <c r="J76" s="62" t="s">
        <v>634</v>
      </c>
    </row>
    <row r="77" spans="1:10" x14ac:dyDescent="0.25">
      <c r="A77" s="32" t="s">
        <v>831</v>
      </c>
      <c r="B77" s="32" t="s">
        <v>790</v>
      </c>
      <c r="C77" s="32" t="s">
        <v>752</v>
      </c>
      <c r="D77" s="32" t="s">
        <v>632</v>
      </c>
      <c r="E77" s="32" t="s">
        <v>769</v>
      </c>
      <c r="F77" s="55" t="s">
        <v>827</v>
      </c>
      <c r="G77" s="63" t="s">
        <v>747</v>
      </c>
      <c r="H77" s="63"/>
      <c r="I77" s="63" t="s">
        <v>775</v>
      </c>
      <c r="J77" s="63" t="s">
        <v>634</v>
      </c>
    </row>
    <row r="78" spans="1:10" x14ac:dyDescent="0.25">
      <c r="A78" s="43" t="s">
        <v>832</v>
      </c>
      <c r="B78" s="43" t="s">
        <v>790</v>
      </c>
      <c r="C78" s="43" t="s">
        <v>752</v>
      </c>
      <c r="D78" s="43" t="s">
        <v>632</v>
      </c>
      <c r="E78" s="43" t="s">
        <v>773</v>
      </c>
      <c r="F78" s="61" t="s">
        <v>833</v>
      </c>
      <c r="G78" s="62" t="s">
        <v>747</v>
      </c>
      <c r="H78" s="62"/>
      <c r="I78" s="62" t="s">
        <v>775</v>
      </c>
      <c r="J78" s="62" t="s">
        <v>634</v>
      </c>
    </row>
    <row r="79" spans="1:10" x14ac:dyDescent="0.25">
      <c r="A79" s="32" t="s">
        <v>834</v>
      </c>
      <c r="B79" s="32" t="s">
        <v>790</v>
      </c>
      <c r="C79" s="32" t="s">
        <v>752</v>
      </c>
      <c r="D79" s="32" t="s">
        <v>632</v>
      </c>
      <c r="E79" s="32" t="s">
        <v>769</v>
      </c>
      <c r="F79" s="55" t="s">
        <v>816</v>
      </c>
      <c r="G79" s="63" t="s">
        <v>747</v>
      </c>
      <c r="H79" s="63" t="s">
        <v>835</v>
      </c>
      <c r="I79" s="63" t="s">
        <v>750</v>
      </c>
      <c r="J79" s="63" t="s">
        <v>634</v>
      </c>
    </row>
    <row r="80" spans="1:10" x14ac:dyDescent="0.25">
      <c r="A80" s="43" t="s">
        <v>836</v>
      </c>
      <c r="B80" s="43" t="s">
        <v>790</v>
      </c>
      <c r="C80" s="43" t="s">
        <v>752</v>
      </c>
      <c r="D80" s="43" t="s">
        <v>632</v>
      </c>
      <c r="E80" s="43" t="s">
        <v>769</v>
      </c>
      <c r="F80" s="61" t="s">
        <v>837</v>
      </c>
      <c r="G80" s="62" t="s">
        <v>747</v>
      </c>
      <c r="H80" s="62" t="s">
        <v>838</v>
      </c>
      <c r="I80" s="62" t="s">
        <v>750</v>
      </c>
      <c r="J80" s="62" t="s">
        <v>634</v>
      </c>
    </row>
    <row r="81" spans="1:10" x14ac:dyDescent="0.25">
      <c r="A81" s="58" t="s">
        <v>844</v>
      </c>
      <c r="B81" s="59"/>
      <c r="C81" s="59"/>
      <c r="D81" s="59"/>
      <c r="E81" s="59"/>
      <c r="F81" s="59"/>
      <c r="G81" s="59"/>
      <c r="H81" s="59"/>
      <c r="I81" s="59"/>
      <c r="J81" s="59"/>
    </row>
    <row r="82" spans="1:10" x14ac:dyDescent="0.25">
      <c r="A82" s="32" t="s">
        <v>845</v>
      </c>
      <c r="B82" s="32" t="s">
        <v>860</v>
      </c>
      <c r="C82" s="32" t="s">
        <v>716</v>
      </c>
      <c r="D82" s="32" t="s">
        <v>632</v>
      </c>
      <c r="E82" s="32" t="s">
        <v>764</v>
      </c>
      <c r="F82" s="55" t="s">
        <v>816</v>
      </c>
      <c r="G82" s="63" t="s">
        <v>846</v>
      </c>
      <c r="H82" s="63" t="s">
        <v>847</v>
      </c>
      <c r="I82" s="63" t="s">
        <v>825</v>
      </c>
      <c r="J82" s="63" t="s">
        <v>625</v>
      </c>
    </row>
    <row r="83" spans="1:10" x14ac:dyDescent="0.25">
      <c r="A83" s="43" t="s">
        <v>848</v>
      </c>
      <c r="B83" s="43" t="s">
        <v>860</v>
      </c>
      <c r="C83" s="43" t="s">
        <v>716</v>
      </c>
      <c r="D83" s="43" t="s">
        <v>632</v>
      </c>
      <c r="E83" s="43" t="s">
        <v>764</v>
      </c>
      <c r="F83" s="61" t="s">
        <v>816</v>
      </c>
      <c r="G83" s="62" t="s">
        <v>849</v>
      </c>
      <c r="H83" s="62" t="s">
        <v>619</v>
      </c>
      <c r="I83" s="62" t="s">
        <v>775</v>
      </c>
      <c r="J83" s="62" t="s">
        <v>634</v>
      </c>
    </row>
    <row r="84" spans="1:10" x14ac:dyDescent="0.25">
      <c r="A84" s="32" t="s">
        <v>850</v>
      </c>
      <c r="B84" s="32" t="s">
        <v>860</v>
      </c>
      <c r="C84" s="32" t="s">
        <v>716</v>
      </c>
      <c r="D84" s="32" t="s">
        <v>632</v>
      </c>
      <c r="E84" s="32" t="s">
        <v>708</v>
      </c>
      <c r="F84" s="55" t="s">
        <v>851</v>
      </c>
      <c r="G84" s="63" t="s">
        <v>852</v>
      </c>
      <c r="H84" s="63" t="s">
        <v>853</v>
      </c>
      <c r="I84" s="63" t="s">
        <v>825</v>
      </c>
      <c r="J84" s="63" t="s">
        <v>634</v>
      </c>
    </row>
    <row r="85" spans="1:10" x14ac:dyDescent="0.25">
      <c r="A85" s="43" t="s">
        <v>854</v>
      </c>
      <c r="B85" s="43" t="s">
        <v>860</v>
      </c>
      <c r="C85" s="43" t="s">
        <v>707</v>
      </c>
      <c r="D85" s="43" t="s">
        <v>632</v>
      </c>
      <c r="E85" s="43" t="s">
        <v>708</v>
      </c>
      <c r="F85" s="61" t="s">
        <v>851</v>
      </c>
      <c r="G85" s="62" t="s">
        <v>764</v>
      </c>
      <c r="H85" s="62" t="s">
        <v>619</v>
      </c>
      <c r="I85" s="62" t="s">
        <v>825</v>
      </c>
      <c r="J85" s="62" t="s">
        <v>634</v>
      </c>
    </row>
    <row r="86" spans="1:10" x14ac:dyDescent="0.25">
      <c r="A86" s="32" t="s">
        <v>855</v>
      </c>
      <c r="B86" s="32" t="s">
        <v>860</v>
      </c>
      <c r="C86" s="32" t="s">
        <v>732</v>
      </c>
      <c r="D86" s="32" t="s">
        <v>632</v>
      </c>
      <c r="E86" s="32" t="s">
        <v>764</v>
      </c>
      <c r="F86" s="55" t="s">
        <v>837</v>
      </c>
      <c r="G86" s="63" t="s">
        <v>856</v>
      </c>
      <c r="H86" s="63" t="s">
        <v>857</v>
      </c>
      <c r="I86" s="63" t="s">
        <v>825</v>
      </c>
      <c r="J86" s="63" t="s">
        <v>625</v>
      </c>
    </row>
    <row r="87" spans="1:10" x14ac:dyDescent="0.25">
      <c r="A87" s="43" t="s">
        <v>858</v>
      </c>
      <c r="B87" s="43" t="s">
        <v>860</v>
      </c>
      <c r="C87" s="43" t="s">
        <v>716</v>
      </c>
      <c r="D87" s="43" t="s">
        <v>632</v>
      </c>
      <c r="E87" s="43" t="s">
        <v>764</v>
      </c>
      <c r="F87" s="61" t="s">
        <v>816</v>
      </c>
      <c r="G87" s="62" t="s">
        <v>852</v>
      </c>
      <c r="H87" s="62" t="s">
        <v>859</v>
      </c>
      <c r="I87" s="62" t="s">
        <v>755</v>
      </c>
      <c r="J87" s="62" t="s">
        <v>634</v>
      </c>
    </row>
    <row r="88" spans="1:10" x14ac:dyDescent="0.25">
      <c r="A88" s="58" t="s">
        <v>861</v>
      </c>
      <c r="B88" s="59"/>
      <c r="C88" s="59"/>
      <c r="D88" s="59"/>
      <c r="E88" s="59"/>
      <c r="F88" s="59"/>
      <c r="G88" s="59"/>
      <c r="H88" s="59"/>
      <c r="I88" s="59"/>
      <c r="J88" s="59"/>
    </row>
    <row r="89" spans="1:10" x14ac:dyDescent="0.25">
      <c r="A89" s="32" t="s">
        <v>862</v>
      </c>
      <c r="B89" s="32" t="s">
        <v>931</v>
      </c>
      <c r="C89" s="32" t="s">
        <v>768</v>
      </c>
      <c r="D89" s="32" t="s">
        <v>632</v>
      </c>
      <c r="E89" s="32" t="s">
        <v>761</v>
      </c>
      <c r="F89" s="55" t="s">
        <v>863</v>
      </c>
      <c r="G89" s="63" t="s">
        <v>817</v>
      </c>
      <c r="H89" s="63" t="s">
        <v>864</v>
      </c>
      <c r="I89" s="63" t="s">
        <v>825</v>
      </c>
      <c r="J89" s="63" t="s">
        <v>727</v>
      </c>
    </row>
    <row r="90" spans="1:10" x14ac:dyDescent="0.25">
      <c r="A90" s="43" t="s">
        <v>865</v>
      </c>
      <c r="B90" s="43" t="s">
        <v>932</v>
      </c>
      <c r="C90" s="43" t="s">
        <v>768</v>
      </c>
      <c r="D90" s="43" t="s">
        <v>632</v>
      </c>
      <c r="E90" s="43" t="s">
        <v>773</v>
      </c>
      <c r="F90" s="61" t="s">
        <v>816</v>
      </c>
      <c r="G90" s="62" t="s">
        <v>764</v>
      </c>
      <c r="H90" s="62" t="s">
        <v>866</v>
      </c>
      <c r="I90" s="62" t="s">
        <v>761</v>
      </c>
      <c r="J90" s="62" t="s">
        <v>625</v>
      </c>
    </row>
    <row r="91" spans="1:10" x14ac:dyDescent="0.25">
      <c r="A91" s="32" t="s">
        <v>867</v>
      </c>
      <c r="B91" s="32" t="s">
        <v>931</v>
      </c>
      <c r="C91" s="32" t="s">
        <v>768</v>
      </c>
      <c r="D91" s="32" t="s">
        <v>632</v>
      </c>
      <c r="E91" s="32" t="s">
        <v>868</v>
      </c>
      <c r="F91" s="55" t="s">
        <v>863</v>
      </c>
      <c r="G91" s="63" t="s">
        <v>822</v>
      </c>
      <c r="H91" s="63" t="s">
        <v>869</v>
      </c>
      <c r="I91" s="63" t="s">
        <v>825</v>
      </c>
      <c r="J91" s="63" t="s">
        <v>625</v>
      </c>
    </row>
    <row r="92" spans="1:10" x14ac:dyDescent="0.25">
      <c r="A92" s="43" t="s">
        <v>870</v>
      </c>
      <c r="B92" s="43" t="s">
        <v>931</v>
      </c>
      <c r="C92" s="43" t="s">
        <v>768</v>
      </c>
      <c r="D92" s="43" t="s">
        <v>632</v>
      </c>
      <c r="E92" s="43" t="s">
        <v>769</v>
      </c>
      <c r="F92" s="61" t="s">
        <v>837</v>
      </c>
      <c r="G92" s="62" t="s">
        <v>871</v>
      </c>
      <c r="H92" s="62" t="s">
        <v>872</v>
      </c>
      <c r="I92" s="62" t="s">
        <v>825</v>
      </c>
      <c r="J92" s="62" t="s">
        <v>625</v>
      </c>
    </row>
    <row r="93" spans="1:10" x14ac:dyDescent="0.25">
      <c r="A93" s="32" t="s">
        <v>873</v>
      </c>
      <c r="B93" s="32" t="s">
        <v>931</v>
      </c>
      <c r="C93" s="32" t="s">
        <v>768</v>
      </c>
      <c r="D93" s="32" t="s">
        <v>632</v>
      </c>
      <c r="E93" s="32" t="s">
        <v>769</v>
      </c>
      <c r="F93" s="55" t="s">
        <v>863</v>
      </c>
      <c r="G93" s="63" t="s">
        <v>874</v>
      </c>
      <c r="H93" s="63" t="s">
        <v>875</v>
      </c>
      <c r="I93" s="63" t="s">
        <v>825</v>
      </c>
      <c r="J93" s="63" t="s">
        <v>625</v>
      </c>
    </row>
    <row r="94" spans="1:10" x14ac:dyDescent="0.25">
      <c r="A94" s="43" t="s">
        <v>876</v>
      </c>
      <c r="B94" s="43" t="s">
        <v>931</v>
      </c>
      <c r="C94" s="43" t="s">
        <v>768</v>
      </c>
      <c r="D94" s="43" t="s">
        <v>632</v>
      </c>
      <c r="E94" s="43" t="s">
        <v>817</v>
      </c>
      <c r="F94" s="61" t="s">
        <v>863</v>
      </c>
      <c r="G94" s="62" t="s">
        <v>877</v>
      </c>
      <c r="H94" s="62" t="s">
        <v>619</v>
      </c>
      <c r="I94" s="62" t="s">
        <v>755</v>
      </c>
      <c r="J94" s="62" t="s">
        <v>634</v>
      </c>
    </row>
    <row r="95" spans="1:10" x14ac:dyDescent="0.25">
      <c r="A95" s="32" t="s">
        <v>878</v>
      </c>
      <c r="B95" s="32" t="s">
        <v>931</v>
      </c>
      <c r="C95" s="32" t="s">
        <v>752</v>
      </c>
      <c r="D95" s="32" t="s">
        <v>632</v>
      </c>
      <c r="E95" s="32" t="s">
        <v>769</v>
      </c>
      <c r="F95" s="55" t="s">
        <v>863</v>
      </c>
      <c r="G95" s="63" t="s">
        <v>879</v>
      </c>
      <c r="H95" s="63"/>
      <c r="I95" s="63" t="s">
        <v>750</v>
      </c>
      <c r="J95" s="63" t="s">
        <v>634</v>
      </c>
    </row>
    <row r="96" spans="1:10" x14ac:dyDescent="0.25">
      <c r="A96" s="43" t="s">
        <v>880</v>
      </c>
      <c r="B96" s="43" t="s">
        <v>931</v>
      </c>
      <c r="C96" s="43" t="s">
        <v>768</v>
      </c>
      <c r="D96" s="43" t="s">
        <v>632</v>
      </c>
      <c r="E96" s="43" t="s">
        <v>769</v>
      </c>
      <c r="F96" s="61" t="s">
        <v>863</v>
      </c>
      <c r="G96" s="62" t="s">
        <v>822</v>
      </c>
      <c r="H96" s="62" t="s">
        <v>619</v>
      </c>
      <c r="I96" s="62" t="s">
        <v>750</v>
      </c>
      <c r="J96" s="62" t="s">
        <v>625</v>
      </c>
    </row>
    <row r="97" spans="1:10" x14ac:dyDescent="0.25">
      <c r="A97" s="58" t="s">
        <v>930</v>
      </c>
      <c r="B97" s="59"/>
      <c r="C97" s="59"/>
      <c r="D97" s="59"/>
      <c r="E97" s="59"/>
      <c r="F97" s="59"/>
      <c r="G97" s="59"/>
      <c r="H97" s="59"/>
      <c r="I97" s="59"/>
      <c r="J97" s="59"/>
    </row>
    <row r="98" spans="1:10" x14ac:dyDescent="0.25">
      <c r="A98" s="32" t="s">
        <v>882</v>
      </c>
      <c r="B98" s="32" t="s">
        <v>665</v>
      </c>
      <c r="C98" s="32" t="s">
        <v>883</v>
      </c>
      <c r="D98" s="32" t="s">
        <v>632</v>
      </c>
      <c r="E98" s="55" t="s">
        <v>667</v>
      </c>
      <c r="F98" s="63" t="s">
        <v>884</v>
      </c>
      <c r="G98" s="63" t="s">
        <v>885</v>
      </c>
      <c r="H98" s="63"/>
      <c r="I98" s="63" t="s">
        <v>745</v>
      </c>
      <c r="J98" s="63" t="s">
        <v>614</v>
      </c>
    </row>
    <row r="99" spans="1:10" x14ac:dyDescent="0.25">
      <c r="A99" s="43" t="s">
        <v>886</v>
      </c>
      <c r="B99" s="43" t="s">
        <v>689</v>
      </c>
      <c r="C99" s="43" t="s">
        <v>887</v>
      </c>
      <c r="D99" s="43" t="s">
        <v>632</v>
      </c>
      <c r="E99" s="61" t="s">
        <v>701</v>
      </c>
      <c r="F99" s="62" t="s">
        <v>884</v>
      </c>
      <c r="G99" s="62" t="s">
        <v>743</v>
      </c>
      <c r="H99" s="62" t="s">
        <v>888</v>
      </c>
      <c r="I99" s="62" t="s">
        <v>761</v>
      </c>
      <c r="J99" s="62" t="s">
        <v>614</v>
      </c>
    </row>
    <row r="100" spans="1:10" x14ac:dyDescent="0.25">
      <c r="A100" s="32" t="s">
        <v>889</v>
      </c>
      <c r="B100" s="32" t="s">
        <v>890</v>
      </c>
      <c r="C100" s="32" t="s">
        <v>891</v>
      </c>
      <c r="D100" s="32" t="s">
        <v>632</v>
      </c>
      <c r="E100" s="55" t="s">
        <v>764</v>
      </c>
      <c r="F100" s="63" t="s">
        <v>759</v>
      </c>
      <c r="G100" s="63" t="s">
        <v>743</v>
      </c>
      <c r="H100" s="63"/>
      <c r="I100" s="63" t="s">
        <v>750</v>
      </c>
      <c r="J100" s="63" t="s">
        <v>634</v>
      </c>
    </row>
    <row r="101" spans="1:10" x14ac:dyDescent="0.25">
      <c r="A101" s="43" t="s">
        <v>892</v>
      </c>
      <c r="B101" s="43" t="s">
        <v>665</v>
      </c>
      <c r="C101" s="43" t="s">
        <v>893</v>
      </c>
      <c r="D101" s="43" t="s">
        <v>632</v>
      </c>
      <c r="E101" s="61" t="s">
        <v>667</v>
      </c>
      <c r="F101" s="62" t="s">
        <v>884</v>
      </c>
      <c r="G101" s="62" t="s">
        <v>885</v>
      </c>
      <c r="H101" s="62" t="s">
        <v>894</v>
      </c>
      <c r="I101" s="62" t="s">
        <v>750</v>
      </c>
      <c r="J101" s="62" t="s">
        <v>614</v>
      </c>
    </row>
    <row r="102" spans="1:10" x14ac:dyDescent="0.25">
      <c r="A102" s="32" t="s">
        <v>895</v>
      </c>
      <c r="B102" s="32" t="s">
        <v>368</v>
      </c>
      <c r="C102" s="32" t="s">
        <v>896</v>
      </c>
      <c r="D102" s="32" t="s">
        <v>632</v>
      </c>
      <c r="E102" s="55" t="s">
        <v>897</v>
      </c>
      <c r="F102" s="63"/>
      <c r="G102" s="63" t="s">
        <v>885</v>
      </c>
      <c r="H102" s="63" t="s">
        <v>898</v>
      </c>
      <c r="I102" s="63" t="s">
        <v>761</v>
      </c>
      <c r="J102" s="63" t="s">
        <v>614</v>
      </c>
    </row>
    <row r="103" spans="1:10" x14ac:dyDescent="0.25">
      <c r="A103" s="43" t="s">
        <v>899</v>
      </c>
      <c r="B103" s="43" t="s">
        <v>900</v>
      </c>
      <c r="C103" s="43" t="s">
        <v>901</v>
      </c>
      <c r="D103" s="43" t="s">
        <v>632</v>
      </c>
      <c r="E103" s="61" t="s">
        <v>902</v>
      </c>
      <c r="F103" s="62" t="s">
        <v>669</v>
      </c>
      <c r="G103" s="62" t="s">
        <v>885</v>
      </c>
      <c r="H103" s="62" t="s">
        <v>619</v>
      </c>
      <c r="I103" s="62" t="s">
        <v>745</v>
      </c>
      <c r="J103" s="62" t="s">
        <v>614</v>
      </c>
    </row>
    <row r="104" spans="1:10" x14ac:dyDescent="0.25">
      <c r="A104" s="32" t="s">
        <v>903</v>
      </c>
      <c r="B104" s="32" t="s">
        <v>900</v>
      </c>
      <c r="C104" s="32" t="s">
        <v>904</v>
      </c>
      <c r="D104" s="32" t="s">
        <v>632</v>
      </c>
      <c r="E104" s="55" t="s">
        <v>902</v>
      </c>
      <c r="F104" s="63" t="s">
        <v>669</v>
      </c>
      <c r="G104" s="63" t="s">
        <v>885</v>
      </c>
      <c r="H104" s="63"/>
      <c r="I104" s="63" t="s">
        <v>750</v>
      </c>
      <c r="J104" s="63" t="s">
        <v>634</v>
      </c>
    </row>
    <row r="105" spans="1:10" x14ac:dyDescent="0.25">
      <c r="A105" s="43" t="s">
        <v>905</v>
      </c>
      <c r="B105" s="43" t="s">
        <v>665</v>
      </c>
      <c r="C105" s="43" t="s">
        <v>893</v>
      </c>
      <c r="D105" s="43" t="s">
        <v>632</v>
      </c>
      <c r="E105" s="61" t="s">
        <v>667</v>
      </c>
      <c r="F105" s="62" t="s">
        <v>884</v>
      </c>
      <c r="G105" s="62" t="s">
        <v>885</v>
      </c>
      <c r="H105" s="62" t="s">
        <v>619</v>
      </c>
      <c r="I105" s="62" t="s">
        <v>750</v>
      </c>
      <c r="J105" s="62" t="s">
        <v>614</v>
      </c>
    </row>
    <row r="106" spans="1:10" x14ac:dyDescent="0.25">
      <c r="A106" s="32" t="s">
        <v>906</v>
      </c>
      <c r="B106" s="32" t="s">
        <v>907</v>
      </c>
      <c r="C106" s="32" t="s">
        <v>908</v>
      </c>
      <c r="D106" s="32" t="s">
        <v>632</v>
      </c>
      <c r="E106" s="55" t="s">
        <v>909</v>
      </c>
      <c r="F106" s="63" t="s">
        <v>743</v>
      </c>
      <c r="G106" s="63" t="s">
        <v>910</v>
      </c>
      <c r="H106" s="63"/>
      <c r="I106" s="63" t="s">
        <v>761</v>
      </c>
      <c r="J106" s="63" t="s">
        <v>634</v>
      </c>
    </row>
    <row r="107" spans="1:10" x14ac:dyDescent="0.25">
      <c r="A107" s="43" t="s">
        <v>911</v>
      </c>
      <c r="B107" s="43" t="s">
        <v>907</v>
      </c>
      <c r="C107" s="43" t="s">
        <v>912</v>
      </c>
      <c r="D107" s="43" t="s">
        <v>632</v>
      </c>
      <c r="E107" s="61" t="s">
        <v>909</v>
      </c>
      <c r="F107" s="62" t="s">
        <v>738</v>
      </c>
      <c r="G107" s="62" t="s">
        <v>910</v>
      </c>
      <c r="H107" s="62" t="s">
        <v>913</v>
      </c>
      <c r="I107" s="62" t="s">
        <v>750</v>
      </c>
      <c r="J107" s="62" t="s">
        <v>614</v>
      </c>
    </row>
    <row r="108" spans="1:10" x14ac:dyDescent="0.25">
      <c r="A108" s="32" t="s">
        <v>914</v>
      </c>
      <c r="B108" s="32" t="s">
        <v>907</v>
      </c>
      <c r="C108" s="32" t="s">
        <v>912</v>
      </c>
      <c r="D108" s="32" t="s">
        <v>632</v>
      </c>
      <c r="E108" s="55" t="s">
        <v>830</v>
      </c>
      <c r="F108" s="63" t="s">
        <v>743</v>
      </c>
      <c r="G108" s="63" t="s">
        <v>910</v>
      </c>
      <c r="H108" s="63"/>
      <c r="I108" s="63" t="s">
        <v>761</v>
      </c>
      <c r="J108" s="63" t="s">
        <v>634</v>
      </c>
    </row>
    <row r="109" spans="1:10" x14ac:dyDescent="0.25">
      <c r="A109" s="43" t="s">
        <v>915</v>
      </c>
      <c r="B109" s="43" t="s">
        <v>907</v>
      </c>
      <c r="C109" s="43" t="s">
        <v>916</v>
      </c>
      <c r="D109" s="43" t="s">
        <v>632</v>
      </c>
      <c r="E109" s="61" t="s">
        <v>824</v>
      </c>
      <c r="F109" s="62" t="s">
        <v>743</v>
      </c>
      <c r="G109" s="62" t="s">
        <v>917</v>
      </c>
      <c r="H109" s="62" t="s">
        <v>619</v>
      </c>
      <c r="I109" s="62" t="s">
        <v>755</v>
      </c>
      <c r="J109" s="62" t="s">
        <v>614</v>
      </c>
    </row>
    <row r="110" spans="1:10" x14ac:dyDescent="0.25">
      <c r="A110" s="32" t="s">
        <v>918</v>
      </c>
      <c r="B110" s="32" t="s">
        <v>900</v>
      </c>
      <c r="C110" s="32" t="s">
        <v>919</v>
      </c>
      <c r="D110" s="32" t="s">
        <v>632</v>
      </c>
      <c r="E110" s="55" t="s">
        <v>902</v>
      </c>
      <c r="F110" s="63" t="s">
        <v>669</v>
      </c>
      <c r="G110" s="63" t="s">
        <v>885</v>
      </c>
      <c r="H110" s="63"/>
      <c r="I110" s="63" t="s">
        <v>750</v>
      </c>
      <c r="J110" s="63" t="s">
        <v>634</v>
      </c>
    </row>
    <row r="111" spans="1:10" x14ac:dyDescent="0.25">
      <c r="A111" s="43" t="s">
        <v>920</v>
      </c>
      <c r="B111" s="43" t="s">
        <v>900</v>
      </c>
      <c r="C111" s="43" t="s">
        <v>921</v>
      </c>
      <c r="D111" s="43" t="s">
        <v>632</v>
      </c>
      <c r="E111" s="61" t="s">
        <v>902</v>
      </c>
      <c r="F111" s="62" t="s">
        <v>669</v>
      </c>
      <c r="G111" s="62" t="s">
        <v>885</v>
      </c>
      <c r="H111" s="62" t="s">
        <v>619</v>
      </c>
      <c r="I111" s="62" t="s">
        <v>750</v>
      </c>
      <c r="J111" s="62" t="s">
        <v>634</v>
      </c>
    </row>
    <row r="112" spans="1:10" x14ac:dyDescent="0.25">
      <c r="A112" s="32" t="s">
        <v>922</v>
      </c>
      <c r="B112" s="32" t="s">
        <v>923</v>
      </c>
      <c r="C112" s="32" t="s">
        <v>924</v>
      </c>
      <c r="D112" s="32" t="s">
        <v>632</v>
      </c>
      <c r="E112" s="55" t="s">
        <v>925</v>
      </c>
      <c r="F112" s="63" t="s">
        <v>743</v>
      </c>
      <c r="G112" s="63" t="s">
        <v>926</v>
      </c>
      <c r="H112" s="63"/>
      <c r="I112" s="63" t="s">
        <v>927</v>
      </c>
      <c r="J112" s="63" t="s">
        <v>614</v>
      </c>
    </row>
    <row r="113" spans="1:10" x14ac:dyDescent="0.25">
      <c r="A113" s="43" t="s">
        <v>928</v>
      </c>
      <c r="B113" s="43" t="s">
        <v>890</v>
      </c>
      <c r="C113" s="43" t="s">
        <v>929</v>
      </c>
      <c r="D113" s="43" t="s">
        <v>632</v>
      </c>
      <c r="E113" s="61" t="s">
        <v>868</v>
      </c>
      <c r="F113" s="62" t="s">
        <v>743</v>
      </c>
      <c r="G113" s="62" t="s">
        <v>743</v>
      </c>
      <c r="H113" s="62" t="s">
        <v>619</v>
      </c>
      <c r="I113" s="62" t="s">
        <v>755</v>
      </c>
      <c r="J113" s="62" t="s">
        <v>634</v>
      </c>
    </row>
    <row r="114" spans="1:10" x14ac:dyDescent="0.25">
      <c r="A114" s="58" t="s">
        <v>938</v>
      </c>
      <c r="B114" s="59"/>
      <c r="C114" s="59"/>
      <c r="D114" s="59"/>
      <c r="E114" s="59"/>
      <c r="F114" s="59"/>
      <c r="G114" s="59"/>
      <c r="H114" s="59"/>
      <c r="I114" s="59"/>
      <c r="J114" s="59"/>
    </row>
    <row r="115" spans="1:10" ht="17.25" customHeight="1" x14ac:dyDescent="0.25">
      <c r="A115" s="368" t="s">
        <v>961</v>
      </c>
      <c r="B115" s="368"/>
      <c r="C115" s="368"/>
      <c r="D115" s="368"/>
      <c r="E115" s="368"/>
      <c r="F115" s="368"/>
      <c r="G115" s="368"/>
      <c r="H115" s="368"/>
      <c r="I115" s="368"/>
      <c r="J115" s="368"/>
    </row>
    <row r="116" spans="1:10" ht="51.75" customHeight="1" x14ac:dyDescent="0.25">
      <c r="A116" s="368" t="s">
        <v>960</v>
      </c>
      <c r="B116" s="368"/>
      <c r="C116" s="368"/>
      <c r="D116" s="368"/>
      <c r="E116" s="368"/>
      <c r="F116" s="368"/>
      <c r="G116" s="368"/>
      <c r="H116" s="368"/>
      <c r="I116" s="368"/>
      <c r="J116" s="368"/>
    </row>
    <row r="117" spans="1:10" ht="33" customHeight="1" x14ac:dyDescent="0.25">
      <c r="A117" s="368" t="s">
        <v>959</v>
      </c>
      <c r="B117" s="368"/>
      <c r="C117" s="368"/>
      <c r="D117" s="368"/>
      <c r="E117" s="368"/>
      <c r="F117" s="368"/>
      <c r="G117" s="368"/>
      <c r="H117" s="368"/>
      <c r="I117" s="368"/>
      <c r="J117" s="368"/>
    </row>
    <row r="118" spans="1:10" ht="17.25" customHeight="1" x14ac:dyDescent="0.25">
      <c r="A118" s="368" t="s">
        <v>936</v>
      </c>
      <c r="B118" s="368"/>
      <c r="C118" s="368"/>
      <c r="D118" s="368"/>
      <c r="E118" s="368"/>
      <c r="F118" s="368"/>
      <c r="G118" s="368"/>
      <c r="H118" s="368"/>
      <c r="I118" s="368"/>
      <c r="J118" s="368"/>
    </row>
    <row r="119" spans="1:10" ht="51" customHeight="1" x14ac:dyDescent="0.25">
      <c r="A119" s="368" t="s">
        <v>958</v>
      </c>
      <c r="B119" s="368"/>
      <c r="C119" s="368"/>
      <c r="D119" s="368"/>
      <c r="E119" s="368"/>
      <c r="F119" s="368"/>
      <c r="G119" s="368"/>
      <c r="H119" s="368"/>
      <c r="I119" s="368"/>
      <c r="J119" s="368"/>
    </row>
    <row r="120" spans="1:10" ht="33.75" customHeight="1" x14ac:dyDescent="0.25">
      <c r="A120" s="368" t="s">
        <v>957</v>
      </c>
      <c r="B120" s="368"/>
      <c r="C120" s="368"/>
      <c r="D120" s="368"/>
      <c r="E120" s="368"/>
      <c r="F120" s="368"/>
      <c r="G120" s="368"/>
      <c r="H120" s="368"/>
      <c r="I120" s="368"/>
      <c r="J120" s="368"/>
    </row>
    <row r="121" spans="1:10" ht="17.25" customHeight="1" x14ac:dyDescent="0.25">
      <c r="A121" s="368" t="s">
        <v>939</v>
      </c>
      <c r="B121" s="368"/>
      <c r="C121" s="368"/>
      <c r="D121" s="368"/>
      <c r="E121" s="368"/>
      <c r="F121" s="368"/>
      <c r="G121" s="368"/>
      <c r="H121" s="368"/>
      <c r="I121" s="368"/>
      <c r="J121" s="368"/>
    </row>
    <row r="122" spans="1:10" ht="17.25" customHeight="1" x14ac:dyDescent="0.25">
      <c r="A122" s="368" t="s">
        <v>940</v>
      </c>
      <c r="B122" s="368"/>
      <c r="C122" s="368"/>
      <c r="D122" s="368"/>
      <c r="E122" s="368"/>
      <c r="F122" s="368"/>
      <c r="G122" s="368"/>
      <c r="H122" s="368"/>
      <c r="I122" s="368"/>
      <c r="J122" s="368"/>
    </row>
    <row r="123" spans="1:10" ht="17.25" customHeight="1" x14ac:dyDescent="0.25">
      <c r="A123" s="368" t="s">
        <v>941</v>
      </c>
      <c r="B123" s="368"/>
      <c r="C123" s="368"/>
      <c r="D123" s="368"/>
      <c r="E123" s="368"/>
      <c r="F123" s="368"/>
      <c r="G123" s="368"/>
      <c r="H123" s="368"/>
      <c r="I123" s="368"/>
      <c r="J123" s="368"/>
    </row>
    <row r="124" spans="1:10" ht="17.25" customHeight="1" x14ac:dyDescent="0.25">
      <c r="A124" s="370" t="s">
        <v>942</v>
      </c>
      <c r="B124" s="368"/>
      <c r="C124" s="368"/>
      <c r="D124" s="368"/>
      <c r="E124" s="368"/>
      <c r="F124" s="368"/>
      <c r="G124" s="368"/>
      <c r="H124" s="368"/>
      <c r="I124" s="368"/>
      <c r="J124" s="368"/>
    </row>
    <row r="125" spans="1:10" ht="17.25" customHeight="1" x14ac:dyDescent="0.25">
      <c r="A125" s="368" t="s">
        <v>943</v>
      </c>
      <c r="B125" s="368"/>
      <c r="C125" s="368"/>
      <c r="D125" s="368"/>
      <c r="E125" s="368"/>
      <c r="F125" s="368"/>
      <c r="G125" s="368"/>
      <c r="H125" s="368"/>
      <c r="I125" s="368"/>
      <c r="J125" s="368"/>
    </row>
    <row r="126" spans="1:10" ht="17.25" customHeight="1" x14ac:dyDescent="0.25">
      <c r="A126" s="368" t="s">
        <v>944</v>
      </c>
      <c r="B126" s="368"/>
      <c r="C126" s="368"/>
      <c r="D126" s="368"/>
      <c r="E126" s="368"/>
      <c r="F126" s="368"/>
      <c r="G126" s="368"/>
      <c r="H126" s="368"/>
      <c r="I126" s="368"/>
      <c r="J126" s="368"/>
    </row>
    <row r="127" spans="1:10" ht="17.25" customHeight="1" x14ac:dyDescent="0.25">
      <c r="A127" s="368" t="s">
        <v>945</v>
      </c>
      <c r="B127" s="368"/>
      <c r="C127" s="368"/>
      <c r="D127" s="368"/>
      <c r="E127" s="368"/>
      <c r="F127" s="368"/>
      <c r="G127" s="368"/>
      <c r="H127" s="368"/>
      <c r="I127" s="368"/>
      <c r="J127" s="368"/>
    </row>
    <row r="128" spans="1:10" ht="17.25" customHeight="1" x14ac:dyDescent="0.25">
      <c r="A128" s="368" t="s">
        <v>946</v>
      </c>
      <c r="B128" s="368"/>
      <c r="C128" s="368"/>
      <c r="D128" s="368"/>
      <c r="E128" s="368"/>
      <c r="F128" s="368"/>
      <c r="G128" s="368"/>
      <c r="H128" s="368"/>
      <c r="I128" s="368"/>
      <c r="J128" s="368"/>
    </row>
    <row r="129" spans="1:10" ht="17.25" customHeight="1" x14ac:dyDescent="0.25">
      <c r="A129" s="368" t="s">
        <v>947</v>
      </c>
      <c r="B129" s="368"/>
      <c r="C129" s="368"/>
      <c r="D129" s="368"/>
      <c r="E129" s="368"/>
      <c r="F129" s="368"/>
      <c r="G129" s="368"/>
      <c r="H129" s="368"/>
      <c r="I129" s="368"/>
      <c r="J129" s="368"/>
    </row>
    <row r="130" spans="1:10" ht="35.25" customHeight="1" x14ac:dyDescent="0.25">
      <c r="A130" s="368" t="s">
        <v>948</v>
      </c>
      <c r="B130" s="368"/>
      <c r="C130" s="368"/>
      <c r="D130" s="368"/>
      <c r="E130" s="368"/>
      <c r="F130" s="368"/>
      <c r="G130" s="368"/>
      <c r="H130" s="368"/>
      <c r="I130" s="368"/>
      <c r="J130" s="368"/>
    </row>
    <row r="131" spans="1:10" ht="54.75" customHeight="1" x14ac:dyDescent="0.25">
      <c r="A131" s="368" t="s">
        <v>949</v>
      </c>
      <c r="B131" s="368"/>
      <c r="C131" s="368"/>
      <c r="D131" s="368"/>
      <c r="E131" s="368"/>
      <c r="F131" s="368"/>
      <c r="G131" s="368"/>
      <c r="H131" s="368"/>
      <c r="I131" s="368"/>
      <c r="J131" s="368"/>
    </row>
    <row r="132" spans="1:10" ht="17.25" customHeight="1" x14ac:dyDescent="0.25">
      <c r="A132" s="368" t="s">
        <v>950</v>
      </c>
      <c r="B132" s="368"/>
      <c r="C132" s="368"/>
      <c r="D132" s="368"/>
      <c r="E132" s="368"/>
      <c r="F132" s="368"/>
      <c r="G132" s="368"/>
      <c r="H132" s="368"/>
      <c r="I132" s="368"/>
      <c r="J132" s="368"/>
    </row>
    <row r="133" spans="1:10" ht="17.25" customHeight="1" x14ac:dyDescent="0.25">
      <c r="A133" s="368" t="s">
        <v>951</v>
      </c>
      <c r="B133" s="368"/>
      <c r="C133" s="368"/>
      <c r="D133" s="368"/>
      <c r="E133" s="368"/>
      <c r="F133" s="368"/>
      <c r="G133" s="368"/>
      <c r="H133" s="368"/>
      <c r="I133" s="368"/>
      <c r="J133" s="368"/>
    </row>
    <row r="134" spans="1:10" ht="35.25" customHeight="1" x14ac:dyDescent="0.25">
      <c r="A134" s="368" t="s">
        <v>952</v>
      </c>
      <c r="B134" s="368"/>
      <c r="C134" s="368"/>
      <c r="D134" s="368"/>
      <c r="E134" s="368"/>
      <c r="F134" s="368"/>
      <c r="G134" s="368"/>
      <c r="H134" s="368"/>
      <c r="I134" s="368"/>
      <c r="J134" s="368"/>
    </row>
    <row r="135" spans="1:10" ht="17.25" customHeight="1" x14ac:dyDescent="0.25">
      <c r="A135" s="368" t="s">
        <v>953</v>
      </c>
      <c r="B135" s="368"/>
      <c r="C135" s="368"/>
      <c r="D135" s="368"/>
      <c r="E135" s="368"/>
      <c r="F135" s="368"/>
      <c r="G135" s="368"/>
      <c r="H135" s="368"/>
      <c r="I135" s="368"/>
      <c r="J135" s="368"/>
    </row>
    <row r="136" spans="1:10" ht="17.25" customHeight="1" x14ac:dyDescent="0.25">
      <c r="A136" s="368" t="s">
        <v>954</v>
      </c>
      <c r="B136" s="368"/>
      <c r="C136" s="368"/>
      <c r="D136" s="368"/>
      <c r="E136" s="368"/>
      <c r="F136" s="368"/>
      <c r="G136" s="368"/>
      <c r="H136" s="368"/>
      <c r="I136" s="368"/>
      <c r="J136" s="368"/>
    </row>
    <row r="137" spans="1:10" ht="17.25" customHeight="1" x14ac:dyDescent="0.25">
      <c r="A137" s="368" t="s">
        <v>955</v>
      </c>
      <c r="B137" s="368"/>
      <c r="C137" s="368"/>
      <c r="D137" s="368"/>
      <c r="E137" s="368"/>
      <c r="F137" s="368"/>
      <c r="G137" s="368"/>
      <c r="H137" s="368"/>
      <c r="I137" s="368"/>
      <c r="J137" s="368"/>
    </row>
    <row r="138" spans="1:10" ht="17.25" customHeight="1" x14ac:dyDescent="0.25">
      <c r="A138" s="368" t="s">
        <v>956</v>
      </c>
      <c r="B138" s="368"/>
      <c r="C138" s="368"/>
      <c r="D138" s="368"/>
      <c r="E138" s="368"/>
      <c r="F138" s="368"/>
      <c r="G138" s="368"/>
      <c r="H138" s="368"/>
      <c r="I138" s="368"/>
      <c r="J138" s="368"/>
    </row>
    <row r="139" spans="1:10" ht="38.25" customHeight="1" x14ac:dyDescent="0.25">
      <c r="A139" s="368" t="s">
        <v>937</v>
      </c>
      <c r="B139" s="368"/>
      <c r="C139" s="368"/>
      <c r="D139" s="368"/>
      <c r="E139" s="368"/>
      <c r="F139" s="368"/>
      <c r="G139" s="368"/>
      <c r="H139" s="368"/>
      <c r="I139" s="368"/>
      <c r="J139" s="368"/>
    </row>
    <row r="140" spans="1:10" x14ac:dyDescent="0.25">
      <c r="A140" s="64"/>
      <c r="B140" s="64"/>
      <c r="C140" s="64"/>
      <c r="D140" s="64"/>
      <c r="E140" s="64"/>
      <c r="F140" s="64"/>
      <c r="G140" s="64"/>
      <c r="H140" s="64"/>
      <c r="I140" s="64"/>
      <c r="J140" s="64"/>
    </row>
  </sheetData>
  <sheetProtection sheet="1" formatCells="0" formatColumns="0" formatRows="0" insertColumns="0" insertRows="0" insertHyperlinks="0" deleteColumns="0" deleteRows="0" sort="0" autoFilter="0" pivotTables="0"/>
  <mergeCells count="28">
    <mergeCell ref="B61:J61"/>
    <mergeCell ref="B31:J31"/>
    <mergeCell ref="A122:J122"/>
    <mergeCell ref="A135:J135"/>
    <mergeCell ref="A125:J125"/>
    <mergeCell ref="B71:J71"/>
    <mergeCell ref="A121:J121"/>
    <mergeCell ref="A115:J115"/>
    <mergeCell ref="A124:J124"/>
    <mergeCell ref="A134:J134"/>
    <mergeCell ref="A116:J116"/>
    <mergeCell ref="A117:J117"/>
    <mergeCell ref="A126:J126"/>
    <mergeCell ref="A123:J123"/>
    <mergeCell ref="A119:J119"/>
    <mergeCell ref="A118:J118"/>
    <mergeCell ref="A130:J130"/>
    <mergeCell ref="A120:J120"/>
    <mergeCell ref="A132:J132"/>
    <mergeCell ref="A139:J139"/>
    <mergeCell ref="A138:J138"/>
    <mergeCell ref="A127:J127"/>
    <mergeCell ref="A136:J136"/>
    <mergeCell ref="A133:J133"/>
    <mergeCell ref="A131:J131"/>
    <mergeCell ref="A128:J128"/>
    <mergeCell ref="A129:J129"/>
    <mergeCell ref="A137:J137"/>
  </mergeCells>
  <phoneticPr fontId="25"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29"/>
  <sheetViews>
    <sheetView showGridLines="0" showRowColHeaders="0" workbookViewId="0">
      <selection activeCell="B10" sqref="B10:V10"/>
    </sheetView>
  </sheetViews>
  <sheetFormatPr defaultColWidth="9" defaultRowHeight="17.399999999999999" x14ac:dyDescent="0.25"/>
  <cols>
    <col min="1" max="1" width="4" style="65" customWidth="1"/>
    <col min="2" max="256" width="4" style="66" customWidth="1"/>
  </cols>
  <sheetData>
    <row r="2" spans="1:22" x14ac:dyDescent="0.25">
      <c r="A2" s="65">
        <f ca="1">RANDBETWEEN(1,6)</f>
        <v>1</v>
      </c>
      <c r="B2" s="404" t="s">
        <v>350</v>
      </c>
      <c r="C2" s="405"/>
      <c r="D2" s="405"/>
      <c r="E2" s="405"/>
      <c r="F2" s="405"/>
      <c r="G2" s="405"/>
      <c r="H2" s="405"/>
      <c r="I2" s="405"/>
      <c r="J2" s="405"/>
      <c r="K2" s="405"/>
      <c r="L2" s="405"/>
      <c r="M2" s="405"/>
      <c r="N2" s="405"/>
      <c r="O2" s="405"/>
      <c r="P2" s="405"/>
      <c r="Q2" s="405"/>
      <c r="R2" s="405"/>
      <c r="S2" s="406"/>
      <c r="U2" s="388" t="s">
        <v>446</v>
      </c>
      <c r="V2" s="389"/>
    </row>
    <row r="3" spans="1:22" x14ac:dyDescent="0.25">
      <c r="A3" s="65">
        <f ca="1">RANDBETWEEN(1,6)</f>
        <v>6</v>
      </c>
      <c r="B3" s="393" t="s">
        <v>449</v>
      </c>
      <c r="C3" s="390"/>
      <c r="D3" s="387">
        <f ca="1">SUM(A2:A4)*5</f>
        <v>40</v>
      </c>
      <c r="E3" s="387"/>
      <c r="F3" s="383">
        <f ca="1">INT(D3/2)</f>
        <v>20</v>
      </c>
      <c r="G3" s="383"/>
      <c r="H3" s="382" t="s">
        <v>450</v>
      </c>
      <c r="I3" s="382"/>
      <c r="J3" s="385">
        <f ca="1">SUM(A8:A10)*5</f>
        <v>40</v>
      </c>
      <c r="K3" s="385"/>
      <c r="L3" s="379">
        <f ca="1">INT(J3/2)</f>
        <v>20</v>
      </c>
      <c r="M3" s="379"/>
      <c r="N3" s="390" t="s">
        <v>448</v>
      </c>
      <c r="O3" s="390"/>
      <c r="P3" s="387">
        <f ca="1">SUM(A14:A16)*5</f>
        <v>35</v>
      </c>
      <c r="Q3" s="387"/>
      <c r="R3" s="383">
        <f ca="1">INT(P3/2)</f>
        <v>17</v>
      </c>
      <c r="S3" s="399"/>
      <c r="U3" s="400">
        <f ca="1">SUM(A24:A26)*5</f>
        <v>45</v>
      </c>
      <c r="V3" s="401"/>
    </row>
    <row r="4" spans="1:22" x14ac:dyDescent="0.25">
      <c r="A4" s="65">
        <f t="shared" ref="A4:A22" ca="1" si="0">RANDBETWEEN(1,6)</f>
        <v>1</v>
      </c>
      <c r="B4" s="393"/>
      <c r="C4" s="390"/>
      <c r="D4" s="387"/>
      <c r="E4" s="387"/>
      <c r="F4" s="391">
        <f ca="1">INT(D3/5)</f>
        <v>8</v>
      </c>
      <c r="G4" s="391"/>
      <c r="H4" s="382"/>
      <c r="I4" s="382"/>
      <c r="J4" s="385"/>
      <c r="K4" s="385"/>
      <c r="L4" s="379">
        <f ca="1">INT(J3/5)</f>
        <v>8</v>
      </c>
      <c r="M4" s="379"/>
      <c r="N4" s="390"/>
      <c r="O4" s="390"/>
      <c r="P4" s="387"/>
      <c r="Q4" s="387"/>
      <c r="R4" s="383">
        <f ca="1">INT(P3/5)</f>
        <v>7</v>
      </c>
      <c r="S4" s="399"/>
      <c r="U4" s="402"/>
      <c r="V4" s="403"/>
    </row>
    <row r="5" spans="1:22" x14ac:dyDescent="0.25">
      <c r="A5" s="65">
        <f t="shared" ca="1" si="0"/>
        <v>5</v>
      </c>
      <c r="B5" s="381" t="s">
        <v>451</v>
      </c>
      <c r="C5" s="382"/>
      <c r="D5" s="385">
        <f ca="1">SUM(A5:A7)*5</f>
        <v>65</v>
      </c>
      <c r="E5" s="385"/>
      <c r="F5" s="379">
        <f t="shared" ref="F5" ca="1" si="1">INT(D5/2)</f>
        <v>32</v>
      </c>
      <c r="G5" s="379"/>
      <c r="H5" s="390" t="s">
        <v>540</v>
      </c>
      <c r="I5" s="390"/>
      <c r="J5" s="387">
        <f ca="1">SUM(A11:A13)*5</f>
        <v>45</v>
      </c>
      <c r="K5" s="387"/>
      <c r="L5" s="383">
        <f t="shared" ref="L5" ca="1" si="2">INT(J5/2)</f>
        <v>22</v>
      </c>
      <c r="M5" s="383"/>
      <c r="N5" s="382" t="s">
        <v>452</v>
      </c>
      <c r="O5" s="382"/>
      <c r="P5" s="385">
        <f ca="1">(SUM(A21:A22)+6)*5</f>
        <v>70</v>
      </c>
      <c r="Q5" s="385"/>
      <c r="R5" s="379">
        <f ca="1">INT(P5/2)</f>
        <v>35</v>
      </c>
      <c r="S5" s="408"/>
    </row>
    <row r="6" spans="1:22" x14ac:dyDescent="0.25">
      <c r="A6" s="65">
        <f t="shared" ca="1" si="0"/>
        <v>3</v>
      </c>
      <c r="B6" s="381"/>
      <c r="C6" s="382"/>
      <c r="D6" s="385"/>
      <c r="E6" s="385"/>
      <c r="F6" s="371">
        <f t="shared" ref="F6" ca="1" si="3">INT(D5/5)</f>
        <v>13</v>
      </c>
      <c r="G6" s="371"/>
      <c r="H6" s="390"/>
      <c r="I6" s="390"/>
      <c r="J6" s="387"/>
      <c r="K6" s="387"/>
      <c r="L6" s="383">
        <f t="shared" ref="L6" ca="1" si="4">INT(J5/5)</f>
        <v>9</v>
      </c>
      <c r="M6" s="383"/>
      <c r="N6" s="382"/>
      <c r="O6" s="382"/>
      <c r="P6" s="385"/>
      <c r="Q6" s="385"/>
      <c r="R6" s="379">
        <f ca="1">INT(P5/5)</f>
        <v>14</v>
      </c>
      <c r="S6" s="408"/>
      <c r="U6" s="388" t="s">
        <v>447</v>
      </c>
      <c r="V6" s="389"/>
    </row>
    <row r="7" spans="1:22" x14ac:dyDescent="0.25">
      <c r="A7" s="65">
        <f t="shared" ca="1" si="0"/>
        <v>5</v>
      </c>
      <c r="B7" s="393" t="s">
        <v>453</v>
      </c>
      <c r="C7" s="390"/>
      <c r="D7" s="387">
        <f ca="1">(SUM(A17:A18)+6)*5</f>
        <v>55</v>
      </c>
      <c r="E7" s="387"/>
      <c r="F7" s="383">
        <f t="shared" ref="F7" ca="1" si="5">INT(D7/2)</f>
        <v>27</v>
      </c>
      <c r="G7" s="383"/>
      <c r="H7" s="382" t="s">
        <v>541</v>
      </c>
      <c r="I7" s="382"/>
      <c r="J7" s="385">
        <f ca="1">(SUM(A19:A20)+6)*5</f>
        <v>80</v>
      </c>
      <c r="K7" s="385"/>
      <c r="L7" s="379">
        <f t="shared" ref="L7" ca="1" si="6">INT(J7/2)</f>
        <v>40</v>
      </c>
      <c r="M7" s="379"/>
      <c r="N7" s="373" t="str">
        <f ca="1">"所有属性之和="&amp;SUM(D3:E8,J3:K8,P3:Q6)</f>
        <v>所有属性之和=430</v>
      </c>
      <c r="O7" s="374"/>
      <c r="P7" s="374"/>
      <c r="Q7" s="374"/>
      <c r="R7" s="374"/>
      <c r="S7" s="375"/>
      <c r="U7" s="400">
        <f ca="1">SUM(A27:A29)*5</f>
        <v>35</v>
      </c>
      <c r="V7" s="401"/>
    </row>
    <row r="8" spans="1:22" x14ac:dyDescent="0.25">
      <c r="A8" s="65">
        <f t="shared" ca="1" si="0"/>
        <v>5</v>
      </c>
      <c r="B8" s="394"/>
      <c r="C8" s="395"/>
      <c r="D8" s="407"/>
      <c r="E8" s="407"/>
      <c r="F8" s="380">
        <f t="shared" ref="F8" ca="1" si="7">INT(D7/5)</f>
        <v>11</v>
      </c>
      <c r="G8" s="380"/>
      <c r="H8" s="384"/>
      <c r="I8" s="384"/>
      <c r="J8" s="386"/>
      <c r="K8" s="386"/>
      <c r="L8" s="392">
        <f t="shared" ref="L8" ca="1" si="8">INT(J7/5)</f>
        <v>16</v>
      </c>
      <c r="M8" s="392"/>
      <c r="N8" s="376"/>
      <c r="O8" s="377"/>
      <c r="P8" s="377"/>
      <c r="Q8" s="377"/>
      <c r="R8" s="377"/>
      <c r="S8" s="378"/>
      <c r="U8" s="402"/>
      <c r="V8" s="403"/>
    </row>
    <row r="9" spans="1:22" x14ac:dyDescent="0.25">
      <c r="A9" s="65">
        <f t="shared" ca="1" si="0"/>
        <v>2</v>
      </c>
    </row>
    <row r="10" spans="1:22" x14ac:dyDescent="0.25">
      <c r="A10" s="65">
        <f t="shared" ca="1" si="0"/>
        <v>1</v>
      </c>
      <c r="B10" s="396" t="s">
        <v>454</v>
      </c>
      <c r="C10" s="397"/>
      <c r="D10" s="397"/>
      <c r="E10" s="397"/>
      <c r="F10" s="397"/>
      <c r="G10" s="397"/>
      <c r="H10" s="397"/>
      <c r="I10" s="397"/>
      <c r="J10" s="397"/>
      <c r="K10" s="397"/>
      <c r="L10" s="397"/>
      <c r="M10" s="397"/>
      <c r="N10" s="397"/>
      <c r="O10" s="397"/>
      <c r="P10" s="397"/>
      <c r="Q10" s="397"/>
      <c r="R10" s="397"/>
      <c r="S10" s="397"/>
      <c r="T10" s="397"/>
      <c r="U10" s="397"/>
      <c r="V10" s="398"/>
    </row>
    <row r="11" spans="1:22" x14ac:dyDescent="0.25">
      <c r="A11" s="65">
        <f t="shared" ca="1" si="0"/>
        <v>2</v>
      </c>
    </row>
    <row r="12" spans="1:22" x14ac:dyDescent="0.25">
      <c r="A12" s="65">
        <f t="shared" ca="1" si="0"/>
        <v>5</v>
      </c>
      <c r="B12" s="404" t="s">
        <v>462</v>
      </c>
      <c r="C12" s="405"/>
      <c r="D12" s="405"/>
      <c r="E12" s="405"/>
      <c r="F12" s="405"/>
      <c r="G12" s="405"/>
      <c r="H12" s="405"/>
      <c r="I12" s="405"/>
      <c r="J12" s="405"/>
      <c r="K12" s="405"/>
      <c r="L12" s="405"/>
      <c r="M12" s="405"/>
      <c r="N12" s="405"/>
      <c r="O12" s="405"/>
      <c r="P12" s="405"/>
      <c r="Q12" s="405"/>
      <c r="R12" s="405"/>
      <c r="S12" s="405"/>
      <c r="T12" s="405"/>
      <c r="U12" s="405"/>
      <c r="V12" s="406"/>
    </row>
    <row r="13" spans="1:22" x14ac:dyDescent="0.25">
      <c r="A13" s="65">
        <f t="shared" ca="1" si="0"/>
        <v>2</v>
      </c>
      <c r="B13" s="412" t="s">
        <v>463</v>
      </c>
      <c r="C13" s="199"/>
      <c r="D13" s="199"/>
      <c r="E13" s="199" t="s">
        <v>457</v>
      </c>
      <c r="F13" s="199"/>
      <c r="G13" s="199"/>
      <c r="H13" s="199" t="s">
        <v>458</v>
      </c>
      <c r="I13" s="199"/>
      <c r="J13" s="199"/>
      <c r="K13" s="199" t="s">
        <v>464</v>
      </c>
      <c r="L13" s="199"/>
      <c r="M13" s="199"/>
      <c r="N13" s="199" t="s">
        <v>459</v>
      </c>
      <c r="O13" s="199"/>
      <c r="P13" s="199"/>
      <c r="Q13" s="199" t="s">
        <v>461</v>
      </c>
      <c r="R13" s="199"/>
      <c r="S13" s="199"/>
      <c r="T13" s="199" t="s">
        <v>460</v>
      </c>
      <c r="U13" s="199"/>
      <c r="V13" s="362"/>
    </row>
    <row r="14" spans="1:22" x14ac:dyDescent="0.25">
      <c r="A14" s="65">
        <f t="shared" ca="1" si="0"/>
        <v>1</v>
      </c>
      <c r="B14" s="413">
        <f ca="1">RANDBETWEEN(1,2)</f>
        <v>2</v>
      </c>
      <c r="C14" s="371"/>
      <c r="D14" s="371"/>
      <c r="E14" s="371">
        <f ca="1">RANDBETWEEN(1,4)</f>
        <v>4</v>
      </c>
      <c r="F14" s="371"/>
      <c r="G14" s="371"/>
      <c r="H14" s="371">
        <f ca="1">RANDBETWEEN(1,6)</f>
        <v>1</v>
      </c>
      <c r="I14" s="371"/>
      <c r="J14" s="371"/>
      <c r="K14" s="371">
        <f ca="1">RANDBETWEEN(1,8)</f>
        <v>1</v>
      </c>
      <c r="L14" s="371"/>
      <c r="M14" s="371"/>
      <c r="N14" s="371">
        <f ca="1">RANDBETWEEN(1,10)</f>
        <v>5</v>
      </c>
      <c r="O14" s="371"/>
      <c r="P14" s="371"/>
      <c r="Q14" s="371">
        <f ca="1">RANDBETWEEN(1,20)</f>
        <v>7</v>
      </c>
      <c r="R14" s="371"/>
      <c r="S14" s="371"/>
      <c r="T14" s="371">
        <f ca="1">RANDBETWEEN(0,99)</f>
        <v>33</v>
      </c>
      <c r="U14" s="371"/>
      <c r="V14" s="410"/>
    </row>
    <row r="15" spans="1:22" x14ac:dyDescent="0.25">
      <c r="A15" s="65">
        <f t="shared" ca="1" si="0"/>
        <v>4</v>
      </c>
      <c r="B15" s="414"/>
      <c r="C15" s="372"/>
      <c r="D15" s="372"/>
      <c r="E15" s="372"/>
      <c r="F15" s="372"/>
      <c r="G15" s="372"/>
      <c r="H15" s="372"/>
      <c r="I15" s="372"/>
      <c r="J15" s="372"/>
      <c r="K15" s="372"/>
      <c r="L15" s="372"/>
      <c r="M15" s="372"/>
      <c r="N15" s="372"/>
      <c r="O15" s="372"/>
      <c r="P15" s="372"/>
      <c r="Q15" s="372"/>
      <c r="R15" s="372"/>
      <c r="S15" s="372"/>
      <c r="T15" s="372"/>
      <c r="U15" s="372"/>
      <c r="V15" s="411"/>
    </row>
    <row r="16" spans="1:22" x14ac:dyDescent="0.25">
      <c r="A16" s="65">
        <f t="shared" ca="1" si="0"/>
        <v>2</v>
      </c>
    </row>
    <row r="17" spans="1:22" x14ac:dyDescent="0.25">
      <c r="A17" s="65">
        <f t="shared" ca="1" si="0"/>
        <v>2</v>
      </c>
      <c r="B17" s="409" t="s">
        <v>963</v>
      </c>
      <c r="C17" s="409"/>
      <c r="D17" s="409"/>
      <c r="E17" s="409"/>
      <c r="F17" s="409"/>
      <c r="G17" s="409"/>
      <c r="H17" s="409"/>
      <c r="I17" s="409"/>
      <c r="J17" s="409"/>
      <c r="K17" s="409"/>
      <c r="L17" s="409" t="s">
        <v>964</v>
      </c>
      <c r="M17" s="409"/>
      <c r="N17" s="409"/>
      <c r="O17" s="409"/>
      <c r="P17" s="409"/>
      <c r="Q17" s="409"/>
      <c r="R17" s="409"/>
      <c r="S17" s="409"/>
      <c r="T17" s="409"/>
      <c r="U17" s="409"/>
      <c r="V17" s="409"/>
    </row>
    <row r="18" spans="1:22" x14ac:dyDescent="0.25">
      <c r="A18" s="65">
        <f t="shared" ca="1" si="0"/>
        <v>3</v>
      </c>
    </row>
    <row r="19" spans="1:22" x14ac:dyDescent="0.25">
      <c r="A19" s="65">
        <f t="shared" ca="1" si="0"/>
        <v>4</v>
      </c>
    </row>
    <row r="20" spans="1:22" x14ac:dyDescent="0.25">
      <c r="A20" s="65">
        <f t="shared" ca="1" si="0"/>
        <v>6</v>
      </c>
    </row>
    <row r="21" spans="1:22" x14ac:dyDescent="0.25">
      <c r="A21" s="65">
        <f t="shared" ca="1" si="0"/>
        <v>2</v>
      </c>
    </row>
    <row r="22" spans="1:22" x14ac:dyDescent="0.25">
      <c r="A22" s="65">
        <f t="shared" ca="1" si="0"/>
        <v>6</v>
      </c>
    </row>
    <row r="24" spans="1:22" x14ac:dyDescent="0.25">
      <c r="A24" s="65">
        <f ca="1">RANDBETWEEN(1,6)</f>
        <v>3</v>
      </c>
    </row>
    <row r="25" spans="1:22" x14ac:dyDescent="0.25">
      <c r="A25" s="65">
        <f t="shared" ref="A25:A29" ca="1" si="9">RANDBETWEEN(1,6)</f>
        <v>3</v>
      </c>
    </row>
    <row r="26" spans="1:22" x14ac:dyDescent="0.25">
      <c r="A26" s="65">
        <f t="shared" ca="1" si="9"/>
        <v>3</v>
      </c>
    </row>
    <row r="27" spans="1:22" x14ac:dyDescent="0.25">
      <c r="A27" s="65">
        <f t="shared" ca="1" si="9"/>
        <v>1</v>
      </c>
    </row>
    <row r="28" spans="1:22" x14ac:dyDescent="0.25">
      <c r="A28" s="65">
        <f t="shared" ca="1" si="9"/>
        <v>4</v>
      </c>
    </row>
    <row r="29" spans="1:22" x14ac:dyDescent="0.25">
      <c r="A29" s="65">
        <f t="shared" ca="1" si="9"/>
        <v>2</v>
      </c>
    </row>
  </sheetData>
  <sheetProtection sheet="1" objects="1" scenarios="1"/>
  <mergeCells count="56">
    <mergeCell ref="B17:K17"/>
    <mergeCell ref="L17:V17"/>
    <mergeCell ref="B12:V12"/>
    <mergeCell ref="T13:V13"/>
    <mergeCell ref="T14:V15"/>
    <mergeCell ref="Q13:S13"/>
    <mergeCell ref="Q14:S15"/>
    <mergeCell ref="E14:G15"/>
    <mergeCell ref="K13:M13"/>
    <mergeCell ref="E13:G13"/>
    <mergeCell ref="K14:M15"/>
    <mergeCell ref="H13:J13"/>
    <mergeCell ref="H14:J15"/>
    <mergeCell ref="N13:P13"/>
    <mergeCell ref="B13:D13"/>
    <mergeCell ref="B14:D15"/>
    <mergeCell ref="B10:V10"/>
    <mergeCell ref="B3:C4"/>
    <mergeCell ref="R4:S4"/>
    <mergeCell ref="U3:V4"/>
    <mergeCell ref="B2:S2"/>
    <mergeCell ref="D3:E4"/>
    <mergeCell ref="U2:V2"/>
    <mergeCell ref="J3:K4"/>
    <mergeCell ref="D7:E8"/>
    <mergeCell ref="L6:M6"/>
    <mergeCell ref="R3:S3"/>
    <mergeCell ref="H3:I4"/>
    <mergeCell ref="F3:G3"/>
    <mergeCell ref="R5:S5"/>
    <mergeCell ref="R6:S6"/>
    <mergeCell ref="U7:V8"/>
    <mergeCell ref="U6:V6"/>
    <mergeCell ref="N3:O4"/>
    <mergeCell ref="H5:I6"/>
    <mergeCell ref="F4:G4"/>
    <mergeCell ref="N5:O6"/>
    <mergeCell ref="L3:M3"/>
    <mergeCell ref="F6:G6"/>
    <mergeCell ref="L5:M5"/>
    <mergeCell ref="N14:P15"/>
    <mergeCell ref="N7:S8"/>
    <mergeCell ref="L4:M4"/>
    <mergeCell ref="F8:G8"/>
    <mergeCell ref="B5:C6"/>
    <mergeCell ref="F7:G7"/>
    <mergeCell ref="H7:I8"/>
    <mergeCell ref="J7:K8"/>
    <mergeCell ref="L7:M7"/>
    <mergeCell ref="D5:E6"/>
    <mergeCell ref="P3:Q4"/>
    <mergeCell ref="F5:G5"/>
    <mergeCell ref="J5:K6"/>
    <mergeCell ref="P5:Q6"/>
    <mergeCell ref="L8:M8"/>
    <mergeCell ref="B7:C8"/>
  </mergeCells>
  <phoneticPr fontId="25" type="noConversion"/>
  <dataValidations count="2">
    <dataValidation type="whole" errorStyle="information" operator="lessThanOrEqual" allowBlank="1" showInputMessage="1" showErrorMessage="1" errorTitle="人体极限" error="这些属性的极限值为99。 除非你的守秘人同意，否则调查员属性不能突破这个上限。" sqref="P3:Q4">
      <formula1>150</formula1>
    </dataValidation>
    <dataValidation type="whole" errorStyle="information" operator="lessThanOrEqual" allowBlank="1" showInputMessage="1" showErrorMessage="1" errorTitle="人体极限" error="这些属性的极限值为99。 除非你的守秘人同意，否则调查员属性不能突破这个上限。" sqref="J3:K8 D3:E8 P5:Q6">
      <formula1>99</formula1>
    </dataValidation>
  </dataValidations>
  <hyperlinks>
    <hyperlink ref="B17:K17" r:id="rId1" display="点击这里下载规则书"/>
    <hyperlink ref="L17:V17" r:id="rId2" display="点击这里下载调查员手册"/>
  </hyperlink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V105"/>
  <sheetViews>
    <sheetView showGridLines="0" tabSelected="1" workbookViewId="0">
      <selection activeCell="B1" sqref="B1:B1048576"/>
    </sheetView>
  </sheetViews>
  <sheetFormatPr defaultColWidth="9" defaultRowHeight="17.399999999999999" x14ac:dyDescent="0.25"/>
  <cols>
    <col min="1" max="1" width="9" style="69" customWidth="1"/>
    <col min="2" max="2" width="43.77734375" style="70" customWidth="1"/>
    <col min="3" max="256" width="9" style="69" customWidth="1"/>
  </cols>
  <sheetData>
    <row r="1" spans="2:4" x14ac:dyDescent="0.25">
      <c r="B1" s="71" t="s">
        <v>1002</v>
      </c>
      <c r="C1" s="69" t="s">
        <v>514</v>
      </c>
    </row>
    <row r="2" spans="2:4" x14ac:dyDescent="0.25">
      <c r="B2" s="72" t="str">
        <f>人物卡!D3&amp;"，"&amp;人物卡!D5&amp;"，"&amp;人物卡!D6&amp;"岁"</f>
        <v>齐勒·埃莫森莱斯，黑帮马仔，25岁</v>
      </c>
      <c r="D2" s="69" t="s">
        <v>515</v>
      </c>
    </row>
    <row r="3" spans="2:4" x14ac:dyDescent="0.25">
      <c r="B3" s="72" t="str">
        <f>人物卡!L6&amp;"，故乡"&amp;人物卡!D8&amp;"，现居"&amp;人物卡!D7</f>
        <v>男，故乡苏格兰 哈德伍德，现居苏格兰 哈德伍德</v>
      </c>
    </row>
    <row r="4" spans="2:4" x14ac:dyDescent="0.25">
      <c r="B4" s="72" t="str">
        <f>"时代: "&amp;人物卡!L4&amp;"   玩家: "&amp;人物卡!D4</f>
        <v>时代: 1990s   玩家: 雁南飞</v>
      </c>
      <c r="D4" s="69" t="s">
        <v>516</v>
      </c>
    </row>
    <row r="5" spans="2:4" x14ac:dyDescent="0.25">
      <c r="B5" s="72" t="str">
        <f>"STR "&amp;STR&amp;"  CON "&amp;CON&amp;"  SIZ "&amp;SIZ&amp;"  DEX "&amp;DEX</f>
        <v>STR 75  CON 55  SIZ 85  DEX 35</v>
      </c>
    </row>
    <row r="6" spans="2:4" x14ac:dyDescent="0.25">
      <c r="B6" s="72" t="str">
        <f>"APP "&amp;APP&amp;"  INT "&amp;INT&amp;"  POW "&amp;POW&amp;"  EDU "&amp;EDU</f>
        <v>APP 60  INT 70  POW 45  EDU 60</v>
      </c>
    </row>
    <row r="7" spans="2:4" x14ac:dyDescent="0.25">
      <c r="B7" s="72" t="str">
        <f>"DB:"&amp;DB&amp;"  Build:"&amp;Build&amp;"  MOV:"&amp;MOV&amp;"  Luck:"&amp;Luck</f>
        <v>DB:+1D4  Build:1  MOV:7  Luck:80</v>
      </c>
    </row>
    <row r="8" spans="2:4" x14ac:dyDescent="0.25">
      <c r="B8" s="72" t="str">
        <f>"HP:"&amp;HP&amp;"/"&amp;HPMAX&amp;"   San:"&amp;SAN&amp;"/"&amp;SANMAX&amp;"   MP:"&amp;MP&amp;"/"&amp;MPMAX</f>
        <v>HP:/14   San:/45   MP:/9</v>
      </c>
    </row>
    <row r="9" spans="2:4" x14ac:dyDescent="0.25">
      <c r="B9" s="72" t="s">
        <v>544</v>
      </c>
    </row>
    <row r="10" spans="2:4" x14ac:dyDescent="0.25">
      <c r="B10" s="72" t="str">
        <f>"斗殴 "&amp;人物卡!J50&amp;"%("&amp;人物卡!L50&amp;"/"&amp;人物卡!N50&amp;"), 伤害"&amp;人物卡!R50</f>
        <v>斗殴 70%(35/14), 伤害1D3+DB</v>
      </c>
    </row>
    <row r="11" spans="2:4" x14ac:dyDescent="0.25">
      <c r="B11" s="72" t="str">
        <f>IF(ISBLANK(人物卡!B51),"",人物卡!B51&amp;人物卡!J51&amp;"%("&amp;人物卡!L51&amp;"/"&amp;人物卡!N51&amp;"), 伤害"&amp;人物卡!R51)</f>
        <v>手枪70%(35/14), 伤害</v>
      </c>
    </row>
    <row r="12" spans="2:4" x14ac:dyDescent="0.25">
      <c r="B12" s="72" t="str">
        <f>IF(ISBLANK(人物卡!B52),"",人物卡!B52&amp;人物卡!J52&amp;"%("&amp;人物卡!L52&amp;"/"&amp;人物卡!N52&amp;"), 伤害"&amp;人物卡!R52)</f>
        <v>匕首45%(22/9), 伤害</v>
      </c>
    </row>
    <row r="13" spans="2:4" hidden="1" x14ac:dyDescent="0.25">
      <c r="B13" s="72" t="str">
        <f>IF(ISBLANK(人物卡!B53),"",人物卡!B53&amp;人物卡!J53&amp;"%("&amp;人物卡!L53&amp;"/"&amp;人物卡!N53&amp;"), 伤害"&amp;人物卡!R53)</f>
        <v/>
      </c>
    </row>
    <row r="14" spans="2:4" hidden="1" x14ac:dyDescent="0.25">
      <c r="B14" s="72" t="str">
        <f>IF(ISBLANK(人物卡!B54),"",人物卡!B54&amp;人物卡!J54&amp;"%("&amp;人物卡!L54&amp;"/"&amp;人物卡!N54&amp;"), 伤害"&amp;人物卡!R54)</f>
        <v/>
      </c>
    </row>
    <row r="15" spans="2:4" hidden="1" x14ac:dyDescent="0.25">
      <c r="B15" s="72" t="str">
        <f>IF(ISBLANK(人物卡!B55),"",人物卡!B55&amp;人物卡!J55&amp;"%("&amp;人物卡!L55&amp;"/"&amp;人物卡!N55&amp;"), 伤害"&amp;人物卡!R55)</f>
        <v/>
      </c>
    </row>
    <row r="16" spans="2:4" x14ac:dyDescent="0.25">
      <c r="B16" s="72" t="str">
        <f>"闪避 "&amp;人物卡!P28&amp;"%("&amp;人物卡!R28&amp;"/"&amp;人物卡!T28&amp;")"</f>
        <v>闪避 17%(8/3)</v>
      </c>
    </row>
    <row r="17" spans="2:2" x14ac:dyDescent="0.25">
      <c r="B17" s="72" t="s">
        <v>545</v>
      </c>
    </row>
    <row r="18" spans="2:2" hidden="1" x14ac:dyDescent="0.25">
      <c r="B18" s="72" t="str">
        <f>IF(人物卡!H15=人物卡!P15,"",人物卡!C15&amp;" "&amp;人物卡!P15&amp;"%("&amp;人物卡!R15&amp;"/"&amp;人物卡!T15&amp;")")</f>
        <v/>
      </c>
    </row>
    <row r="19" spans="2:2" hidden="1" x14ac:dyDescent="0.25">
      <c r="B19" s="72" t="str">
        <f>IF(人物卡!H16=人物卡!P16,"",人物卡!C16&amp;" "&amp;人物卡!P16&amp;"%("&amp;人物卡!R16&amp;"/"&amp;人物卡!T16&amp;")")</f>
        <v/>
      </c>
    </row>
    <row r="20" spans="2:2" x14ac:dyDescent="0.25">
      <c r="B20" s="72" t="str">
        <f>IF(人物卡!H17=人物卡!P17,"",人物卡!C17&amp;" "&amp;人物卡!P17&amp;"%("&amp;人物卡!R17&amp;"/"&amp;人物卡!T17&amp;")")</f>
        <v>估价 10%(5/2)</v>
      </c>
    </row>
    <row r="21" spans="2:2" hidden="1" x14ac:dyDescent="0.25">
      <c r="B21" s="72" t="str">
        <f>IF(人物卡!H18=人物卡!P18,"",人物卡!C18&amp;" "&amp;人物卡!P18&amp;"%("&amp;人物卡!R18&amp;"/"&amp;人物卡!T18&amp;")")</f>
        <v/>
      </c>
    </row>
    <row r="22" spans="2:2" hidden="1" x14ac:dyDescent="0.25">
      <c r="B22" s="72" t="str">
        <f>IF(人物卡!H19=人物卡!P19,"",人物卡!C19&amp;人物卡!E19&amp;" "&amp;人物卡!P19&amp;"%("&amp;人物卡!R19&amp;"/"&amp;人物卡!T19&amp;")")</f>
        <v/>
      </c>
    </row>
    <row r="23" spans="2:2" hidden="1" x14ac:dyDescent="0.25">
      <c r="B23" s="72" t="str">
        <f>IF(人物卡!H20=人物卡!P20,"",人物卡!C20&amp;人物卡!E20&amp;" "&amp;人物卡!P20&amp;"%("&amp;人物卡!R20&amp;"/"&amp;人物卡!T20&amp;")")</f>
        <v/>
      </c>
    </row>
    <row r="24" spans="2:2" hidden="1" x14ac:dyDescent="0.25">
      <c r="B24" s="72" t="str">
        <f>IF(人物卡!H21=人物卡!P21,"",人物卡!C21&amp;人物卡!E21&amp;" "&amp;人物卡!P21&amp;"%("&amp;人物卡!R21&amp;"/"&amp;人物卡!T21&amp;")")</f>
        <v/>
      </c>
    </row>
    <row r="25" spans="2:2" hidden="1" x14ac:dyDescent="0.25">
      <c r="B25" s="72" t="str">
        <f>IF(人物卡!H22=人物卡!P22,"",人物卡!C22&amp;" "&amp;人物卡!P22&amp;"%("&amp;人物卡!R22&amp;"/"&amp;人物卡!T22&amp;")")</f>
        <v/>
      </c>
    </row>
    <row r="26" spans="2:2" hidden="1" x14ac:dyDescent="0.25">
      <c r="B26" s="72" t="str">
        <f>IF(人物卡!H23=人物卡!P23,"",人物卡!C23&amp;" "&amp;人物卡!P23&amp;"%("&amp;人物卡!R23&amp;"/"&amp;人物卡!T23&amp;")")</f>
        <v/>
      </c>
    </row>
    <row r="27" spans="2:2" hidden="1" x14ac:dyDescent="0.25">
      <c r="B27" s="72" t="str">
        <f>IF(人物卡!H24=人物卡!P24,"",人物卡!C24&amp;" "&amp;人物卡!P24&amp;"%("&amp;人物卡!R24&amp;"/"&amp;人物卡!T24&amp;")")</f>
        <v/>
      </c>
    </row>
    <row r="28" spans="2:2" x14ac:dyDescent="0.25">
      <c r="B28" s="72" t="str">
        <f>IF(人物卡!H25=人物卡!P25,"",人物卡!C25&amp;" "&amp;人物卡!P25&amp;"%("&amp;人物卡!R25&amp;"/"&amp;人物卡!T25&amp;")")</f>
        <v>信用评级 10%(5/2)</v>
      </c>
    </row>
    <row r="29" spans="2:2" hidden="1" x14ac:dyDescent="0.25">
      <c r="B29" s="72" t="str">
        <f>IF(人物卡!H26=人物卡!P26,"",人物卡!C26&amp;" "&amp;人物卡!P26&amp;"%("&amp;人物卡!R26&amp;"/"&amp;人物卡!T26&amp;")")</f>
        <v/>
      </c>
    </row>
    <row r="30" spans="2:2" hidden="1" x14ac:dyDescent="0.25">
      <c r="B30" s="72" t="str">
        <f>IF(人物卡!H27=人物卡!P27,"",人物卡!C27&amp;" "&amp;人物卡!P27&amp;"%("&amp;人物卡!R27&amp;"/"&amp;人物卡!T27&amp;")")</f>
        <v/>
      </c>
    </row>
    <row r="31" spans="2:2" hidden="1" x14ac:dyDescent="0.25">
      <c r="B31" s="72" t="str">
        <f>IF(人物卡!H29=人物卡!P29,"",人物卡!C29&amp;" "&amp;人物卡!P29&amp;"%("&amp;人物卡!R29&amp;"/"&amp;人物卡!T29&amp;")")</f>
        <v/>
      </c>
    </row>
    <row r="32" spans="2:2" hidden="1" x14ac:dyDescent="0.25">
      <c r="B32" s="72" t="str">
        <f>IF(人物卡!H30=人物卡!P30,"",人物卡!C30&amp;" "&amp;人物卡!P30&amp;"%("&amp;人物卡!R30&amp;"/"&amp;人物卡!T30&amp;")")</f>
        <v/>
      </c>
    </row>
    <row r="33" spans="2:2" hidden="1" x14ac:dyDescent="0.25">
      <c r="B33" s="72" t="str">
        <f>IF(人物卡!H31=人物卡!P31,"",人物卡!C31&amp;" "&amp;人物卡!P31&amp;"%("&amp;人物卡!R31&amp;"/"&amp;人物卡!T31&amp;")")</f>
        <v/>
      </c>
    </row>
    <row r="34" spans="2:2" hidden="1" x14ac:dyDescent="0.25">
      <c r="B34" s="72" t="str">
        <f>IF(人物卡!H32=人物卡!P32,"",人物卡!C32&amp;" "&amp;人物卡!P32&amp;"%("&amp;人物卡!R32&amp;"/"&amp;人物卡!T32&amp;")")</f>
        <v/>
      </c>
    </row>
    <row r="35" spans="2:2" x14ac:dyDescent="0.25">
      <c r="B35" s="72" t="str">
        <f>IF(人物卡!H33=人物卡!P33,"",人物卡!C33&amp;人物卡!E33&amp;" "&amp;人物卡!P33&amp;"%("&amp;人物卡!R33&amp;"/"&amp;人物卡!T33&amp;")")</f>
        <v>格斗:斗殴 70%(35/14)</v>
      </c>
    </row>
    <row r="36" spans="2:2" hidden="1" x14ac:dyDescent="0.25">
      <c r="B36" s="72" t="str">
        <f>IF(人物卡!H34=人物卡!P34,"",人物卡!C34&amp;人物卡!E34&amp;" "&amp;人物卡!P34&amp;"%("&amp;人物卡!R34&amp;"/"&amp;人物卡!T34&amp;")")</f>
        <v/>
      </c>
    </row>
    <row r="37" spans="2:2" x14ac:dyDescent="0.25">
      <c r="B37" s="72" t="str">
        <f>IF(人物卡!H35=人物卡!P35,"",人物卡!C35&amp;人物卡!E35&amp;" "&amp;人物卡!P35&amp;"%("&amp;人物卡!R35&amp;"/"&amp;人物卡!T35&amp;")")</f>
        <v>格斗:匕首 45%(22/9)</v>
      </c>
    </row>
    <row r="38" spans="2:2" x14ac:dyDescent="0.25">
      <c r="B38" s="72" t="str">
        <f>IF(人物卡!H36=人物卡!P36,"",人物卡!C36&amp;人物卡!E36&amp;" "&amp;人物卡!P36&amp;"%("&amp;人物卡!R36&amp;"/"&amp;人物卡!T36&amp;")")</f>
        <v>射击:手枪 70%(35/14)</v>
      </c>
    </row>
    <row r="39" spans="2:2" hidden="1" x14ac:dyDescent="0.25">
      <c r="B39" s="72" t="str">
        <f>IF(人物卡!H37=人物卡!P37,"",人物卡!C37&amp;人物卡!E37&amp;" "&amp;人物卡!P37&amp;"%("&amp;人物卡!R37&amp;"/"&amp;人物卡!T37&amp;")")</f>
        <v/>
      </c>
    </row>
    <row r="40" spans="2:2" hidden="1" x14ac:dyDescent="0.25">
      <c r="B40" s="72" t="str">
        <f>IF(人物卡!H38=人物卡!P38,"",人物卡!C38&amp;人物卡!E38&amp;" "&amp;人物卡!P38&amp;"%("&amp;人物卡!R38&amp;"/"&amp;人物卡!T38&amp;")")</f>
        <v/>
      </c>
    </row>
    <row r="41" spans="2:2" x14ac:dyDescent="0.25">
      <c r="B41" s="72" t="str">
        <f>IF(人物卡!H39=人物卡!P39,"",人物卡!C39&amp;" "&amp;人物卡!P39&amp;"%("&amp;人物卡!R39&amp;"/"&amp;人物卡!T39&amp;")")</f>
        <v>急救 40%(20/8)</v>
      </c>
    </row>
    <row r="42" spans="2:2" hidden="1" x14ac:dyDescent="0.25">
      <c r="B42" s="72" t="str">
        <f>IF(人物卡!H40=人物卡!P40,"",人物卡!C40&amp;" "&amp;人物卡!P40&amp;"%("&amp;人物卡!R40&amp;"/"&amp;人物卡!T40&amp;")")</f>
        <v/>
      </c>
    </row>
    <row r="43" spans="2:2" x14ac:dyDescent="0.25">
      <c r="B43" s="72" t="str">
        <f>IF(人物卡!H41=人物卡!P41,"",人物卡!C41&amp;" "&amp;人物卡!P41&amp;"%("&amp;人物卡!R41&amp;"/"&amp;人物卡!T41&amp;")")</f>
        <v>恐吓 50%(25/10)</v>
      </c>
    </row>
    <row r="44" spans="2:2" hidden="1" x14ac:dyDescent="0.25">
      <c r="B44" s="72" t="str">
        <f>IF(人物卡!H42=人物卡!P42,"",人物卡!C42&amp;" "&amp;人物卡!P42&amp;"%("&amp;人物卡!R42&amp;"/"&amp;人物卡!T42&amp;")")</f>
        <v/>
      </c>
    </row>
    <row r="45" spans="2:2" hidden="1" x14ac:dyDescent="0.25">
      <c r="B45" s="72" t="str">
        <f>IF(人物卡!H43=人物卡!P43,"",人物卡!C43&amp;人物卡!E43&amp;" "&amp;人物卡!P43&amp;"%("&amp;人物卡!R43&amp;"/"&amp;人物卡!T43&amp;")")</f>
        <v/>
      </c>
    </row>
    <row r="46" spans="2:2" hidden="1" x14ac:dyDescent="0.25">
      <c r="B46" s="72" t="str">
        <f>IF(人物卡!H44=人物卡!P44,"",人物卡!C44&amp;人物卡!E44&amp;" "&amp;人物卡!P44&amp;"%("&amp;人物卡!R44&amp;"/"&amp;人物卡!T44&amp;")")</f>
        <v/>
      </c>
    </row>
    <row r="47" spans="2:2" hidden="1" x14ac:dyDescent="0.25">
      <c r="B47" s="72" t="str">
        <f>IF(人物卡!H45=人物卡!P45,"",人物卡!C45&amp;人物卡!E45&amp;" "&amp;人物卡!P45&amp;"%("&amp;人物卡!R45&amp;"/"&amp;人物卡!T45&amp;")")</f>
        <v/>
      </c>
    </row>
    <row r="48" spans="2:2" x14ac:dyDescent="0.25">
      <c r="B48" s="72" t="str">
        <f>人物卡!C46&amp;人物卡!E46&amp;" "&amp;人物卡!P46&amp;"%("&amp;人物卡!R46&amp;"/"&amp;人物卡!T46&amp;")"</f>
        <v>母语: 60%(30/12)</v>
      </c>
    </row>
    <row r="49" spans="2:2" x14ac:dyDescent="0.25">
      <c r="B49" s="72" t="str">
        <f>IF(人物卡!AB15=人物卡!AJ15,"",人物卡!W15&amp;" "&amp;人物卡!AJ15&amp;"%("&amp;人物卡!AL15&amp;"/"&amp;人物卡!AN15&amp;")")</f>
        <v>法律 15%(7/3)</v>
      </c>
    </row>
    <row r="50" spans="2:2" hidden="1" x14ac:dyDescent="0.25">
      <c r="B50" s="72" t="str">
        <f>IF(人物卡!AB16=人物卡!AJ16,"",人物卡!W16&amp;" "&amp;人物卡!AJ16&amp;"%("&amp;人物卡!AL16&amp;"/"&amp;人物卡!AN16&amp;")")</f>
        <v/>
      </c>
    </row>
    <row r="51" spans="2:2" hidden="1" x14ac:dyDescent="0.25">
      <c r="B51" s="72" t="str">
        <f>IF(人物卡!AB17=人物卡!AJ17,"",人物卡!W17&amp;" "&amp;人物卡!AJ17&amp;"%("&amp;人物卡!AL17&amp;"/"&amp;人物卡!AN17&amp;")")</f>
        <v/>
      </c>
    </row>
    <row r="52" spans="2:2" hidden="1" x14ac:dyDescent="0.25">
      <c r="B52" s="72" t="str">
        <f>IF(人物卡!AB18=人物卡!AJ18,"",人物卡!W18&amp;" "&amp;人物卡!AJ18&amp;"%("&amp;人物卡!AL18&amp;"/"&amp;人物卡!AN18&amp;")")</f>
        <v/>
      </c>
    </row>
    <row r="53" spans="2:2" x14ac:dyDescent="0.25">
      <c r="B53" s="72" t="str">
        <f>IF(人物卡!AB19=人物卡!AJ19,"",人物卡!W19&amp;" "&amp;人物卡!AJ19&amp;"%("&amp;人物卡!AL19&amp;"/"&amp;人物卡!AN19&amp;")")</f>
        <v>机械维修 40%(20/8)</v>
      </c>
    </row>
    <row r="54" spans="2:2" hidden="1" x14ac:dyDescent="0.25">
      <c r="B54" s="72" t="str">
        <f>IF(人物卡!AB20=人物卡!AJ20,"",人物卡!W20&amp;" "&amp;人物卡!AJ20&amp;"%("&amp;人物卡!AL20&amp;"/"&amp;人物卡!AN20&amp;")")</f>
        <v/>
      </c>
    </row>
    <row r="55" spans="2:2" hidden="1" x14ac:dyDescent="0.25">
      <c r="B55" s="72" t="str">
        <f>IF(人物卡!AB21=人物卡!AJ21,"",人物卡!W21&amp;" "&amp;人物卡!AJ21&amp;"%("&amp;人物卡!AL21&amp;"/"&amp;人物卡!AN21&amp;")")</f>
        <v/>
      </c>
    </row>
    <row r="56" spans="2:2" hidden="1" x14ac:dyDescent="0.25">
      <c r="B56" s="72" t="str">
        <f>IF(人物卡!AB22=人物卡!AJ22,"",人物卡!W22&amp;" "&amp;人物卡!AJ22&amp;"%("&amp;人物卡!AL22&amp;"/"&amp;人物卡!AN22&amp;")")</f>
        <v/>
      </c>
    </row>
    <row r="57" spans="2:2" x14ac:dyDescent="0.25">
      <c r="B57" s="72" t="str">
        <f>IF(人物卡!AB23=人物卡!AJ23,"",人物卡!W23&amp;" "&amp;人物卡!AJ23&amp;"%("&amp;人物卡!AL23&amp;"/"&amp;人物卡!AN23&amp;")")</f>
        <v>神秘学 30%(15/6)</v>
      </c>
    </row>
    <row r="58" spans="2:2" hidden="1" x14ac:dyDescent="0.25">
      <c r="B58" s="72" t="str">
        <f>IF(人物卡!AB24=人物卡!AJ24,"",人物卡!W24&amp;" "&amp;人物卡!AJ24&amp;"%("&amp;人物卡!AL24&amp;"/"&amp;人物卡!AN24&amp;")")</f>
        <v/>
      </c>
    </row>
    <row r="59" spans="2:2" x14ac:dyDescent="0.25">
      <c r="B59" s="72" t="str">
        <f>IF(人物卡!AB25=人物卡!AJ25,"",人物卡!W25&amp;" "&amp;人物卡!AJ25&amp;"%("&amp;人物卡!AL25&amp;"/"&amp;人物卡!AN25&amp;")")</f>
        <v>说服 50%(25/10)</v>
      </c>
    </row>
    <row r="60" spans="2:2" hidden="1" x14ac:dyDescent="0.25">
      <c r="B60" s="72" t="str">
        <f>IF(人物卡!AB26=人物卡!AJ26,"",人物卡!W26&amp;人物卡!Y26&amp;" "&amp;人物卡!AJ26&amp;"%("&amp;人物卡!AL26&amp;"/"&amp;人物卡!AN26&amp;")")</f>
        <v/>
      </c>
    </row>
    <row r="61" spans="2:2" hidden="1" x14ac:dyDescent="0.25">
      <c r="B61" s="72" t="str">
        <f>IF(人物卡!AB27=人物卡!AJ27,"",人物卡!W27&amp;" "&amp;人物卡!AJ27&amp;"%("&amp;人物卡!AL27&amp;"/"&amp;人物卡!AN27&amp;")")</f>
        <v/>
      </c>
    </row>
    <row r="62" spans="2:2" x14ac:dyDescent="0.25">
      <c r="B62" s="72" t="str">
        <f>IF(人物卡!AB28=人物卡!AJ28,"",人物卡!W28&amp;" "&amp;人物卡!AJ28&amp;"%("&amp;人物卡!AL28&amp;"/"&amp;人物卡!AN28&amp;")")</f>
        <v>心理学 75%(37/15)</v>
      </c>
    </row>
    <row r="63" spans="2:2" hidden="1" x14ac:dyDescent="0.25">
      <c r="B63" s="72" t="str">
        <f>IF(人物卡!AB29=人物卡!AJ29,"",人物卡!W29&amp;" "&amp;人物卡!AJ29&amp;"%("&amp;人物卡!AL29&amp;"/"&amp;人物卡!AN29&amp;")")</f>
        <v/>
      </c>
    </row>
    <row r="64" spans="2:2" hidden="1" x14ac:dyDescent="0.25">
      <c r="B64" s="72" t="str">
        <f>IF(人物卡!AB30=人物卡!AJ30,"",人物卡!W30&amp;人物卡!Y30&amp;" "&amp;人物卡!AJ30&amp;"%("&amp;人物卡!AL30&amp;"/"&amp;人物卡!AN30&amp;")")</f>
        <v/>
      </c>
    </row>
    <row r="65" spans="2:2" hidden="1" x14ac:dyDescent="0.25">
      <c r="B65" s="72" t="str">
        <f>IF(人物卡!AB31=人物卡!AJ31,"",人物卡!W31&amp;人物卡!Y31&amp;" "&amp;人物卡!AJ31&amp;"%("&amp;人物卡!AL31&amp;"/"&amp;人物卡!AN31&amp;")")</f>
        <v/>
      </c>
    </row>
    <row r="66" spans="2:2" hidden="1" x14ac:dyDescent="0.25">
      <c r="B66" s="72" t="str">
        <f>IF(人物卡!AB32=人物卡!AJ32,"",人物卡!W32&amp;人物卡!Y32&amp;" "&amp;人物卡!AJ32&amp;"%("&amp;人物卡!AL32&amp;"/"&amp;人物卡!AN32&amp;")")</f>
        <v/>
      </c>
    </row>
    <row r="67" spans="2:2" x14ac:dyDescent="0.25">
      <c r="B67" s="72" t="str">
        <f>IF(人物卡!AB33=人物卡!AJ33,"",人物卡!W33&amp;" "&amp;人物卡!AJ33&amp;"%("&amp;人物卡!AL33&amp;"/"&amp;人物卡!AN33&amp;")")</f>
        <v>妙手 40%(20/8)</v>
      </c>
    </row>
    <row r="68" spans="2:2" hidden="1" x14ac:dyDescent="0.25">
      <c r="B68" s="72" t="str">
        <f>IF(人物卡!AB34=人物卡!AJ34,"",人物卡!W34&amp;" "&amp;人物卡!AJ34&amp;"%("&amp;人物卡!AL34&amp;"/"&amp;人物卡!AN34&amp;")")</f>
        <v/>
      </c>
    </row>
    <row r="69" spans="2:2" hidden="1" x14ac:dyDescent="0.25">
      <c r="B69" s="72" t="str">
        <f>IF(人物卡!AB35=人物卡!AJ35,"",人物卡!W35&amp;" "&amp;人物卡!AJ35&amp;"%("&amp;人物卡!AL35&amp;"/"&amp;人物卡!AN35&amp;")")</f>
        <v/>
      </c>
    </row>
    <row r="70" spans="2:2" hidden="1" x14ac:dyDescent="0.25">
      <c r="B70" s="72" t="str">
        <f>IF(人物卡!AB36=人物卡!AJ36,"",人物卡!W36&amp;人物卡!Y36&amp;" "&amp;人物卡!AJ36&amp;"%("&amp;人物卡!AL36&amp;"/"&amp;人物卡!AN36&amp;")")</f>
        <v/>
      </c>
    </row>
    <row r="71" spans="2:2" hidden="1" x14ac:dyDescent="0.25">
      <c r="B71" s="72" t="str">
        <f>IF(人物卡!AB37=人物卡!AJ37,"",人物卡!W37&amp;" "&amp;人物卡!AJ37&amp;"%("&amp;人物卡!AL37&amp;"/"&amp;人物卡!AN37&amp;")")</f>
        <v/>
      </c>
    </row>
    <row r="72" spans="2:2" hidden="1" x14ac:dyDescent="0.25">
      <c r="B72" s="72" t="str">
        <f>IF(人物卡!AB38=人物卡!AJ38,"",人物卡!W38&amp;" "&amp;人物卡!AJ38&amp;"%("&amp;人物卡!AL38&amp;"/"&amp;人物卡!AN38&amp;")")</f>
        <v/>
      </c>
    </row>
    <row r="73" spans="2:2" x14ac:dyDescent="0.25">
      <c r="B73" s="72" t="str">
        <f>IF(人物卡!AB39=人物卡!AJ39,"",人物卡!W39&amp;" "&amp;人物卡!AJ39&amp;"%("&amp;人物卡!AL39&amp;"/"&amp;人物卡!AN39&amp;")")</f>
        <v>追踪 40%(20/8)</v>
      </c>
    </row>
    <row r="74" spans="2:2" hidden="1" x14ac:dyDescent="0.25">
      <c r="B74" s="72" t="str">
        <f>IF(人物卡!AB40=人物卡!AJ40,"",人物卡!W40&amp;人物卡!Y40&amp;" "&amp;人物卡!AJ40&amp;"%("&amp;人物卡!AL40&amp;"/"&amp;人物卡!AN40&amp;")")</f>
        <v/>
      </c>
    </row>
    <row r="75" spans="2:2" hidden="1" x14ac:dyDescent="0.25">
      <c r="B75" s="72" t="str">
        <f>IF(人物卡!AB41=人物卡!AJ41,"",人物卡!W41&amp;" "&amp;人物卡!AJ41&amp;"%("&amp;人物卡!AL41&amp;"/"&amp;人物卡!AN41&amp;")")</f>
        <v/>
      </c>
    </row>
    <row r="76" spans="2:2" hidden="1" x14ac:dyDescent="0.25">
      <c r="B76" s="72" t="str">
        <f>IF(人物卡!AB42=人物卡!AJ42,"",人物卡!W42&amp;" "&amp;人物卡!AJ42&amp;"%("&amp;人物卡!AL42&amp;"/"&amp;人物卡!AN42&amp;")")</f>
        <v/>
      </c>
    </row>
    <row r="77" spans="2:2" hidden="1" x14ac:dyDescent="0.25">
      <c r="B77" s="72" t="str">
        <f>IF(人物卡!AB43=人物卡!AJ43,"",人物卡!W43&amp;" "&amp;人物卡!AJ43&amp;"%("&amp;人物卡!AL43&amp;"/"&amp;人物卡!AN43&amp;")")</f>
        <v/>
      </c>
    </row>
    <row r="78" spans="2:2" hidden="1" x14ac:dyDescent="0.25">
      <c r="B78" s="72" t="str">
        <f>IF(人物卡!AB44=人物卡!AJ44,"",人物卡!W44&amp;" "&amp;人物卡!AJ44&amp;"%("&amp;人物卡!AL44&amp;"/"&amp;人物卡!AN44&amp;")")</f>
        <v/>
      </c>
    </row>
    <row r="79" spans="2:2" hidden="1" x14ac:dyDescent="0.25">
      <c r="B79" s="72" t="str">
        <f>IF(人物卡!AB45=人物卡!AJ45,"",人物卡!W45&amp;" "&amp;人物卡!AJ45&amp;"%("&amp;人物卡!AL45&amp;"/"&amp;人物卡!AN45&amp;")")</f>
        <v/>
      </c>
    </row>
    <row r="80" spans="2:2" hidden="1" x14ac:dyDescent="0.25">
      <c r="B80" s="72" t="str">
        <f>IF(人物卡!AB46=人物卡!AJ46,"",人物卡!W46&amp;" "&amp;人物卡!AJ46&amp;"%("&amp;人物卡!AL46&amp;"/"&amp;人物卡!AN46&amp;")")</f>
        <v/>
      </c>
    </row>
    <row r="81" spans="2:2" x14ac:dyDescent="0.25">
      <c r="B81" s="72" t="s">
        <v>546</v>
      </c>
    </row>
    <row r="82" spans="2:2" x14ac:dyDescent="0.25">
      <c r="B82" s="72" t="str">
        <f>人物卡!S59&amp;"："&amp;IF(ISBLANK(人物卡!W59),"（空）",人物卡!W59)</f>
        <v>个人描述：相貌中上，看上去有点凶狠；身形高大，平日沉默寡言有威压感；有小聪明但不喜欢思考，身着稍旧的大皮衣，不修边幅，身上有异味。</v>
      </c>
    </row>
    <row r="83" spans="2:2" x14ac:dyDescent="0.25">
      <c r="B83" s="72" t="str">
        <f>人物卡!S61&amp;"："&amp;IF(ISBLANK(人物卡!W61),"（空）",人物卡!W61)</f>
        <v>思想与信念：希望能获得周围人的尊重；从小缺少双亲的关爱，想知道自己的双亲是谁。</v>
      </c>
    </row>
    <row r="84" spans="2:2" x14ac:dyDescent="0.25">
      <c r="B84" s="72" t="str">
        <f>人物卡!S63&amp;"："&amp;IF(ISBLANK(人物卡!W63),"（空）",人物卡!W63)</f>
        <v>重要之人：（空）</v>
      </c>
    </row>
    <row r="85" spans="2:2" x14ac:dyDescent="0.25">
      <c r="B85" s="72" t="str">
        <f>人物卡!S65&amp;"："&amp;IF(ISBLANK(人物卡!W65),"（空）",人物卡!W65)</f>
        <v>意义非凡之地：无</v>
      </c>
    </row>
    <row r="86" spans="2:2" x14ac:dyDescent="0.25">
      <c r="B86" s="72" t="str">
        <f>人物卡!S67&amp;"："&amp;IF(ISBLANK(人物卡!W67),"（空）",人物卡!W67)</f>
        <v>宝贵之物：铜项链，随齐勒一起来到孤儿院，可能有他亲人的消息</v>
      </c>
    </row>
    <row r="87" spans="2:2" x14ac:dyDescent="0.25">
      <c r="B87" s="72" t="str">
        <f>人物卡!S69&amp;"："&amp;IF(ISBLANK(人物卡!W69),"（空）",人物卡!W69)</f>
        <v>特质：烦躁时喜欢玩打火机，有轻度的自恋情结，喜欢在身上多带钱以备不时之需，运气好得出奇，偶尔会产生自己能心想事成的错觉。</v>
      </c>
    </row>
    <row r="88" spans="2:2" x14ac:dyDescent="0.25">
      <c r="B88" s="72" t="str">
        <f>人物卡!S71&amp;"："&amp;IF(ISBLANK(人物卡!W71),"（空）",人物卡!W71)</f>
        <v>伤口和疤痕：上高中时被周围人嘲笑，倾诉无果；第一次听从老板命令时被殴打者恐惧与哀求的眼神，以及当时内心的共情感（现已麻木）。</v>
      </c>
    </row>
    <row r="89" spans="2:2" x14ac:dyDescent="0.25">
      <c r="B89" s="72" t="str">
        <f>人物卡!S73&amp;"："&amp;IF(ISBLANK(人物卡!W73),"（空）",人物卡!W73)</f>
        <v>恐惧症和狂躁症：（空）</v>
      </c>
    </row>
    <row r="90" spans="2:2" x14ac:dyDescent="0.25">
      <c r="B90" s="72" t="str">
        <f>IF(ISBLANK(人物卡!S75),"（没有填写更多背景）",人物卡!S75)</f>
        <v>孤儿，被哈德伍德孤儿院收养。平日缺少关怀，13岁时体型开始长大，进入高中时人高马大体格健壮，在学校被人嘲笑因而厌学。高中辍学后，离开孤儿院，度过一段流浪生活后，被当地黑帮老大相中成为马仔，因聪明麻利而受老板喜爱。在此过程中对枪械格斗与机械维修产生兴趣，自行练习成为熟练者。由于有少量仇家，为人警觉，出行常备武器。在为黑帮老大金·凯尔工作（与维特合作）的过程中曾经遇到离奇事件，因此与维特先生研究了一些神秘学。工作过程中格斗技艺有很大长进，也熟悉各种说服技巧，为了不至于下手太重稍稍研究过一点法律，也因此养成了喜欢利用别人对法律的盲点进行恐吓的习惯。</v>
      </c>
    </row>
    <row r="91" spans="2:2" x14ac:dyDescent="0.25">
      <c r="B91" s="72" t="s">
        <v>547</v>
      </c>
    </row>
    <row r="92" spans="2:2" x14ac:dyDescent="0.25">
      <c r="B92" s="72" t="str">
        <f>IF(ISBLANK(人物卡!B67),"（没有携带任何物品）",人物卡!B67)</f>
        <v>手枪（一个额外弹夹）</v>
      </c>
    </row>
    <row r="93" spans="2:2" x14ac:dyDescent="0.25">
      <c r="B93" s="72" t="str">
        <f>IF(ISBLANK(人物卡!B68),"",人物卡!B68)</f>
        <v>匕首（别在腰带上）</v>
      </c>
    </row>
    <row r="94" spans="2:2" x14ac:dyDescent="0.25">
      <c r="B94" s="72" t="str">
        <f>IF(ISBLANK(人物卡!B69),"",人物卡!B69)</f>
        <v>打火机</v>
      </c>
    </row>
    <row r="95" spans="2:2" x14ac:dyDescent="0.25">
      <c r="B95" s="72" t="str">
        <f>IF(ISBLANK(人物卡!B70),"",人物卡!B70)</f>
        <v>钱包</v>
      </c>
    </row>
    <row r="96" spans="2:2" x14ac:dyDescent="0.25">
      <c r="B96" s="72" t="str">
        <f>IF(ISBLANK(人物卡!B71),"",人物卡!B71)</f>
        <v>镜子</v>
      </c>
    </row>
    <row r="97" spans="2:2" x14ac:dyDescent="0.25">
      <c r="B97" s="72" t="str">
        <f>IF(ISBLANK(人物卡!B72),"",人物卡!B72)</f>
        <v>铜项链（内附模糊不明的双人照）</v>
      </c>
    </row>
    <row r="98" spans="2:2" hidden="1" x14ac:dyDescent="0.25">
      <c r="B98" s="72" t="str">
        <f>IF(ISBLANK(人物卡!B73),"",人物卡!B73)</f>
        <v/>
      </c>
    </row>
    <row r="99" spans="2:2" hidden="1" x14ac:dyDescent="0.25">
      <c r="B99" s="72" t="str">
        <f>IF(ISBLANK(人物卡!B74),"",人物卡!B74)</f>
        <v/>
      </c>
    </row>
    <row r="100" spans="2:2" hidden="1" x14ac:dyDescent="0.25">
      <c r="B100" s="72" t="str">
        <f>IF(ISBLANK(人物卡!B75),"",人物卡!B75)</f>
        <v/>
      </c>
    </row>
    <row r="101" spans="2:2" x14ac:dyDescent="0.25">
      <c r="B101" s="72" t="s">
        <v>543</v>
      </c>
    </row>
    <row r="102" spans="2:2" x14ac:dyDescent="0.25">
      <c r="B102" s="72" t="str">
        <f>人物卡!J59&amp;"      消费水平："&amp;IF(ISBLANK(人物卡!N60),"(未填写)",人物卡!N60)</f>
        <v>生活水平：标准      消费水平：稍稍挥霍</v>
      </c>
    </row>
    <row r="103" spans="2:2" x14ac:dyDescent="0.25">
      <c r="B103" s="72" t="str">
        <f>"现金："&amp;IF(ISBLANK(人物卡!D60),"(未填写)",人物卡!D60)</f>
        <v>现金：400</v>
      </c>
    </row>
    <row r="104" spans="2:2" x14ac:dyDescent="0.25">
      <c r="B104" s="72" t="str">
        <f>IF(ISBLANK(人物卡!B61),"（未设定更多资产）",人物卡!B61)</f>
        <v>（未设定更多资产）</v>
      </c>
    </row>
    <row r="105" spans="2:2" x14ac:dyDescent="0.25">
      <c r="B105" s="73" t="s">
        <v>548</v>
      </c>
    </row>
  </sheetData>
  <autoFilter ref="B1:B105">
    <filterColumn colId="0">
      <customFilters>
        <customFilter operator="notEqual" val=" "/>
      </customFilters>
    </filterColumn>
  </autoFilter>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2"/>
  <sheetViews>
    <sheetView showGridLines="0" workbookViewId="0">
      <selection activeCell="F23" sqref="F23"/>
    </sheetView>
  </sheetViews>
  <sheetFormatPr defaultColWidth="9" defaultRowHeight="17.399999999999999" x14ac:dyDescent="0.25"/>
  <cols>
    <col min="1" max="1" width="9.44140625" style="66" customWidth="1"/>
    <col min="2" max="2" width="8" style="74" customWidth="1"/>
    <col min="3" max="3" width="6.21875" style="74" customWidth="1"/>
    <col min="4" max="4" width="9.88671875" style="66" customWidth="1"/>
    <col min="5" max="5" width="11.21875" style="66" customWidth="1"/>
    <col min="6" max="6" width="10.33203125" style="66" customWidth="1"/>
    <col min="7" max="256" width="9.88671875" style="66" customWidth="1"/>
  </cols>
  <sheetData>
    <row r="1" spans="1:10" x14ac:dyDescent="0.25">
      <c r="A1" s="75" t="s">
        <v>442</v>
      </c>
      <c r="B1" s="75" t="s">
        <v>443</v>
      </c>
      <c r="C1" s="75" t="s">
        <v>492</v>
      </c>
      <c r="E1" s="75" t="s">
        <v>3</v>
      </c>
      <c r="F1" s="75" t="s">
        <v>493</v>
      </c>
      <c r="J1" s="76"/>
    </row>
    <row r="2" spans="1:10" x14ac:dyDescent="0.25">
      <c r="A2" s="67">
        <v>0</v>
      </c>
      <c r="B2" s="77" t="s">
        <v>444</v>
      </c>
      <c r="C2" s="67" t="s">
        <v>444</v>
      </c>
      <c r="E2" s="77">
        <v>0</v>
      </c>
      <c r="F2" s="67">
        <v>0</v>
      </c>
    </row>
    <row r="3" spans="1:10" x14ac:dyDescent="0.25">
      <c r="A3" s="68">
        <v>2</v>
      </c>
      <c r="B3" s="68">
        <v>-2</v>
      </c>
      <c r="C3" s="68">
        <v>-2</v>
      </c>
      <c r="E3" s="68">
        <v>40</v>
      </c>
      <c r="F3" s="68">
        <v>1</v>
      </c>
    </row>
    <row r="4" spans="1:10" x14ac:dyDescent="0.25">
      <c r="A4" s="67">
        <v>65</v>
      </c>
      <c r="B4" s="77">
        <v>-1</v>
      </c>
      <c r="C4" s="67">
        <v>-1</v>
      </c>
      <c r="E4" s="77">
        <v>50</v>
      </c>
      <c r="F4" s="67">
        <v>2</v>
      </c>
    </row>
    <row r="5" spans="1:10" x14ac:dyDescent="0.25">
      <c r="A5" s="68">
        <v>85</v>
      </c>
      <c r="B5" s="68">
        <v>0</v>
      </c>
      <c r="C5" s="68">
        <v>0</v>
      </c>
      <c r="E5" s="68">
        <v>60</v>
      </c>
      <c r="F5" s="68">
        <v>3</v>
      </c>
    </row>
    <row r="6" spans="1:10" x14ac:dyDescent="0.25">
      <c r="A6" s="67">
        <v>125</v>
      </c>
      <c r="B6" s="77" t="s">
        <v>465</v>
      </c>
      <c r="C6" s="67">
        <v>1</v>
      </c>
      <c r="E6" s="77">
        <v>70</v>
      </c>
      <c r="F6" s="67">
        <v>4</v>
      </c>
    </row>
    <row r="7" spans="1:10" x14ac:dyDescent="0.25">
      <c r="A7" s="68">
        <v>165</v>
      </c>
      <c r="B7" s="68" t="s">
        <v>466</v>
      </c>
      <c r="C7" s="68">
        <v>2</v>
      </c>
      <c r="E7" s="68">
        <v>80</v>
      </c>
      <c r="F7" s="68">
        <v>5</v>
      </c>
    </row>
    <row r="8" spans="1:10" x14ac:dyDescent="0.25">
      <c r="A8" s="67">
        <v>205</v>
      </c>
      <c r="B8" s="77" t="s">
        <v>467</v>
      </c>
      <c r="C8" s="67">
        <v>3</v>
      </c>
    </row>
    <row r="9" spans="1:10" x14ac:dyDescent="0.25">
      <c r="A9" s="68">
        <v>285</v>
      </c>
      <c r="B9" s="68" t="s">
        <v>468</v>
      </c>
      <c r="C9" s="68">
        <v>4</v>
      </c>
      <c r="E9" s="415" t="s">
        <v>496</v>
      </c>
      <c r="F9" s="416"/>
    </row>
    <row r="10" spans="1:10" x14ac:dyDescent="0.25">
      <c r="A10" s="67">
        <v>365</v>
      </c>
      <c r="B10" s="77" t="s">
        <v>469</v>
      </c>
      <c r="C10" s="67">
        <v>5</v>
      </c>
      <c r="E10" s="77" t="s">
        <v>494</v>
      </c>
      <c r="F10" s="67">
        <f>人物卡!S3</f>
        <v>75</v>
      </c>
    </row>
    <row r="11" spans="1:10" x14ac:dyDescent="0.25">
      <c r="A11" s="68">
        <v>445</v>
      </c>
      <c r="B11" s="68" t="s">
        <v>470</v>
      </c>
      <c r="C11" s="68">
        <v>6</v>
      </c>
      <c r="E11" s="68" t="s">
        <v>495</v>
      </c>
      <c r="F11" s="68">
        <f>人物卡!Y3</f>
        <v>35</v>
      </c>
    </row>
    <row r="12" spans="1:10" x14ac:dyDescent="0.25">
      <c r="A12" s="67">
        <v>525</v>
      </c>
      <c r="B12" s="77" t="s">
        <v>471</v>
      </c>
      <c r="C12" s="67">
        <v>7</v>
      </c>
      <c r="E12" s="77" t="s">
        <v>501</v>
      </c>
      <c r="F12" s="67">
        <f>人物卡!S7</f>
        <v>85</v>
      </c>
    </row>
    <row r="13" spans="1:10" x14ac:dyDescent="0.25">
      <c r="A13" s="68">
        <v>605</v>
      </c>
      <c r="B13" s="68" t="s">
        <v>472</v>
      </c>
      <c r="C13" s="68">
        <v>8</v>
      </c>
      <c r="E13" s="68" t="s">
        <v>502</v>
      </c>
      <c r="F13" s="68" t="b">
        <f>IF(STR&gt;SIZ,TRUE())</f>
        <v>0</v>
      </c>
    </row>
    <row r="14" spans="1:10" x14ac:dyDescent="0.25">
      <c r="A14" s="67">
        <v>685</v>
      </c>
      <c r="B14" s="77" t="s">
        <v>473</v>
      </c>
      <c r="C14" s="67">
        <v>9</v>
      </c>
      <c r="E14" s="77" t="s">
        <v>503</v>
      </c>
      <c r="F14" s="67" t="b">
        <f>IF(DEX&gt;SIZ,TRUE())</f>
        <v>0</v>
      </c>
    </row>
    <row r="15" spans="1:10" x14ac:dyDescent="0.25">
      <c r="A15" s="68">
        <v>765</v>
      </c>
      <c r="B15" s="68" t="s">
        <v>474</v>
      </c>
      <c r="C15" s="68">
        <v>10</v>
      </c>
      <c r="E15" s="68" t="s">
        <v>504</v>
      </c>
      <c r="F15" s="68" t="b">
        <f>IF(STR&lt;SIZ,TRUE())</f>
        <v>1</v>
      </c>
    </row>
    <row r="16" spans="1:10" x14ac:dyDescent="0.25">
      <c r="A16" s="67">
        <v>845</v>
      </c>
      <c r="B16" s="77" t="s">
        <v>475</v>
      </c>
      <c r="C16" s="67">
        <v>11</v>
      </c>
      <c r="E16" s="77" t="s">
        <v>505</v>
      </c>
      <c r="F16" s="67" t="b">
        <f>IF(DEX&lt;SIZ,TRUE())</f>
        <v>1</v>
      </c>
    </row>
    <row r="17" spans="1:6" x14ac:dyDescent="0.25">
      <c r="A17" s="68">
        <v>925</v>
      </c>
      <c r="B17" s="68" t="s">
        <v>476</v>
      </c>
      <c r="C17" s="68">
        <v>12</v>
      </c>
      <c r="E17" s="68" t="s">
        <v>590</v>
      </c>
      <c r="F17" s="68" t="b">
        <f>AND(F13:F14)</f>
        <v>0</v>
      </c>
    </row>
    <row r="18" spans="1:6" x14ac:dyDescent="0.25">
      <c r="A18" s="67">
        <v>1005</v>
      </c>
      <c r="B18" s="77" t="s">
        <v>477</v>
      </c>
      <c r="C18" s="67">
        <v>13</v>
      </c>
      <c r="E18" s="77" t="s">
        <v>591</v>
      </c>
      <c r="F18" s="67" t="b">
        <f>AND(F15:F16)</f>
        <v>1</v>
      </c>
    </row>
    <row r="19" spans="1:6" x14ac:dyDescent="0.25">
      <c r="A19" s="68">
        <v>1085</v>
      </c>
      <c r="B19" s="68" t="s">
        <v>478</v>
      </c>
      <c r="C19" s="68">
        <v>14</v>
      </c>
      <c r="E19" s="68" t="s">
        <v>592</v>
      </c>
      <c r="F19" s="68" t="b">
        <f>AND(NOT(F17),NOT(F18))</f>
        <v>0</v>
      </c>
    </row>
    <row r="20" spans="1:6" x14ac:dyDescent="0.25">
      <c r="A20" s="67">
        <v>1165</v>
      </c>
      <c r="B20" s="77" t="s">
        <v>479</v>
      </c>
      <c r="C20" s="67">
        <v>15</v>
      </c>
      <c r="E20" s="77" t="s">
        <v>593</v>
      </c>
      <c r="F20" s="67">
        <f>IF(F17,9,0)</f>
        <v>0</v>
      </c>
    </row>
    <row r="21" spans="1:6" x14ac:dyDescent="0.25">
      <c r="A21" s="68">
        <v>1245</v>
      </c>
      <c r="B21" s="68" t="s">
        <v>480</v>
      </c>
      <c r="C21" s="68">
        <v>16</v>
      </c>
      <c r="E21" s="68" t="s">
        <v>594</v>
      </c>
      <c r="F21" s="68">
        <f>IF(F18,7,0)</f>
        <v>7</v>
      </c>
    </row>
    <row r="22" spans="1:6" x14ac:dyDescent="0.25">
      <c r="A22" s="67">
        <v>1325</v>
      </c>
      <c r="B22" s="77" t="s">
        <v>481</v>
      </c>
      <c r="C22" s="67">
        <v>17</v>
      </c>
      <c r="E22" s="77" t="s">
        <v>506</v>
      </c>
      <c r="F22" s="67">
        <f>IF(F19,8,0)</f>
        <v>0</v>
      </c>
    </row>
    <row r="23" spans="1:6" x14ac:dyDescent="0.25">
      <c r="A23" s="68">
        <v>1405</v>
      </c>
      <c r="B23" s="68" t="s">
        <v>482</v>
      </c>
      <c r="C23" s="68">
        <v>18</v>
      </c>
      <c r="E23" s="68" t="s">
        <v>507</v>
      </c>
      <c r="F23" s="68">
        <f>MAX(F20:F22)</f>
        <v>7</v>
      </c>
    </row>
    <row r="24" spans="1:6" x14ac:dyDescent="0.25">
      <c r="A24" s="67">
        <v>1485</v>
      </c>
      <c r="B24" s="77" t="s">
        <v>483</v>
      </c>
      <c r="C24" s="67">
        <v>19</v>
      </c>
    </row>
    <row r="25" spans="1:6" x14ac:dyDescent="0.25">
      <c r="A25" s="68">
        <v>1565</v>
      </c>
      <c r="B25" s="68" t="s">
        <v>484</v>
      </c>
      <c r="C25" s="68">
        <v>20</v>
      </c>
    </row>
    <row r="26" spans="1:6" x14ac:dyDescent="0.25">
      <c r="A26" s="67">
        <v>1645</v>
      </c>
      <c r="B26" s="77" t="s">
        <v>485</v>
      </c>
      <c r="C26" s="67">
        <v>21</v>
      </c>
    </row>
    <row r="27" spans="1:6" x14ac:dyDescent="0.25">
      <c r="A27" s="68">
        <v>1725</v>
      </c>
      <c r="B27" s="68" t="s">
        <v>486</v>
      </c>
      <c r="C27" s="68">
        <v>22</v>
      </c>
    </row>
    <row r="28" spans="1:6" x14ac:dyDescent="0.25">
      <c r="A28" s="67">
        <v>1805</v>
      </c>
      <c r="B28" s="77" t="s">
        <v>487</v>
      </c>
      <c r="C28" s="67">
        <v>23</v>
      </c>
    </row>
    <row r="29" spans="1:6" x14ac:dyDescent="0.25">
      <c r="A29" s="68">
        <v>1885</v>
      </c>
      <c r="B29" s="68" t="s">
        <v>488</v>
      </c>
      <c r="C29" s="68">
        <v>24</v>
      </c>
    </row>
    <row r="30" spans="1:6" x14ac:dyDescent="0.25">
      <c r="A30" s="67">
        <v>1965</v>
      </c>
      <c r="B30" s="77" t="s">
        <v>489</v>
      </c>
      <c r="C30" s="67">
        <v>25</v>
      </c>
    </row>
    <row r="31" spans="1:6" x14ac:dyDescent="0.25">
      <c r="A31" s="68">
        <v>2045</v>
      </c>
      <c r="B31" s="68" t="s">
        <v>490</v>
      </c>
      <c r="C31" s="68">
        <v>26</v>
      </c>
    </row>
    <row r="32" spans="1:6" x14ac:dyDescent="0.25">
      <c r="A32" s="67">
        <v>2125</v>
      </c>
      <c r="B32" s="77" t="s">
        <v>491</v>
      </c>
      <c r="C32" s="67">
        <v>27</v>
      </c>
    </row>
  </sheetData>
  <mergeCells count="1">
    <mergeCell ref="E9:F9"/>
  </mergeCells>
  <phoneticPr fontId="2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18</vt:i4>
      </vt:variant>
    </vt:vector>
  </HeadingPairs>
  <TitlesOfParts>
    <vt:vector size="25" baseType="lpstr">
      <vt:lpstr>人物卡</vt:lpstr>
      <vt:lpstr>分支技能</vt:lpstr>
      <vt:lpstr>职业列表</vt:lpstr>
      <vt:lpstr>武器参考表</vt:lpstr>
      <vt:lpstr>属性和掷骰</vt:lpstr>
      <vt:lpstr>txt输出</vt:lpstr>
      <vt:lpstr>附表</vt:lpstr>
      <vt:lpstr>APP</vt:lpstr>
      <vt:lpstr>Build</vt:lpstr>
      <vt:lpstr>CON</vt:lpstr>
      <vt:lpstr>DB</vt:lpstr>
      <vt:lpstr>DEX</vt:lpstr>
      <vt:lpstr>EDU</vt:lpstr>
      <vt:lpstr>HP</vt:lpstr>
      <vt:lpstr>HPMAX</vt:lpstr>
      <vt:lpstr>INT</vt:lpstr>
      <vt:lpstr>Luck</vt:lpstr>
      <vt:lpstr>MOV</vt:lpstr>
      <vt:lpstr>MP</vt:lpstr>
      <vt:lpstr>MPMAX</vt:lpstr>
      <vt:lpstr>POW</vt:lpstr>
      <vt:lpstr>SAN</vt:lpstr>
      <vt:lpstr>SANMAX</vt:lpstr>
      <vt:lpstr>SIZ</vt:lpstr>
      <vt:lpstr>STR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COC7th 半自动计算人物卡</dc:title>
  <dc:creator>秋叶EXODUS</dc:creator>
  <cp:lastModifiedBy>Windows 用户</cp:lastModifiedBy>
  <dcterms:created xsi:type="dcterms:W3CDTF">2015-07-05T17:28:16Z</dcterms:created>
  <dcterms:modified xsi:type="dcterms:W3CDTF">2019-03-27T15:07:31Z</dcterms:modified>
</cp:coreProperties>
</file>