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<sst xmlns="http://schemas.openxmlformats.org/spreadsheetml/2006/main" count="1870" uniqueCount="965">
  <si>
    <t>调查员信息</t>
  </si>
  <si>
    <t>属性</t>
  </si>
  <si>
    <t>此处应有头像</t>
  </si>
  <si>
    <t>姓名</t>
  </si>
  <si>
    <t>李渔</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</si>
  <si>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</si>
  <si>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</si>
  <si>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</si>
  <si>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</si>
  <si>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淘米</t>
  </si>
  <si>
    <t>时代</t>
  </si>
  <si>
    <t>1920s</t>
  </si>
  <si>
    <t>职业</t>
  </si>
  <si>
    <t>学生</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</si>
  <si>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</si>
  <si>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</si>
  <si>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</si>
  <si>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</si>
  <si>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</si>
  <si>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</si>
  <si>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</si>
  <si>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南京</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</si>
  <si>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</si>
  <si>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</si>
  <si>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</si>
  <si>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</si>
  <si>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</si>
  <si>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t>芜湖（起飞——）</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</si>
  <si>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</si>
  <si>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</si>
  <si>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</si>
  <si>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</si>
  <si>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</si>
  <si>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</si>
  <si>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</si>
  <si>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</si>
  <si>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</si>
  <si>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</si>
  <si>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</si>
  <si>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</si>
  <si>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</si>
  <si>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</si>
  <si>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</si>
  <si>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</si>
  <si>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</si>
  <si>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</si>
  <si>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</si>
  <si>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</si>
  <si>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</si>
  <si>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</si>
  <si>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</si>
  <si>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</si>
  <si>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</si>
  <si>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</si>
  <si>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</si>
  <si>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</si>
  <si>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</si>
  <si>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</si>
  <si>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</si>
  <si>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</si>
  <si>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</si>
  <si>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</si>
  <si>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</si>
  <si>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</si>
  <si>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</si>
  <si>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</si>
  <si>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</si>
  <si>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</si>
  <si>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</si>
  <si>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</si>
  <si>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</si>
  <si>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</si>
  <si>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</si>
  <si>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</si>
  <si>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</si>
  <si>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生物学</t>
  </si>
  <si>
    <t>电子学 Ω</t>
  </si>
  <si>
    <t>药学</t>
  </si>
  <si>
    <t>话术</t>
  </si>
  <si>
    <t>格斗:</t>
  </si>
  <si>
    <t>斗殴</t>
  </si>
  <si>
    <t>妙手</t>
  </si>
  <si>
    <t>剑</t>
  </si>
  <si>
    <t>侦察</t>
  </si>
  <si>
    <t>潜行</t>
  </si>
  <si>
    <t>射击:</t>
  </si>
  <si>
    <t>手枪</t>
  </si>
  <si>
    <t>生存:</t>
  </si>
  <si>
    <t>步枪/霰弹枪</t>
  </si>
  <si>
    <t>游泳</t>
  </si>
  <si>
    <t>投掷</t>
  </si>
  <si>
    <t>急救</t>
  </si>
  <si>
    <t>追踪</t>
  </si>
  <si>
    <t>历史</t>
  </si>
  <si>
    <t>罕见:</t>
  </si>
  <si>
    <t>爆破</t>
  </si>
  <si>
    <t>恐吓</t>
  </si>
  <si>
    <t>跳跃</t>
  </si>
  <si>
    <t>语言:</t>
  </si>
  <si>
    <t>英语</t>
  </si>
  <si>
    <t>母语:</t>
  </si>
  <si>
    <t>中午</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</si>
  <si>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</si>
  <si>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</si>
  <si>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</si>
  <si>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</si>
  <si>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</si>
  <si>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</si>
  <si>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</si>
  <si>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</si>
  <si>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</si>
  <si>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</si>
  <si>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</si>
  <si>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</si>
  <si>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包皮短棍</t>
  </si>
  <si>
    <t>1D8+DB</t>
  </si>
  <si>
    <t>1</t>
  </si>
  <si>
    <r>
      <rPr>
        <sz val="10"/>
        <color rgb="FF000000"/>
        <rFont val="微软雅黑"/>
        <charset val="134"/>
      </rPr>
      <t xml:space="preserve">体格
</t>
    </r>
    <r>
      <rPr>
        <sz val="8"/>
        <color rgb="FF000000"/>
        <rFont val="微软雅黑"/>
        <charset val="134"/>
      </rPr>
      <t>Build</t>
    </r>
  </si>
  <si>
    <t>接触电击枪</t>
  </si>
  <si>
    <t>1D3+晕</t>
  </si>
  <si>
    <t>97</t>
  </si>
  <si>
    <t>解剖小刀</t>
  </si>
  <si>
    <t>1D4+DB</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</si>
  <si>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</si>
  <si>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</si>
  <si>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</si>
  <si>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</si>
  <si>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</si>
  <si>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</si>
  <si>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表面壮汉，内心少女。收到一定程度的震撼/冲击/惊吓时常常做出反常的举动和行为。</t>
  </si>
  <si>
    <t>现金：</t>
  </si>
  <si>
    <t>消费水平：</t>
  </si>
  <si>
    <t>思想与信念</t>
  </si>
  <si>
    <t>医人者自戮，观梦者自苦</t>
  </si>
  <si>
    <t>重要之人</t>
  </si>
  <si>
    <t>家人</t>
  </si>
  <si>
    <t>意义非凡之地</t>
  </si>
  <si>
    <t>家</t>
  </si>
  <si>
    <t>随身物品</t>
  </si>
  <si>
    <t>一把恶友送的接触电击枪</t>
  </si>
  <si>
    <t>宝贵之物</t>
  </si>
  <si>
    <t>无</t>
  </si>
  <si>
    <t>一个防身的包皮短棍，平时不携带但这次带上了</t>
  </si>
  <si>
    <t>带挂钩的绳索（不知道为什么总觉得会用到就带上了）</t>
  </si>
  <si>
    <t>特质</t>
  </si>
  <si>
    <t>有一定的报复心，但不记仇，睡一觉就忘了。但在精神状况不稳定时相当的具有攻击性。</t>
  </si>
  <si>
    <t>包扎用绷带和简易消毒用品（含喷雾）</t>
  </si>
  <si>
    <t>一把解剖用的小刀</t>
  </si>
  <si>
    <t>伤口和疤痕</t>
  </si>
  <si>
    <t>没有明显的伤痕</t>
  </si>
  <si>
    <t>两块小夹板和固定用的胶带</t>
  </si>
  <si>
    <t>手机、备用电池和手电</t>
  </si>
  <si>
    <t>恐惧症和狂躁症</t>
  </si>
  <si>
    <t>对被一群人围绕的状况感觉到深深地恐惧，被霸凌留下的阴影。
现在在一定程度上可以克服，不会逃跑，但可能相当具有攻击性。</t>
  </si>
  <si>
    <t>一瓶矿泉水一包压缩饼干</t>
  </si>
  <si>
    <t>李渔是一个生物医学专业的大三学生，看起来有点壮，但面目清秀还有些胆小。小学时被长时间霸凌，后留下深刻的心理阴影。有一定程度的被迫害妄想症，并且学习了相当长一段时间的格斗技巧。家境不是很好，虽然对恐怖游戏很有抵触，但在恶友周诺的劝诱和说服下答应参加这次的活动。“你这样的反差萌一定会吸粉的。”李渔对这句话表示深深的怀疑。</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</si>
  <si>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</si>
  <si>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</si>
  <si>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</si>
  <si>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</si>
  <si>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</si>
  <si>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</si>
  <si>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</si>
  <si>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</si>
  <si>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</si>
  <si>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</si>
  <si>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</si>
  <si>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</si>
  <si>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</si>
  <si>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</si>
  <si>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</si>
  <si>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</si>
  <si>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</si>
  <si>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</si>
  <si>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</si>
  <si>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</si>
  <si>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</si>
  <si>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</si>
  <si>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</si>
  <si>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</si>
  <si>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</si>
  <si>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</si>
  <si>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</si>
  <si>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</si>
  <si>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</si>
  <si>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</si>
  <si>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</si>
  <si>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</si>
  <si>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</si>
  <si>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</si>
  <si>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</si>
  <si>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</si>
  <si>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</si>
  <si>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</si>
  <si>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</si>
  <si>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美术</t>
  </si>
  <si>
    <t>化学</t>
  </si>
  <si>
    <t>电锯</t>
  </si>
  <si>
    <t>冲锋枪</t>
  </si>
  <si>
    <t>催眠</t>
  </si>
  <si>
    <t>摄影</t>
  </si>
  <si>
    <t>弓</t>
  </si>
  <si>
    <t>读唇</t>
  </si>
  <si>
    <t>伪造文书</t>
  </si>
  <si>
    <t>数学</t>
  </si>
  <si>
    <t>斧</t>
  </si>
  <si>
    <t>火焰喷射器</t>
  </si>
  <si>
    <t>炮术</t>
  </si>
  <si>
    <t>写作</t>
  </si>
  <si>
    <t>天文学</t>
  </si>
  <si>
    <t>机枪</t>
  </si>
  <si>
    <t>潜水</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</si>
  <si>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</si>
  <si>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</si>
  <si>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</si>
  <si>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</si>
  <si>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</si>
  <si>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</si>
  <si>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</si>
  <si>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</si>
  <si>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</si>
  <si>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</si>
  <si>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</si>
  <si>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</si>
  <si>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</si>
  <si>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</si>
  <si>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</si>
  <si>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</si>
  <si>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</si>
  <si>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</si>
  <si>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</si>
  <si>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</si>
  <si>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</si>
  <si>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</si>
  <si>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</si>
  <si>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</si>
  <si>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</si>
  <si>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</si>
  <si>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</si>
  <si>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</si>
  <si>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</si>
  <si>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</si>
  <si>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</si>
  <si>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</si>
  <si>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</si>
  <si>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</si>
  <si>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</si>
  <si>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</si>
  <si>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</si>
  <si>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</si>
  <si>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</si>
  <si>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</si>
  <si>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</si>
  <si>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</si>
  <si>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</si>
  <si>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</si>
  <si>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</si>
  <si>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</si>
  <si>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</si>
  <si>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</si>
  <si>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</si>
  <si>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</si>
  <si>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</si>
  <si>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</si>
  <si>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</si>
  <si>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</si>
  <si>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</si>
  <si>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</si>
  <si>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</si>
  <si>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</si>
  <si>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</si>
  <si>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</si>
  <si>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</si>
  <si>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</si>
  <si>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</si>
  <si>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</si>
  <si>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</si>
  <si>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</si>
  <si>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</si>
  <si>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</si>
  <si>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</si>
  <si>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</si>
  <si>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</si>
  <si>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</si>
  <si>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</si>
  <si>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</si>
  <si>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</si>
  <si>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</si>
  <si>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</si>
  <si>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</si>
  <si>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</si>
  <si>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</si>
  <si>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</si>
  <si>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</si>
  <si>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</si>
  <si>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</si>
  <si>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</si>
  <si>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</si>
  <si>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</si>
  <si>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</si>
  <si>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</si>
  <si>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</si>
  <si>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</si>
  <si>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</si>
  <si>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</si>
  <si>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</si>
  <si>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</si>
  <si>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</si>
  <si>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</si>
  <si>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</si>
  <si>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</si>
  <si>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</si>
  <si>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</si>
  <si>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</si>
  <si>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</si>
  <si>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</si>
  <si>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</si>
  <si>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</si>
  <si>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</si>
  <si>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</si>
  <si>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</si>
  <si>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</si>
  <si>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</si>
  <si>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</si>
  <si>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</si>
  <si>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</si>
  <si>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</si>
  <si>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</si>
  <si>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</si>
  <si>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</si>
  <si>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</si>
  <si>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</si>
  <si>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</si>
  <si>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</si>
  <si>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</si>
  <si>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</si>
  <si>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</si>
  <si>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</si>
  <si>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</si>
  <si>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</si>
  <si>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</si>
  <si>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</si>
  <si>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</si>
  <si>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</si>
  <si>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</si>
  <si>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</si>
  <si>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</si>
  <si>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</si>
  <si>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</si>
  <si>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</si>
  <si>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</si>
  <si>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</si>
  <si>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</si>
  <si>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</si>
  <si>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</si>
  <si>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</si>
  <si>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</si>
  <si>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</si>
  <si>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</si>
  <si>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</si>
  <si>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</si>
  <si>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</si>
  <si>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</si>
  <si>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</si>
  <si>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</si>
  <si>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</si>
  <si>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</si>
  <si>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</si>
  <si>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</si>
  <si>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</si>
  <si>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</si>
  <si>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</si>
  <si>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</si>
  <si>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</si>
  <si>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</si>
  <si>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</si>
  <si>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</si>
  <si>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</si>
  <si>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</si>
  <si>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</si>
  <si>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</si>
  <si>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</si>
  <si>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</si>
  <si>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</si>
  <si>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</si>
  <si>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</si>
  <si>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</si>
  <si>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</si>
  <si>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</si>
  <si>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</si>
  <si>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</si>
  <si>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</si>
  <si>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</si>
  <si>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</si>
  <si>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</si>
  <si>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</si>
  <si>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</si>
  <si>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</si>
  <si>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</si>
  <si>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</si>
  <si>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</si>
  <si>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</si>
  <si>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</si>
  <si>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</si>
  <si>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</si>
  <si>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</si>
  <si>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</si>
  <si>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</si>
  <si>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</si>
  <si>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</si>
  <si>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</si>
  <si>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</si>
  <si>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</si>
  <si>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</si>
  <si>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</si>
  <si>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</si>
  <si>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</si>
  <si>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</si>
  <si>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</si>
  <si>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</si>
  <si>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</si>
  <si>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</si>
  <si>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</si>
  <si>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</si>
  <si>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</si>
  <si>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</si>
  <si>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</si>
  <si>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</si>
  <si>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</si>
  <si>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</si>
  <si>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</si>
  <si>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</si>
  <si>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</si>
  <si>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</si>
  <si>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</si>
  <si>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</si>
  <si>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</si>
  <si>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</si>
  <si>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</si>
  <si>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</si>
  <si>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</si>
  <si>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</si>
  <si>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</si>
  <si>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</si>
  <si>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</si>
  <si>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</si>
  <si>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</si>
  <si>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</si>
  <si>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</si>
  <si>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</si>
  <si>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</si>
  <si>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</si>
  <si>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</si>
  <si>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</si>
  <si>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</si>
  <si>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</si>
  <si>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</si>
  <si>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</si>
  <si>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</si>
  <si>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</si>
  <si>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</si>
  <si>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</si>
  <si>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</si>
  <si>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</si>
  <si>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</si>
  <si>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</si>
  <si>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</si>
  <si>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</si>
  <si>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</si>
  <si>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</si>
  <si>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</si>
  <si>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</si>
  <si>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</si>
  <si>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</si>
  <si>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</si>
  <si>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</si>
  <si>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</si>
  <si>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</si>
  <si>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</si>
  <si>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</si>
  <si>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</si>
  <si>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</si>
  <si>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</si>
  <si>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</si>
  <si>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</si>
  <si>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</si>
  <si>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</si>
  <si>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</si>
  <si>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</si>
  <si>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</si>
  <si>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</si>
  <si>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</si>
  <si>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</si>
  <si>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</si>
  <si>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</si>
  <si>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</si>
  <si>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</si>
  <si>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</si>
  <si>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</si>
  <si>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</si>
  <si>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</si>
  <si>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</si>
  <si>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</si>
  <si>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</si>
  <si>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</si>
  <si>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</si>
  <si>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</si>
  <si>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</si>
  <si>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</si>
  <si>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</si>
  <si>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</si>
  <si>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</si>
  <si>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</si>
  <si>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</si>
  <si>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</si>
  <si>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</si>
  <si>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</si>
  <si>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</si>
  <si>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</si>
  <si>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</si>
  <si>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</si>
  <si>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</si>
  <si>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</si>
  <si>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</si>
  <si>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</si>
  <si>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</si>
  <si>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</si>
  <si>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</si>
  <si>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</si>
  <si>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</si>
  <si>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</si>
  <si>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</si>
  <si>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</si>
  <si>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</si>
  <si>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</si>
  <si>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</si>
  <si>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</si>
  <si>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</si>
  <si>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</si>
  <si>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</si>
  <si>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</si>
  <si>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</si>
  <si>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</si>
  <si>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</si>
  <si>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</si>
  <si>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</si>
  <si>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</si>
  <si>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</si>
  <si>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</si>
  <si>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</si>
  <si>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</si>
  <si>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</si>
  <si>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</si>
  <si>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</si>
  <si>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</si>
  <si>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</si>
  <si>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</si>
  <si>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</si>
  <si>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</si>
  <si>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</si>
  <si>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</si>
  <si>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</si>
  <si>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</si>
  <si>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</si>
  <si>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</si>
  <si>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</si>
  <si>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</si>
  <si>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</si>
  <si>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</si>
  <si>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</si>
  <si>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</si>
  <si>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</si>
  <si>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</si>
  <si>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</si>
  <si>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2/15</t>
  </si>
  <si>
    <t>大棒（棒球棒、拨火棍）</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</si>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</sst>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2" formatCode="_ &quot;￥&quot;* #,##0_ ;_ &quot;￥&quot;* \-#,##0_ ;_ &quot;￥&quot;* &quot;-&quot;_ ;_ @_ "/>
    <numFmt numFmtId="176" formatCode="\/0_ "/>
    <numFmt numFmtId="177" formatCode="0_);[Red]\(0\)"/>
    <numFmt numFmtId="178" formatCode="\+0;\-0;&quot;±&quot;0"/>
    <numFmt numFmtId="179" formatCode="0_ "/>
    <numFmt numFmtId="44" formatCode="_ &quot;￥&quot;* #,##0.00_ ;_ &quot;￥&quot;* \-#,##0.00_ ;_ &quot;￥&quot;* &quot;-&quot;??_ ;_ @_ "/>
    <numFmt numFmtId="43" formatCode="_ * #,##0.00_ ;_ * \-#,##0.00_ ;_ * &quot;-&quot;??_ ;_ @_ "/>
    <numFmt numFmtId="41" formatCode="_ * #,##0_ ;_ * \-#,##0_ ;_ * &quot;-&quot;_ ;_ @_ "/>
    <numFmt numFmtId="24" formatCode="\$#,##0_);[Red]\(\$#,##0\)"/>
  </numFmts>
  <fonts count="45">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10"/>
      <color rgb="FF000000"/>
      <name val="宋体"/>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b/>
      <sz val="15"/>
      <color theme="3"/>
      <name val="等线"/>
      <charset val="134"/>
      <scheme val="minor"/>
    </font>
    <font>
      <u/>
      <sz val="11"/>
      <color rgb="FF0463C1"/>
      <name val="等线"/>
      <charset val="134"/>
    </font>
    <font>
      <sz val="11"/>
      <color theme="1"/>
      <name val="等线"/>
      <charset val="134"/>
      <scheme val="minor"/>
    </font>
    <font>
      <b/>
      <sz val="11"/>
      <color rgb="FFFA7D00"/>
      <name val="等线"/>
      <charset val="0"/>
      <scheme val="minor"/>
    </font>
    <font>
      <sz val="11"/>
      <color rgb="FF3F3F76"/>
      <name val="等线"/>
      <charset val="0"/>
      <scheme val="minor"/>
    </font>
    <font>
      <sz val="11"/>
      <color rgb="FFFF0000"/>
      <name val="等线"/>
      <charset val="0"/>
      <scheme val="minor"/>
    </font>
    <font>
      <sz val="11"/>
      <color rgb="FFFA7D00"/>
      <name val="等线"/>
      <charset val="0"/>
      <scheme val="minor"/>
    </font>
    <font>
      <i/>
      <sz val="11"/>
      <color rgb="FF7F7F7F"/>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rgb="FFFFFFFF"/>
      <name val="等线"/>
      <charset val="0"/>
      <scheme val="minor"/>
    </font>
    <font>
      <u/>
      <sz val="11"/>
      <color rgb="FF800080"/>
      <name val="等线"/>
      <charset val="0"/>
      <scheme val="minor"/>
    </font>
    <font>
      <sz val="11"/>
      <color rgb="FF006100"/>
      <name val="等线"/>
      <charset val="0"/>
      <scheme val="minor"/>
    </font>
    <font>
      <b/>
      <sz val="11"/>
      <color theme="3"/>
      <name val="等线"/>
      <charset val="134"/>
      <scheme val="minor"/>
    </font>
    <font>
      <b/>
      <sz val="13"/>
      <color theme="3"/>
      <name val="等线"/>
      <charset val="134"/>
      <scheme val="minor"/>
    </font>
    <font>
      <b/>
      <sz val="11"/>
      <color rgb="FF3F3F3F"/>
      <name val="等线"/>
      <charset val="0"/>
      <scheme val="minor"/>
    </font>
    <font>
      <b/>
      <sz val="18"/>
      <color theme="3"/>
      <name val="等线"/>
      <charset val="134"/>
      <scheme val="minor"/>
    </font>
    <font>
      <sz val="11"/>
      <color rgb="FF9C6500"/>
      <name val="等线"/>
      <charset val="0"/>
      <scheme val="minor"/>
    </font>
    <font>
      <b/>
      <sz val="11"/>
      <color theme="1"/>
      <name val="等线"/>
      <charset val="0"/>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24" fillId="0" borderId="0" applyFont="0" applyFill="0" applyBorder="0" applyAlignment="0" applyProtection="0">
      <alignment vertical="center"/>
    </xf>
    <xf numFmtId="0" fontId="30" fillId="20" borderId="0" applyNumberFormat="0" applyBorder="0" applyAlignment="0" applyProtection="0">
      <alignment vertical="center"/>
    </xf>
    <xf numFmtId="0" fontId="26" fillId="9" borderId="59"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30" fillId="17" borderId="0" applyNumberFormat="0" applyBorder="0" applyAlignment="0" applyProtection="0">
      <alignment vertical="center"/>
    </xf>
    <xf numFmtId="0" fontId="31" fillId="13" borderId="0" applyNumberFormat="0" applyBorder="0" applyAlignment="0" applyProtection="0">
      <alignment vertical="center"/>
    </xf>
    <xf numFmtId="43" fontId="24" fillId="0" borderId="0" applyFont="0" applyFill="0" applyBorder="0" applyAlignment="0" applyProtection="0">
      <alignment vertical="center"/>
    </xf>
    <xf numFmtId="0" fontId="32" fillId="23" borderId="0" applyNumberFormat="0" applyBorder="0" applyAlignment="0" applyProtection="0">
      <alignment vertical="center"/>
    </xf>
    <xf numFmtId="0" fontId="23" fillId="0" borderId="0">
      <protection locked="0"/>
    </xf>
    <xf numFmtId="9" fontId="24" fillId="0" borderId="0" applyFont="0" applyFill="0" applyBorder="0" applyAlignment="0" applyProtection="0">
      <alignment vertical="center"/>
    </xf>
    <xf numFmtId="0" fontId="34" fillId="0" borderId="0" applyNumberFormat="0" applyFill="0" applyBorder="0" applyAlignment="0" applyProtection="0">
      <alignment vertical="center"/>
    </xf>
    <xf numFmtId="0" fontId="24" fillId="10" borderId="60" applyNumberFormat="0" applyFont="0" applyAlignment="0" applyProtection="0">
      <alignment vertical="center"/>
    </xf>
    <xf numFmtId="0" fontId="32" fillId="27" borderId="0" applyNumberFormat="0" applyBorder="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58" applyNumberFormat="0" applyFill="0" applyAlignment="0" applyProtection="0">
      <alignment vertical="center"/>
    </xf>
    <xf numFmtId="0" fontId="37" fillId="0" borderId="58" applyNumberFormat="0" applyFill="0" applyAlignment="0" applyProtection="0">
      <alignment vertical="center"/>
    </xf>
    <xf numFmtId="0" fontId="32" fillId="22" borderId="0" applyNumberFormat="0" applyBorder="0" applyAlignment="0" applyProtection="0">
      <alignment vertical="center"/>
    </xf>
    <xf numFmtId="0" fontId="36" fillId="0" borderId="63" applyNumberFormat="0" applyFill="0" applyAlignment="0" applyProtection="0">
      <alignment vertical="center"/>
    </xf>
    <xf numFmtId="0" fontId="32" fillId="30" borderId="0" applyNumberFormat="0" applyBorder="0" applyAlignment="0" applyProtection="0">
      <alignment vertical="center"/>
    </xf>
    <xf numFmtId="0" fontId="38" fillId="8" borderId="64" applyNumberFormat="0" applyAlignment="0" applyProtection="0">
      <alignment vertical="center"/>
    </xf>
    <xf numFmtId="0" fontId="25" fillId="8" borderId="59" applyNumberFormat="0" applyAlignment="0" applyProtection="0">
      <alignment vertical="center"/>
    </xf>
    <xf numFmtId="0" fontId="33" fillId="24" borderId="62" applyNumberFormat="0" applyAlignment="0" applyProtection="0">
      <alignment vertical="center"/>
    </xf>
    <xf numFmtId="0" fontId="30" fillId="34" borderId="0" applyNumberFormat="0" applyBorder="0" applyAlignment="0" applyProtection="0">
      <alignment vertical="center"/>
    </xf>
    <xf numFmtId="0" fontId="32" fillId="33" borderId="0" applyNumberFormat="0" applyBorder="0" applyAlignment="0" applyProtection="0">
      <alignment vertical="center"/>
    </xf>
    <xf numFmtId="0" fontId="28" fillId="0" borderId="61" applyNumberFormat="0" applyFill="0" applyAlignment="0" applyProtection="0">
      <alignment vertical="center"/>
    </xf>
    <xf numFmtId="0" fontId="41" fillId="0" borderId="65" applyNumberFormat="0" applyFill="0" applyAlignment="0" applyProtection="0">
      <alignment vertical="center"/>
    </xf>
    <xf numFmtId="0" fontId="35" fillId="26" borderId="0" applyNumberFormat="0" applyBorder="0" applyAlignment="0" applyProtection="0">
      <alignment vertical="center"/>
    </xf>
    <xf numFmtId="0" fontId="40" fillId="32" borderId="0" applyNumberFormat="0" applyBorder="0" applyAlignment="0" applyProtection="0">
      <alignment vertical="center"/>
    </xf>
    <xf numFmtId="0" fontId="30" fillId="16" borderId="0" applyNumberFormat="0" applyBorder="0" applyAlignment="0" applyProtection="0">
      <alignment vertical="center"/>
    </xf>
    <xf numFmtId="0" fontId="32" fillId="2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8" borderId="0" applyNumberFormat="0" applyBorder="0" applyAlignment="0" applyProtection="0">
      <alignment vertical="center"/>
    </xf>
    <xf numFmtId="0" fontId="32" fillId="38" borderId="0" applyNumberFormat="0" applyBorder="0" applyAlignment="0" applyProtection="0">
      <alignment vertical="center"/>
    </xf>
    <xf numFmtId="0" fontId="32" fillId="37" borderId="0" applyNumberFormat="0" applyBorder="0" applyAlignment="0" applyProtection="0">
      <alignment vertical="center"/>
    </xf>
    <xf numFmtId="0" fontId="30" fillId="11" borderId="0" applyNumberFormat="0" applyBorder="0" applyAlignment="0" applyProtection="0">
      <alignment vertical="center"/>
    </xf>
    <xf numFmtId="0" fontId="30" fillId="31" borderId="0" applyNumberFormat="0" applyBorder="0" applyAlignment="0" applyProtection="0">
      <alignment vertical="center"/>
    </xf>
    <xf numFmtId="0" fontId="32" fillId="18" borderId="0" applyNumberFormat="0" applyBorder="0" applyAlignment="0" applyProtection="0">
      <alignment vertical="center"/>
    </xf>
    <xf numFmtId="0" fontId="30" fillId="21" borderId="0" applyNumberFormat="0" applyBorder="0" applyAlignment="0" applyProtection="0">
      <alignment vertical="center"/>
    </xf>
    <xf numFmtId="0" fontId="32" fillId="36" borderId="0" applyNumberFormat="0" applyBorder="0" applyAlignment="0" applyProtection="0">
      <alignment vertical="center"/>
    </xf>
    <xf numFmtId="0" fontId="32" fillId="25" borderId="0" applyNumberFormat="0" applyBorder="0" applyAlignment="0" applyProtection="0">
      <alignment vertical="center"/>
    </xf>
    <xf numFmtId="0" fontId="30" fillId="35" borderId="0" applyNumberFormat="0" applyBorder="0" applyAlignment="0" applyProtection="0">
      <alignment vertical="center"/>
    </xf>
    <xf numFmtId="0" fontId="32" fillId="14" borderId="0" applyNumberFormat="0" applyBorder="0" applyAlignment="0" applyProtection="0">
      <alignment vertical="center"/>
    </xf>
  </cellStyleXfs>
  <cellXfs count="420">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7"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7"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0" borderId="9" xfId="0" applyNumberFormat="1" applyFont="1" applyBorder="1" applyAlignment="1" applyProtection="1">
      <alignment horizontal="center" vertical="center"/>
      <protection locked="0"/>
    </xf>
    <xf numFmtId="49" fontId="17" fillId="7" borderId="14" xfId="0" applyNumberFormat="1" applyFont="1" applyFill="1" applyBorder="1" applyAlignment="1" applyProtection="1">
      <alignment horizontal="right" vertical="center"/>
      <protection locked="0"/>
    </xf>
    <xf numFmtId="49" fontId="17" fillId="7" borderId="15" xfId="0" applyNumberFormat="1" applyFont="1" applyFill="1" applyBorder="1" applyAlignment="1" applyProtection="1">
      <alignment horizontal="right" vertical="center"/>
      <protection locked="0"/>
    </xf>
    <xf numFmtId="49" fontId="17" fillId="7" borderId="32" xfId="0" applyNumberFormat="1" applyFont="1" applyFill="1" applyBorder="1" applyAlignment="1" applyProtection="1">
      <alignment horizontal="left" vertical="center"/>
      <protection locked="0"/>
    </xf>
    <xf numFmtId="49" fontId="17" fillId="7" borderId="3" xfId="0" applyNumberFormat="1" applyFont="1" applyFill="1" applyBorder="1" applyAlignment="1" applyProtection="1">
      <alignment horizontal="left" vertical="center"/>
      <protection locked="0"/>
    </xf>
    <xf numFmtId="177" fontId="17" fillId="3" borderId="1" xfId="0" applyNumberFormat="1" applyFont="1" applyFill="1" applyBorder="1" applyAlignment="1" applyProtection="1">
      <alignment horizontal="right" vertical="center"/>
      <protection locked="0"/>
    </xf>
    <xf numFmtId="177" fontId="17" fillId="3" borderId="2" xfId="0" applyNumberFormat="1" applyFont="1" applyFill="1" applyBorder="1" applyAlignment="1" applyProtection="1">
      <alignment horizontal="right" vertical="center"/>
      <protection locked="0"/>
    </xf>
    <xf numFmtId="49" fontId="17" fillId="3" borderId="32" xfId="0" applyNumberFormat="1" applyFont="1" applyFill="1" applyBorder="1" applyAlignment="1" applyProtection="1">
      <alignment horizontal="left" vertical="center"/>
      <protection locked="0"/>
    </xf>
    <xf numFmtId="49" fontId="17" fillId="3" borderId="3" xfId="0" applyNumberFormat="1" applyFont="1" applyFill="1" applyBorder="1" applyAlignment="1" applyProtection="1">
      <alignment horizontal="left" vertical="center"/>
      <protection locked="0"/>
    </xf>
    <xf numFmtId="49" fontId="17" fillId="7" borderId="2" xfId="0" applyNumberFormat="1" applyFont="1" applyFill="1" applyBorder="1" applyAlignment="1" applyProtection="1">
      <alignment horizontal="right" vertical="center"/>
      <protection locked="0"/>
    </xf>
    <xf numFmtId="49" fontId="17" fillId="7" borderId="32" xfId="0" applyNumberFormat="1" applyFont="1" applyFill="1" applyBorder="1" applyAlignment="1" applyProtection="1">
      <alignment horizontal="right" vertical="center"/>
      <protection locked="0"/>
    </xf>
    <xf numFmtId="49" fontId="17" fillId="3" borderId="2" xfId="0" applyNumberFormat="1" applyFont="1" applyFill="1" applyBorder="1" applyAlignment="1" applyProtection="1">
      <alignment horizontal="right" vertical="center" wrapText="1"/>
      <protection locked="0"/>
    </xf>
    <xf numFmtId="49" fontId="17" fillId="3" borderId="32" xfId="0" applyNumberFormat="1" applyFont="1" applyFill="1" applyBorder="1" applyAlignment="1" applyProtection="1">
      <alignment horizontal="right" vertical="center" wrapText="1"/>
      <protection locked="0"/>
    </xf>
    <xf numFmtId="0" fontId="17" fillId="3" borderId="3" xfId="0" applyNumberFormat="1" applyFont="1" applyFill="1" applyBorder="1" applyAlignment="1" applyProtection="1">
      <alignment horizontal="left" vertical="center"/>
      <protection locked="0"/>
    </xf>
    <xf numFmtId="0" fontId="17" fillId="3" borderId="1" xfId="0" applyNumberFormat="1" applyFont="1" applyFill="1" applyBorder="1" applyAlignment="1" applyProtection="1">
      <alignment horizontal="left" vertical="center"/>
      <protection locked="0"/>
    </xf>
    <xf numFmtId="177" fontId="5" fillId="3" borderId="2" xfId="0" applyNumberFormat="1" applyFont="1" applyFill="1" applyBorder="1" applyAlignment="1" applyProtection="1">
      <alignment horizontal="center" vertical="center"/>
      <protection locked="0"/>
    </xf>
    <xf numFmtId="177" fontId="17" fillId="0" borderId="1" xfId="0" applyNumberFormat="1" applyFont="1" applyBorder="1" applyAlignment="1" applyProtection="1">
      <alignment horizontal="right" vertical="center"/>
      <protection locked="0"/>
    </xf>
    <xf numFmtId="177" fontId="17" fillId="0" borderId="2" xfId="0" applyNumberFormat="1" applyFont="1" applyBorder="1" applyAlignment="1" applyProtection="1">
      <alignment horizontal="right" vertical="center"/>
      <protection locked="0"/>
    </xf>
    <xf numFmtId="0" fontId="17" fillId="7" borderId="32" xfId="0" applyNumberFormat="1" applyFont="1" applyFill="1" applyBorder="1" applyAlignment="1" applyProtection="1">
      <alignment horizontal="left" vertical="center"/>
      <protection locked="0"/>
    </xf>
    <xf numFmtId="0" fontId="17" fillId="7" borderId="3" xfId="0" applyNumberFormat="1" applyFont="1" applyFill="1" applyBorder="1" applyAlignment="1" applyProtection="1">
      <alignment horizontal="left" vertical="center"/>
      <protection locked="0"/>
    </xf>
    <xf numFmtId="177" fontId="5" fillId="0" borderId="2" xfId="0" applyNumberFormat="1" applyFont="1" applyBorder="1" applyAlignment="1" applyProtection="1">
      <alignment horizontal="center" vertical="center"/>
      <protection locked="0"/>
    </xf>
    <xf numFmtId="0" fontId="17"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7" fontId="5" fillId="3" borderId="1" xfId="0" applyNumberFormat="1" applyFont="1" applyFill="1" applyBorder="1" applyAlignment="1" applyProtection="1">
      <alignment horizontal="right" vertical="center"/>
      <protection locked="0"/>
    </xf>
    <xf numFmtId="177"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7"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8" fillId="0" borderId="0" xfId="0" applyFont="1" applyAlignment="1">
      <alignment horizontal="center" vertical="center"/>
    </xf>
    <xf numFmtId="179" fontId="18"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7" fontId="5" fillId="0" borderId="1" xfId="0" applyNumberFormat="1" applyFont="1" applyBorder="1" applyAlignment="1">
      <alignment horizontal="center" vertical="center"/>
    </xf>
    <xf numFmtId="177" fontId="5" fillId="3" borderId="1" xfId="0" applyNumberFormat="1" applyFont="1" applyFill="1" applyBorder="1" applyAlignment="1">
      <alignment horizontal="center" vertical="center"/>
    </xf>
    <xf numFmtId="177" fontId="5" fillId="3" borderId="1" xfId="0" applyNumberFormat="1" applyFont="1" applyFill="1" applyBorder="1" applyAlignment="1" applyProtection="1">
      <alignment horizontal="center" vertical="center" wrapText="1"/>
      <protection locked="0"/>
    </xf>
    <xf numFmtId="177" fontId="5" fillId="3" borderId="2" xfId="0" applyNumberFormat="1" applyFont="1" applyFill="1" applyBorder="1" applyAlignment="1" applyProtection="1">
      <alignment horizontal="center" vertical="center" wrapText="1"/>
      <protection locked="0"/>
    </xf>
    <xf numFmtId="177" fontId="5" fillId="3" borderId="3" xfId="0" applyNumberFormat="1" applyFont="1" applyFill="1" applyBorder="1" applyAlignment="1" applyProtection="1">
      <alignment horizontal="center" vertical="center" wrapText="1"/>
      <protection locked="0"/>
    </xf>
    <xf numFmtId="177" fontId="5" fillId="3" borderId="3" xfId="0" applyNumberFormat="1" applyFont="1" applyFill="1" applyBorder="1" applyAlignment="1" applyProtection="1">
      <alignment horizontal="center" vertical="center"/>
      <protection locked="0"/>
    </xf>
    <xf numFmtId="177" fontId="5" fillId="0" borderId="3" xfId="0" applyNumberFormat="1" applyFont="1" applyBorder="1" applyAlignment="1" applyProtection="1">
      <alignment horizontal="center" vertical="center"/>
      <protection locked="0"/>
    </xf>
    <xf numFmtId="177"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7"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11" xfId="0" applyFont="1" applyBorder="1" applyAlignment="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6" fontId="18"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6" fontId="18"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7"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7"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7"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9"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9" fontId="5" fillId="3" borderId="11" xfId="0" applyNumberFormat="1" applyFont="1" applyFill="1" applyBorder="1" applyAlignment="1">
      <alignment horizontal="center" vertical="center"/>
    </xf>
    <xf numFmtId="176" fontId="18"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6" fontId="18"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7" fontId="5" fillId="3" borderId="33" xfId="0" applyNumberFormat="1" applyFont="1" applyFill="1" applyBorder="1" applyAlignment="1" applyProtection="1">
      <alignment horizontal="center" vertical="center"/>
      <protection locked="0"/>
    </xf>
    <xf numFmtId="177" fontId="5" fillId="3" borderId="37" xfId="0" applyNumberFormat="1" applyFont="1" applyFill="1" applyBorder="1" applyAlignment="1" applyProtection="1">
      <alignment horizontal="center" vertical="center"/>
      <protection locked="0"/>
    </xf>
    <xf numFmtId="0" fontId="20"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8" fontId="21" fillId="3" borderId="14" xfId="0" applyNumberFormat="1" applyFont="1" applyFill="1" applyBorder="1" applyAlignment="1" applyProtection="1">
      <alignment horizontal="center" vertical="center"/>
      <protection locked="0"/>
    </xf>
    <xf numFmtId="178" fontId="21" fillId="3" borderId="26" xfId="0" applyNumberFormat="1" applyFont="1" applyFill="1" applyBorder="1" applyAlignment="1" applyProtection="1">
      <alignment horizontal="center" vertical="center"/>
      <protection locked="0"/>
    </xf>
    <xf numFmtId="178" fontId="5" fillId="3" borderId="16" xfId="0" applyNumberFormat="1" applyFont="1" applyFill="1" applyBorder="1" applyAlignment="1" applyProtection="1">
      <alignment horizontal="center" vertical="center"/>
      <protection locked="0"/>
    </xf>
    <xf numFmtId="178"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7"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7" fontId="5" fillId="0" borderId="21" xfId="0" applyNumberFormat="1" applyFont="1" applyBorder="1" applyAlignment="1">
      <alignment horizontal="center" vertical="center"/>
    </xf>
    <xf numFmtId="177" fontId="5" fillId="3" borderId="21" xfId="0" applyNumberFormat="1" applyFont="1" applyFill="1" applyBorder="1" applyAlignment="1">
      <alignment horizontal="center" vertical="center"/>
    </xf>
    <xf numFmtId="177"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topLeftCell="A70" workbookViewId="0">
      <selection activeCell="AD18" sqref="AD18:AE18"/>
    </sheetView>
  </sheetViews>
  <sheetFormatPr defaultColWidth="3" defaultRowHeight="15"/>
  <cols>
    <col min="1" max="16384" width="3.25" style="116" customWidth="1"/>
  </cols>
  <sheetData>
    <row r="1" ht="15.75" spans="14:33">
      <c r="N1" s="220"/>
      <c r="O1" s="220"/>
      <c r="P1" s="221"/>
      <c r="Q1" s="221"/>
      <c r="R1" s="221"/>
      <c r="S1" s="221"/>
      <c r="T1" s="221"/>
      <c r="U1" s="221"/>
      <c r="V1" s="221"/>
      <c r="W1" s="221"/>
      <c r="X1" s="221"/>
      <c r="Y1" s="221"/>
      <c r="Z1" s="221"/>
      <c r="AA1" s="221"/>
      <c r="AB1" s="221"/>
      <c r="AC1" s="221"/>
      <c r="AD1" s="221"/>
      <c r="AE1" s="221"/>
      <c r="AF1" s="220"/>
      <c r="AG1" s="220"/>
    </row>
    <row r="2" spans="2:41">
      <c r="B2" s="117" t="s">
        <v>0</v>
      </c>
      <c r="C2" s="118"/>
      <c r="D2" s="118"/>
      <c r="E2" s="118"/>
      <c r="F2" s="118"/>
      <c r="G2" s="118"/>
      <c r="H2" s="118"/>
      <c r="I2" s="118"/>
      <c r="J2" s="118"/>
      <c r="K2" s="118"/>
      <c r="L2" s="118"/>
      <c r="M2" s="118"/>
      <c r="N2" s="118"/>
      <c r="O2" s="222"/>
      <c r="Q2" s="146" t="s">
        <v>1</v>
      </c>
      <c r="R2" s="147"/>
      <c r="S2" s="147"/>
      <c r="T2" s="147"/>
      <c r="U2" s="147"/>
      <c r="V2" s="147"/>
      <c r="W2" s="147"/>
      <c r="X2" s="147"/>
      <c r="Y2" s="147"/>
      <c r="Z2" s="147"/>
      <c r="AA2" s="147"/>
      <c r="AB2" s="147"/>
      <c r="AC2" s="147"/>
      <c r="AD2" s="147"/>
      <c r="AE2" s="147"/>
      <c r="AF2" s="147"/>
      <c r="AG2" s="147"/>
      <c r="AH2" s="294"/>
      <c r="AJ2" s="326" t="s">
        <v>2</v>
      </c>
      <c r="AK2" s="327"/>
      <c r="AL2" s="327"/>
      <c r="AM2" s="327"/>
      <c r="AN2" s="327"/>
      <c r="AO2" s="349"/>
    </row>
    <row r="3" spans="2:41">
      <c r="B3" s="119" t="s">
        <v>3</v>
      </c>
      <c r="C3" s="120"/>
      <c r="D3" s="121" t="s">
        <v>4</v>
      </c>
      <c r="E3" s="122"/>
      <c r="F3" s="122"/>
      <c r="G3" s="122"/>
      <c r="H3" s="122"/>
      <c r="I3" s="122"/>
      <c r="J3" s="122"/>
      <c r="K3" s="122"/>
      <c r="L3" s="122"/>
      <c r="M3" s="122"/>
      <c r="N3" s="122"/>
      <c r="O3" s="223"/>
      <c r="Q3" s="259" t="s">
        <v>5</v>
      </c>
      <c r="R3" s="260"/>
      <c r="S3" s="256">
        <v>65</v>
      </c>
      <c r="T3" s="256"/>
      <c r="U3" s="261">
        <f>INT(S3/2)</f>
        <v>32</v>
      </c>
      <c r="V3" s="261"/>
      <c r="W3" s="262" t="s">
        <v>6</v>
      </c>
      <c r="X3" s="262"/>
      <c r="Y3" s="264">
        <v>50</v>
      </c>
      <c r="Z3" s="264"/>
      <c r="AA3" s="265">
        <f>INT(Y3/2)</f>
        <v>25</v>
      </c>
      <c r="AB3" s="265"/>
      <c r="AC3" s="260" t="s">
        <v>7</v>
      </c>
      <c r="AD3" s="260"/>
      <c r="AE3" s="256">
        <v>20</v>
      </c>
      <c r="AF3" s="256"/>
      <c r="AG3" s="261">
        <f>INT(AE3/2)</f>
        <v>10</v>
      </c>
      <c r="AH3" s="328"/>
      <c r="AJ3" s="329"/>
      <c r="AK3" s="330"/>
      <c r="AL3" s="330"/>
      <c r="AM3" s="330"/>
      <c r="AN3" s="330"/>
      <c r="AO3" s="350"/>
    </row>
    <row r="4" spans="2:41">
      <c r="B4" s="123" t="s">
        <v>8</v>
      </c>
      <c r="C4" s="124"/>
      <c r="D4" s="125" t="s">
        <v>9</v>
      </c>
      <c r="E4" s="126"/>
      <c r="F4" s="126"/>
      <c r="G4" s="126"/>
      <c r="H4" s="126"/>
      <c r="I4" s="224"/>
      <c r="J4" s="124" t="s">
        <v>10</v>
      </c>
      <c r="K4" s="124"/>
      <c r="L4" s="225" t="s">
        <v>11</v>
      </c>
      <c r="M4" s="225"/>
      <c r="N4" s="225"/>
      <c r="O4" s="226"/>
      <c r="Q4" s="259"/>
      <c r="R4" s="260"/>
      <c r="S4" s="256"/>
      <c r="T4" s="256"/>
      <c r="U4" s="124">
        <f>INT(S3/5)</f>
        <v>13</v>
      </c>
      <c r="V4" s="124"/>
      <c r="W4" s="262"/>
      <c r="X4" s="262"/>
      <c r="Y4" s="264"/>
      <c r="Z4" s="264"/>
      <c r="AA4" s="265">
        <f>INT(Y3/5)</f>
        <v>10</v>
      </c>
      <c r="AB4" s="265"/>
      <c r="AC4" s="260"/>
      <c r="AD4" s="260"/>
      <c r="AE4" s="256"/>
      <c r="AF4" s="256"/>
      <c r="AG4" s="261">
        <f>INT(AE3/5)</f>
        <v>4</v>
      </c>
      <c r="AH4" s="328"/>
      <c r="AJ4" s="329"/>
      <c r="AK4" s="330"/>
      <c r="AL4" s="330"/>
      <c r="AM4" s="330"/>
      <c r="AN4" s="330"/>
      <c r="AO4" s="350"/>
    </row>
    <row r="5" spans="2:41">
      <c r="B5" s="119" t="s">
        <v>12</v>
      </c>
      <c r="C5" s="120"/>
      <c r="D5" s="121" t="s">
        <v>13</v>
      </c>
      <c r="E5" s="122"/>
      <c r="F5" s="122"/>
      <c r="G5" s="122"/>
      <c r="H5" s="122"/>
      <c r="I5" s="122"/>
      <c r="J5" s="122"/>
      <c r="K5" s="122"/>
      <c r="L5" s="122"/>
      <c r="M5" s="122"/>
      <c r="N5" s="122"/>
      <c r="O5" s="223"/>
      <c r="Q5" s="263" t="s">
        <v>14</v>
      </c>
      <c r="R5" s="262"/>
      <c r="S5" s="264">
        <v>60</v>
      </c>
      <c r="T5" s="264"/>
      <c r="U5" s="265">
        <f t="shared" ref="U5" si="0">INT(S5/2)</f>
        <v>30</v>
      </c>
      <c r="V5" s="265"/>
      <c r="W5" s="260" t="s">
        <v>15</v>
      </c>
      <c r="X5" s="260"/>
      <c r="Y5" s="256">
        <v>60</v>
      </c>
      <c r="Z5" s="256"/>
      <c r="AA5" s="261">
        <f t="shared" ref="AA5" si="1">INT(Y5/2)</f>
        <v>30</v>
      </c>
      <c r="AB5" s="261"/>
      <c r="AC5" s="262" t="s">
        <v>16</v>
      </c>
      <c r="AD5" s="262"/>
      <c r="AE5" s="264">
        <v>80</v>
      </c>
      <c r="AF5" s="264"/>
      <c r="AG5" s="265">
        <f>INT(AE5/2)</f>
        <v>40</v>
      </c>
      <c r="AH5" s="331"/>
      <c r="AJ5" s="329"/>
      <c r="AK5" s="330"/>
      <c r="AL5" s="330"/>
      <c r="AM5" s="330"/>
      <c r="AN5" s="330"/>
      <c r="AO5" s="350"/>
    </row>
    <row r="6" spans="2:41">
      <c r="B6" s="123" t="s">
        <v>17</v>
      </c>
      <c r="C6" s="124"/>
      <c r="D6" s="125">
        <v>22</v>
      </c>
      <c r="E6" s="126"/>
      <c r="F6" s="126"/>
      <c r="G6" s="126"/>
      <c r="H6" s="126"/>
      <c r="I6" s="224"/>
      <c r="J6" s="124" t="s">
        <v>18</v>
      </c>
      <c r="K6" s="124"/>
      <c r="L6" s="225" t="s">
        <v>19</v>
      </c>
      <c r="M6" s="225"/>
      <c r="N6" s="225"/>
      <c r="O6" s="226"/>
      <c r="Q6" s="263"/>
      <c r="R6" s="262"/>
      <c r="S6" s="264"/>
      <c r="T6" s="264"/>
      <c r="U6" s="120">
        <f t="shared" ref="U6" si="2">INT(S5/5)</f>
        <v>12</v>
      </c>
      <c r="V6" s="120"/>
      <c r="W6" s="260"/>
      <c r="X6" s="260"/>
      <c r="Y6" s="256"/>
      <c r="Z6" s="256"/>
      <c r="AA6" s="261">
        <f t="shared" ref="AA6" si="3">INT(Y5/5)</f>
        <v>12</v>
      </c>
      <c r="AB6" s="261"/>
      <c r="AC6" s="262"/>
      <c r="AD6" s="262"/>
      <c r="AE6" s="264"/>
      <c r="AF6" s="264"/>
      <c r="AG6" s="265">
        <f>INT(AE5/5)</f>
        <v>16</v>
      </c>
      <c r="AH6" s="331"/>
      <c r="AJ6" s="329"/>
      <c r="AK6" s="330"/>
      <c r="AL6" s="330"/>
      <c r="AM6" s="330"/>
      <c r="AN6" s="330"/>
      <c r="AO6" s="350"/>
    </row>
    <row r="7" spans="2:41">
      <c r="B7" s="119" t="s">
        <v>20</v>
      </c>
      <c r="C7" s="120"/>
      <c r="D7" s="121" t="s">
        <v>21</v>
      </c>
      <c r="E7" s="122"/>
      <c r="F7" s="122"/>
      <c r="G7" s="122"/>
      <c r="H7" s="122"/>
      <c r="I7" s="122"/>
      <c r="J7" s="122"/>
      <c r="K7" s="122"/>
      <c r="L7" s="122"/>
      <c r="M7" s="122"/>
      <c r="N7" s="122"/>
      <c r="O7" s="223"/>
      <c r="Q7" s="259" t="s">
        <v>22</v>
      </c>
      <c r="R7" s="260"/>
      <c r="S7" s="256">
        <v>80</v>
      </c>
      <c r="T7" s="256"/>
      <c r="U7" s="261">
        <f t="shared" ref="U7" si="4">INT(S7/2)</f>
        <v>40</v>
      </c>
      <c r="V7" s="261"/>
      <c r="W7" s="266" t="s">
        <v>23</v>
      </c>
      <c r="X7" s="266"/>
      <c r="Y7" s="264">
        <v>50</v>
      </c>
      <c r="Z7" s="264"/>
      <c r="AA7" s="265">
        <f t="shared" ref="AA7" si="5">INT(Y7/2)</f>
        <v>25</v>
      </c>
      <c r="AB7" s="265"/>
      <c r="AC7" s="260" t="s">
        <v>24</v>
      </c>
      <c r="AD7" s="260"/>
      <c r="AE7" s="308">
        <f>附表!F23-LOOKUP(D6,附表!E2:E7,附表!F2:F7)</f>
        <v>7</v>
      </c>
      <c r="AF7" s="308"/>
      <c r="AG7" s="332" t="s">
        <v>25</v>
      </c>
      <c r="AH7" s="333"/>
      <c r="AJ7" s="329"/>
      <c r="AK7" s="330"/>
      <c r="AL7" s="330"/>
      <c r="AM7" s="330"/>
      <c r="AN7" s="330"/>
      <c r="AO7" s="350"/>
    </row>
    <row r="8" ht="15.75" spans="2:41">
      <c r="B8" s="127" t="s">
        <v>26</v>
      </c>
      <c r="C8" s="128"/>
      <c r="D8" s="129" t="s">
        <v>27</v>
      </c>
      <c r="E8" s="130"/>
      <c r="F8" s="130"/>
      <c r="G8" s="130"/>
      <c r="H8" s="130"/>
      <c r="I8" s="130"/>
      <c r="J8" s="130"/>
      <c r="K8" s="130"/>
      <c r="L8" s="130"/>
      <c r="M8" s="130"/>
      <c r="N8" s="130"/>
      <c r="O8" s="227"/>
      <c r="Q8" s="137"/>
      <c r="R8" s="138"/>
      <c r="S8" s="257"/>
      <c r="T8" s="257"/>
      <c r="U8" s="128">
        <f t="shared" ref="U8" si="6">INT(S7/5)</f>
        <v>16</v>
      </c>
      <c r="V8" s="128"/>
      <c r="W8" s="267"/>
      <c r="X8" s="267"/>
      <c r="Y8" s="309"/>
      <c r="Z8" s="309"/>
      <c r="AA8" s="310">
        <f t="shared" ref="AA8" si="7">INT(Y7/5)</f>
        <v>10</v>
      </c>
      <c r="AB8" s="310"/>
      <c r="AC8" s="138"/>
      <c r="AD8" s="138"/>
      <c r="AE8" s="311"/>
      <c r="AF8" s="311"/>
      <c r="AG8" s="334">
        <v>0</v>
      </c>
      <c r="AH8" s="335"/>
      <c r="AJ8" s="336"/>
      <c r="AK8" s="337"/>
      <c r="AL8" s="337"/>
      <c r="AM8" s="337"/>
      <c r="AN8" s="337"/>
      <c r="AO8" s="351"/>
    </row>
    <row r="9" ht="15.75" spans="36:40">
      <c r="AJ9" s="338"/>
      <c r="AK9" s="338"/>
      <c r="AL9" s="338"/>
      <c r="AM9" s="338"/>
      <c r="AN9" s="338"/>
    </row>
    <row r="10" spans="2:41">
      <c r="B10" s="131" t="s">
        <v>28</v>
      </c>
      <c r="C10" s="132"/>
      <c r="D10" s="132"/>
      <c r="E10" s="133"/>
      <c r="F10" s="134">
        <v>14</v>
      </c>
      <c r="G10" s="135"/>
      <c r="H10" s="136">
        <f>INT((S7+S5)/10)</f>
        <v>14</v>
      </c>
      <c r="I10" s="228"/>
      <c r="J10" s="229" t="s">
        <v>29</v>
      </c>
      <c r="K10" s="230"/>
      <c r="L10" s="230"/>
      <c r="M10" s="231"/>
      <c r="N10" s="232">
        <v>20</v>
      </c>
      <c r="O10" s="233"/>
      <c r="P10" s="234">
        <f>IF(ISBLANK(N10),MIN(AE3,99-P26),INT(99-P26))</f>
        <v>99</v>
      </c>
      <c r="Q10" s="268"/>
      <c r="R10" s="269" t="s">
        <v>30</v>
      </c>
      <c r="S10" s="132"/>
      <c r="T10" s="132"/>
      <c r="U10" s="133"/>
      <c r="V10" s="134">
        <v>30</v>
      </c>
      <c r="W10" s="135"/>
      <c r="X10" s="270">
        <v>30</v>
      </c>
      <c r="Y10" s="312"/>
      <c r="Z10" s="313" t="s">
        <v>31</v>
      </c>
      <c r="AA10" s="230"/>
      <c r="AB10" s="230"/>
      <c r="AC10" s="231"/>
      <c r="AD10" s="232">
        <v>4</v>
      </c>
      <c r="AE10" s="233"/>
      <c r="AF10" s="234">
        <f>INT(AE3/5)</f>
        <v>4</v>
      </c>
      <c r="AG10" s="268"/>
      <c r="AH10" s="339" t="s">
        <v>32</v>
      </c>
      <c r="AI10" s="340"/>
      <c r="AJ10" s="340"/>
      <c r="AK10" s="341"/>
      <c r="AL10" s="342" t="s">
        <v>33</v>
      </c>
      <c r="AM10" s="342"/>
      <c r="AN10" s="342"/>
      <c r="AO10" s="352"/>
    </row>
    <row r="11" ht="15.75" spans="2:41">
      <c r="B11" s="137"/>
      <c r="C11" s="138"/>
      <c r="D11" s="138"/>
      <c r="E11" s="139"/>
      <c r="F11" s="140"/>
      <c r="G11" s="141"/>
      <c r="H11" s="142"/>
      <c r="I11" s="235"/>
      <c r="J11" s="236"/>
      <c r="K11" s="237"/>
      <c r="L11" s="237"/>
      <c r="M11" s="238"/>
      <c r="N11" s="239"/>
      <c r="O11" s="240"/>
      <c r="P11" s="241"/>
      <c r="Q11" s="271"/>
      <c r="R11" s="272"/>
      <c r="S11" s="138"/>
      <c r="T11" s="138"/>
      <c r="U11" s="139"/>
      <c r="V11" s="140"/>
      <c r="W11" s="141"/>
      <c r="X11" s="273"/>
      <c r="Y11" s="314"/>
      <c r="Z11" s="315"/>
      <c r="AA11" s="237"/>
      <c r="AB11" s="237"/>
      <c r="AC11" s="238"/>
      <c r="AD11" s="239"/>
      <c r="AE11" s="240"/>
      <c r="AF11" s="241"/>
      <c r="AG11" s="271"/>
      <c r="AH11" s="343" t="s">
        <v>34</v>
      </c>
      <c r="AI11" s="344"/>
      <c r="AJ11" s="344"/>
      <c r="AK11" s="345"/>
      <c r="AL11" s="257" t="s">
        <v>35</v>
      </c>
      <c r="AM11" s="257"/>
      <c r="AN11" s="257"/>
      <c r="AO11" s="353"/>
    </row>
    <row r="12" ht="15.75" spans="2:40">
      <c r="B12" s="143" t="str">
        <f>IF(E12=0," ","职业序号：")</f>
        <v>职业序号：</v>
      </c>
      <c r="C12" s="143"/>
      <c r="D12" s="143"/>
      <c r="E12" s="144">
        <v>105</v>
      </c>
      <c r="F12" s="144"/>
      <c r="G12" s="145" t="str">
        <f>IF(E12=0," ","["&amp;LOOKUP(E12,职业列表!A2:A116,职业列表!B2:B116)&amp;"]的本职技能："&amp;LOOKUP(E12,职业列表!A2:A116,职业列表!F2:F116))</f>
        <v>[学生、实习生]的本职技能：语言（母语或外语），图书馆，聆听，三个学习的专业，任意两项其他个人或时代特长。</v>
      </c>
      <c r="I12" s="145"/>
      <c r="J12" s="242"/>
      <c r="K12" s="242"/>
      <c r="L12" s="242"/>
      <c r="M12" s="242"/>
      <c r="N12" s="242"/>
      <c r="O12" s="242"/>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row>
    <row r="13" spans="2:41">
      <c r="B13" s="146" t="s">
        <v>36</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4"/>
    </row>
    <row r="14" spans="2:41">
      <c r="B14" s="148"/>
      <c r="C14" s="149" t="s">
        <v>37</v>
      </c>
      <c r="D14" s="150"/>
      <c r="E14" s="150"/>
      <c r="F14" s="150"/>
      <c r="G14" s="151"/>
      <c r="H14" s="34" t="s">
        <v>38</v>
      </c>
      <c r="I14" s="34"/>
      <c r="J14" s="34" t="s">
        <v>39</v>
      </c>
      <c r="K14" s="34"/>
      <c r="L14" s="34" t="s">
        <v>12</v>
      </c>
      <c r="M14" s="34"/>
      <c r="N14" s="34" t="s">
        <v>40</v>
      </c>
      <c r="O14" s="34"/>
      <c r="P14" s="34" t="s">
        <v>41</v>
      </c>
      <c r="Q14" s="34"/>
      <c r="R14" s="34"/>
      <c r="S14" s="34"/>
      <c r="T14" s="34"/>
      <c r="U14" s="274"/>
      <c r="V14" s="275"/>
      <c r="W14" s="150" t="s">
        <v>37</v>
      </c>
      <c r="X14" s="150"/>
      <c r="Y14" s="150"/>
      <c r="Z14" s="150"/>
      <c r="AA14" s="151"/>
      <c r="AB14" s="34" t="s">
        <v>38</v>
      </c>
      <c r="AC14" s="34"/>
      <c r="AD14" s="34" t="s">
        <v>39</v>
      </c>
      <c r="AE14" s="34"/>
      <c r="AF14" s="34" t="s">
        <v>12</v>
      </c>
      <c r="AG14" s="34"/>
      <c r="AH14" s="34" t="s">
        <v>40</v>
      </c>
      <c r="AI14" s="34"/>
      <c r="AJ14" s="34" t="s">
        <v>41</v>
      </c>
      <c r="AK14" s="34"/>
      <c r="AL14" s="34"/>
      <c r="AM14" s="34"/>
      <c r="AN14" s="34"/>
      <c r="AO14" s="57"/>
    </row>
    <row r="15" spans="2:41">
      <c r="B15" s="152" t="s">
        <v>42</v>
      </c>
      <c r="C15" s="153" t="s">
        <v>43</v>
      </c>
      <c r="D15" s="153"/>
      <c r="E15" s="153"/>
      <c r="F15" s="153"/>
      <c r="G15" s="153"/>
      <c r="H15" s="154">
        <v>5</v>
      </c>
      <c r="I15" s="154"/>
      <c r="J15" s="154"/>
      <c r="K15" s="154"/>
      <c r="L15" s="154"/>
      <c r="M15" s="154"/>
      <c r="N15" s="154"/>
      <c r="O15" s="154"/>
      <c r="P15" s="244">
        <f>SUM(H15:O15)</f>
        <v>5</v>
      </c>
      <c r="Q15" s="244"/>
      <c r="R15" s="244">
        <f>INT(P15/2)</f>
        <v>2</v>
      </c>
      <c r="S15" s="244"/>
      <c r="T15" s="244">
        <f>INT(P15/5)</f>
        <v>1</v>
      </c>
      <c r="U15" s="276"/>
      <c r="V15" s="277" t="s">
        <v>42</v>
      </c>
      <c r="W15" s="278" t="s">
        <v>44</v>
      </c>
      <c r="X15" s="278"/>
      <c r="Y15" s="278"/>
      <c r="Z15" s="278"/>
      <c r="AA15" s="278"/>
      <c r="AB15" s="154">
        <v>5</v>
      </c>
      <c r="AC15" s="154"/>
      <c r="AD15" s="154"/>
      <c r="AE15" s="154"/>
      <c r="AF15" s="154"/>
      <c r="AG15" s="154"/>
      <c r="AH15" s="154"/>
      <c r="AI15" s="154"/>
      <c r="AJ15" s="244">
        <f>SUM(AB15:AI15)</f>
        <v>5</v>
      </c>
      <c r="AK15" s="244"/>
      <c r="AL15" s="244">
        <f>INT(AJ15/2)</f>
        <v>2</v>
      </c>
      <c r="AM15" s="244"/>
      <c r="AN15" s="244">
        <f>INT(AJ15/5)</f>
        <v>1</v>
      </c>
      <c r="AO15" s="354"/>
    </row>
    <row r="16" spans="2:41">
      <c r="B16" s="155" t="s">
        <v>42</v>
      </c>
      <c r="C16" s="156" t="s">
        <v>45</v>
      </c>
      <c r="D16" s="156"/>
      <c r="E16" s="156"/>
      <c r="F16" s="156"/>
      <c r="G16" s="156"/>
      <c r="H16" s="157">
        <v>1</v>
      </c>
      <c r="I16" s="157"/>
      <c r="J16" s="157"/>
      <c r="K16" s="157"/>
      <c r="L16" s="157"/>
      <c r="M16" s="157"/>
      <c r="N16" s="157"/>
      <c r="O16" s="157"/>
      <c r="P16" s="245">
        <f>SUM(H16:O16)</f>
        <v>1</v>
      </c>
      <c r="Q16" s="245"/>
      <c r="R16" s="245">
        <f>INT(P16/2)</f>
        <v>0</v>
      </c>
      <c r="S16" s="245"/>
      <c r="T16" s="245">
        <f>INT(P16/5)</f>
        <v>0</v>
      </c>
      <c r="U16" s="279"/>
      <c r="V16" s="280" t="s">
        <v>42</v>
      </c>
      <c r="W16" s="156" t="s">
        <v>46</v>
      </c>
      <c r="X16" s="156"/>
      <c r="Y16" s="156"/>
      <c r="Z16" s="156"/>
      <c r="AA16" s="156"/>
      <c r="AB16" s="157">
        <v>20</v>
      </c>
      <c r="AC16" s="157"/>
      <c r="AD16" s="157"/>
      <c r="AE16" s="157"/>
      <c r="AF16" s="157">
        <v>30</v>
      </c>
      <c r="AG16" s="157"/>
      <c r="AH16" s="157"/>
      <c r="AI16" s="157"/>
      <c r="AJ16" s="245">
        <f>SUM(AB16:AI16)</f>
        <v>50</v>
      </c>
      <c r="AK16" s="245"/>
      <c r="AL16" s="245">
        <f>INT(AJ16/2)</f>
        <v>25</v>
      </c>
      <c r="AM16" s="245"/>
      <c r="AN16" s="245">
        <f>INT(AJ16/5)</f>
        <v>10</v>
      </c>
      <c r="AO16" s="355"/>
    </row>
    <row r="17" spans="2:41">
      <c r="B17" s="152" t="s">
        <v>42</v>
      </c>
      <c r="C17" s="153" t="s">
        <v>47</v>
      </c>
      <c r="D17" s="153"/>
      <c r="E17" s="153"/>
      <c r="F17" s="153"/>
      <c r="G17" s="153"/>
      <c r="H17" s="154">
        <v>5</v>
      </c>
      <c r="I17" s="154"/>
      <c r="J17" s="154"/>
      <c r="K17" s="154"/>
      <c r="L17" s="154"/>
      <c r="M17" s="154"/>
      <c r="N17" s="154"/>
      <c r="O17" s="154"/>
      <c r="P17" s="244">
        <f t="shared" ref="P17:P46" si="8">SUM(H17:O17)</f>
        <v>5</v>
      </c>
      <c r="Q17" s="244"/>
      <c r="R17" s="244">
        <f t="shared" ref="R17:R46" si="9">INT(P17/2)</f>
        <v>2</v>
      </c>
      <c r="S17" s="244"/>
      <c r="T17" s="244">
        <f t="shared" ref="T17:T46" si="10">INT(P17/5)</f>
        <v>1</v>
      </c>
      <c r="U17" s="276"/>
      <c r="V17" s="277" t="s">
        <v>42</v>
      </c>
      <c r="W17" s="278" t="s">
        <v>48</v>
      </c>
      <c r="X17" s="278"/>
      <c r="Y17" s="278"/>
      <c r="Z17" s="278"/>
      <c r="AA17" s="278"/>
      <c r="AB17" s="154">
        <v>20</v>
      </c>
      <c r="AC17" s="154"/>
      <c r="AD17" s="186"/>
      <c r="AE17" s="250"/>
      <c r="AF17" s="154">
        <v>33</v>
      </c>
      <c r="AG17" s="154"/>
      <c r="AH17" s="154"/>
      <c r="AI17" s="154"/>
      <c r="AJ17" s="244">
        <f t="shared" ref="AJ17:AJ46" si="11">SUM(AB17:AI17)</f>
        <v>53</v>
      </c>
      <c r="AK17" s="244"/>
      <c r="AL17" s="244">
        <f t="shared" ref="AL17:AL46" si="12">INT(AJ17/2)</f>
        <v>26</v>
      </c>
      <c r="AM17" s="244"/>
      <c r="AN17" s="244">
        <f t="shared" ref="AN17:AN46" si="13">INT(AJ17/5)</f>
        <v>10</v>
      </c>
      <c r="AO17" s="354"/>
    </row>
    <row r="18" spans="2:41">
      <c r="B18" s="155" t="s">
        <v>42</v>
      </c>
      <c r="C18" s="156" t="s">
        <v>49</v>
      </c>
      <c r="D18" s="156"/>
      <c r="E18" s="156"/>
      <c r="F18" s="156"/>
      <c r="G18" s="156"/>
      <c r="H18" s="157">
        <v>1</v>
      </c>
      <c r="I18" s="157"/>
      <c r="J18" s="157"/>
      <c r="K18" s="157"/>
      <c r="L18" s="157"/>
      <c r="M18" s="157"/>
      <c r="N18" s="157"/>
      <c r="O18" s="157"/>
      <c r="P18" s="245">
        <f t="shared" si="8"/>
        <v>1</v>
      </c>
      <c r="Q18" s="245"/>
      <c r="R18" s="245">
        <f t="shared" si="9"/>
        <v>0</v>
      </c>
      <c r="S18" s="245"/>
      <c r="T18" s="245">
        <f t="shared" si="10"/>
        <v>0</v>
      </c>
      <c r="U18" s="279"/>
      <c r="V18" s="280" t="s">
        <v>42</v>
      </c>
      <c r="W18" s="156" t="s">
        <v>50</v>
      </c>
      <c r="X18" s="156"/>
      <c r="Y18" s="156"/>
      <c r="Z18" s="156"/>
      <c r="AA18" s="156"/>
      <c r="AB18" s="157">
        <v>1</v>
      </c>
      <c r="AC18" s="157"/>
      <c r="AD18" s="181"/>
      <c r="AE18" s="249"/>
      <c r="AF18" s="157"/>
      <c r="AG18" s="157"/>
      <c r="AH18" s="157"/>
      <c r="AI18" s="157"/>
      <c r="AJ18" s="245">
        <f t="shared" si="11"/>
        <v>1</v>
      </c>
      <c r="AK18" s="245"/>
      <c r="AL18" s="245">
        <f t="shared" si="12"/>
        <v>0</v>
      </c>
      <c r="AM18" s="245"/>
      <c r="AN18" s="245">
        <f t="shared" si="13"/>
        <v>0</v>
      </c>
      <c r="AO18" s="355"/>
    </row>
    <row r="19" ht="13.9" customHeight="1" spans="2:41">
      <c r="B19" s="152" t="s">
        <v>42</v>
      </c>
      <c r="C19" s="158" t="s">
        <v>51</v>
      </c>
      <c r="D19" s="159"/>
      <c r="E19" s="160"/>
      <c r="F19" s="160"/>
      <c r="G19" s="161"/>
      <c r="H19" s="154">
        <v>5</v>
      </c>
      <c r="I19" s="154"/>
      <c r="J19" s="154"/>
      <c r="K19" s="154"/>
      <c r="L19" s="154"/>
      <c r="M19" s="154"/>
      <c r="N19" s="154"/>
      <c r="O19" s="154"/>
      <c r="P19" s="244">
        <f t="shared" si="8"/>
        <v>5</v>
      </c>
      <c r="Q19" s="244"/>
      <c r="R19" s="244">
        <f t="shared" si="9"/>
        <v>2</v>
      </c>
      <c r="S19" s="244"/>
      <c r="T19" s="244">
        <f t="shared" si="10"/>
        <v>1</v>
      </c>
      <c r="U19" s="276"/>
      <c r="V19" s="277" t="s">
        <v>42</v>
      </c>
      <c r="W19" s="278" t="s">
        <v>52</v>
      </c>
      <c r="X19" s="278"/>
      <c r="Y19" s="278"/>
      <c r="Z19" s="278"/>
      <c r="AA19" s="278"/>
      <c r="AB19" s="154">
        <v>10</v>
      </c>
      <c r="AC19" s="154"/>
      <c r="AD19" s="186"/>
      <c r="AE19" s="250"/>
      <c r="AF19" s="154"/>
      <c r="AG19" s="154"/>
      <c r="AH19" s="154"/>
      <c r="AI19" s="154"/>
      <c r="AJ19" s="244">
        <f t="shared" si="11"/>
        <v>10</v>
      </c>
      <c r="AK19" s="244"/>
      <c r="AL19" s="244">
        <f t="shared" si="12"/>
        <v>5</v>
      </c>
      <c r="AM19" s="244"/>
      <c r="AN19" s="244">
        <f t="shared" si="13"/>
        <v>2</v>
      </c>
      <c r="AO19" s="354"/>
    </row>
    <row r="20" ht="16.5" customHeight="1" spans="2:41">
      <c r="B20" s="155" t="s">
        <v>42</v>
      </c>
      <c r="C20" s="162" t="s">
        <v>51</v>
      </c>
      <c r="D20" s="163"/>
      <c r="E20" s="164"/>
      <c r="F20" s="164"/>
      <c r="G20" s="165"/>
      <c r="H20" s="157">
        <v>5</v>
      </c>
      <c r="I20" s="157"/>
      <c r="J20" s="157"/>
      <c r="K20" s="157"/>
      <c r="L20" s="157"/>
      <c r="M20" s="157"/>
      <c r="N20" s="157"/>
      <c r="O20" s="157"/>
      <c r="P20" s="245">
        <f t="shared" si="8"/>
        <v>5</v>
      </c>
      <c r="Q20" s="245"/>
      <c r="R20" s="245">
        <f t="shared" si="9"/>
        <v>2</v>
      </c>
      <c r="S20" s="245"/>
      <c r="T20" s="245">
        <f t="shared" si="10"/>
        <v>1</v>
      </c>
      <c r="U20" s="279"/>
      <c r="V20" s="280" t="s">
        <v>53</v>
      </c>
      <c r="W20" s="156" t="s">
        <v>54</v>
      </c>
      <c r="X20" s="156"/>
      <c r="Y20" s="156"/>
      <c r="Z20" s="156"/>
      <c r="AA20" s="156"/>
      <c r="AB20" s="157">
        <v>1</v>
      </c>
      <c r="AC20" s="157"/>
      <c r="AD20" s="181"/>
      <c r="AE20" s="249"/>
      <c r="AF20" s="157">
        <v>79</v>
      </c>
      <c r="AG20" s="157"/>
      <c r="AH20" s="157"/>
      <c r="AI20" s="157"/>
      <c r="AJ20" s="245">
        <f t="shared" si="11"/>
        <v>80</v>
      </c>
      <c r="AK20" s="245"/>
      <c r="AL20" s="245">
        <f t="shared" si="12"/>
        <v>40</v>
      </c>
      <c r="AM20" s="245"/>
      <c r="AN20" s="245">
        <f t="shared" si="13"/>
        <v>16</v>
      </c>
      <c r="AO20" s="355"/>
    </row>
    <row r="21" ht="16.5" customHeight="1" spans="2:41">
      <c r="B21" s="152" t="s">
        <v>42</v>
      </c>
      <c r="C21" s="158" t="s">
        <v>51</v>
      </c>
      <c r="D21" s="159"/>
      <c r="E21" s="160"/>
      <c r="F21" s="160"/>
      <c r="G21" s="161"/>
      <c r="H21" s="154">
        <v>5</v>
      </c>
      <c r="I21" s="154"/>
      <c r="J21" s="154"/>
      <c r="K21" s="154"/>
      <c r="L21" s="154"/>
      <c r="M21" s="154"/>
      <c r="N21" s="154"/>
      <c r="O21" s="154"/>
      <c r="P21" s="244">
        <f t="shared" si="8"/>
        <v>5</v>
      </c>
      <c r="Q21" s="244"/>
      <c r="R21" s="244">
        <f t="shared" si="9"/>
        <v>2</v>
      </c>
      <c r="S21" s="244"/>
      <c r="T21" s="244">
        <f t="shared" si="10"/>
        <v>1</v>
      </c>
      <c r="U21" s="276"/>
      <c r="V21" s="277" t="s">
        <v>42</v>
      </c>
      <c r="W21" s="278" t="s">
        <v>55</v>
      </c>
      <c r="X21" s="278"/>
      <c r="Y21" s="278"/>
      <c r="Z21" s="278"/>
      <c r="AA21" s="278"/>
      <c r="AB21" s="154">
        <v>10</v>
      </c>
      <c r="AC21" s="154"/>
      <c r="AD21" s="186"/>
      <c r="AE21" s="250"/>
      <c r="AF21" s="154"/>
      <c r="AG21" s="154"/>
      <c r="AH21" s="154"/>
      <c r="AI21" s="154"/>
      <c r="AJ21" s="244">
        <f t="shared" si="11"/>
        <v>10</v>
      </c>
      <c r="AK21" s="244"/>
      <c r="AL21" s="244">
        <f t="shared" si="12"/>
        <v>5</v>
      </c>
      <c r="AM21" s="244"/>
      <c r="AN21" s="244">
        <f t="shared" si="13"/>
        <v>2</v>
      </c>
      <c r="AO21" s="354"/>
    </row>
    <row r="22" spans="2:41">
      <c r="B22" s="155" t="s">
        <v>42</v>
      </c>
      <c r="C22" s="156" t="s">
        <v>56</v>
      </c>
      <c r="D22" s="156"/>
      <c r="E22" s="156"/>
      <c r="F22" s="156"/>
      <c r="G22" s="156"/>
      <c r="H22" s="157">
        <v>15</v>
      </c>
      <c r="I22" s="157"/>
      <c r="J22" s="157"/>
      <c r="K22" s="157"/>
      <c r="L22" s="157"/>
      <c r="M22" s="157"/>
      <c r="N22" s="157"/>
      <c r="O22" s="157"/>
      <c r="P22" s="245">
        <f t="shared" si="8"/>
        <v>15</v>
      </c>
      <c r="Q22" s="245"/>
      <c r="R22" s="245">
        <f t="shared" si="9"/>
        <v>7</v>
      </c>
      <c r="S22" s="245"/>
      <c r="T22" s="245">
        <f t="shared" si="10"/>
        <v>3</v>
      </c>
      <c r="U22" s="279"/>
      <c r="V22" s="280" t="s">
        <v>42</v>
      </c>
      <c r="W22" s="156" t="s">
        <v>57</v>
      </c>
      <c r="X22" s="156"/>
      <c r="Y22" s="156"/>
      <c r="Z22" s="156"/>
      <c r="AA22" s="156"/>
      <c r="AB22" s="157">
        <v>10</v>
      </c>
      <c r="AC22" s="157"/>
      <c r="AD22" s="181"/>
      <c r="AE22" s="249"/>
      <c r="AF22" s="157"/>
      <c r="AG22" s="157"/>
      <c r="AH22" s="157"/>
      <c r="AI22" s="157"/>
      <c r="AJ22" s="245">
        <f t="shared" si="11"/>
        <v>10</v>
      </c>
      <c r="AK22" s="245"/>
      <c r="AL22" s="245">
        <f t="shared" si="12"/>
        <v>5</v>
      </c>
      <c r="AM22" s="245"/>
      <c r="AN22" s="245">
        <f t="shared" si="13"/>
        <v>2</v>
      </c>
      <c r="AO22" s="355"/>
    </row>
    <row r="23" spans="2:41">
      <c r="B23" s="152" t="s">
        <v>42</v>
      </c>
      <c r="C23" s="153" t="s">
        <v>58</v>
      </c>
      <c r="D23" s="153"/>
      <c r="E23" s="153"/>
      <c r="F23" s="153"/>
      <c r="G23" s="153"/>
      <c r="H23" s="154">
        <v>20</v>
      </c>
      <c r="I23" s="154"/>
      <c r="J23" s="154"/>
      <c r="K23" s="154"/>
      <c r="L23" s="154"/>
      <c r="M23" s="154"/>
      <c r="N23" s="154">
        <v>35</v>
      </c>
      <c r="O23" s="154"/>
      <c r="P23" s="244">
        <f t="shared" si="8"/>
        <v>55</v>
      </c>
      <c r="Q23" s="244"/>
      <c r="R23" s="244">
        <f t="shared" si="9"/>
        <v>27</v>
      </c>
      <c r="S23" s="244"/>
      <c r="T23" s="244">
        <f t="shared" si="10"/>
        <v>11</v>
      </c>
      <c r="U23" s="276"/>
      <c r="V23" s="277" t="s">
        <v>42</v>
      </c>
      <c r="W23" s="278" t="s">
        <v>59</v>
      </c>
      <c r="X23" s="278"/>
      <c r="Y23" s="278"/>
      <c r="Z23" s="278"/>
      <c r="AA23" s="278"/>
      <c r="AB23" s="154">
        <v>5</v>
      </c>
      <c r="AC23" s="154"/>
      <c r="AD23" s="186"/>
      <c r="AE23" s="250"/>
      <c r="AF23" s="154"/>
      <c r="AG23" s="154"/>
      <c r="AH23" s="154">
        <v>5</v>
      </c>
      <c r="AI23" s="154"/>
      <c r="AJ23" s="244">
        <f t="shared" si="11"/>
        <v>10</v>
      </c>
      <c r="AK23" s="244"/>
      <c r="AL23" s="244">
        <f t="shared" si="12"/>
        <v>5</v>
      </c>
      <c r="AM23" s="244"/>
      <c r="AN23" s="244">
        <f t="shared" si="13"/>
        <v>2</v>
      </c>
      <c r="AO23" s="354"/>
    </row>
    <row r="24" spans="2:41">
      <c r="B24" s="155" t="s">
        <v>42</v>
      </c>
      <c r="C24" s="156" t="s">
        <v>60</v>
      </c>
      <c r="D24" s="156"/>
      <c r="E24" s="156"/>
      <c r="F24" s="156"/>
      <c r="G24" s="156"/>
      <c r="H24" s="157">
        <v>5</v>
      </c>
      <c r="I24" s="157"/>
      <c r="J24" s="157"/>
      <c r="K24" s="157"/>
      <c r="L24" s="157"/>
      <c r="M24" s="157"/>
      <c r="N24" s="246"/>
      <c r="O24" s="157"/>
      <c r="P24" s="245">
        <f t="shared" si="8"/>
        <v>5</v>
      </c>
      <c r="Q24" s="245"/>
      <c r="R24" s="245">
        <f t="shared" si="9"/>
        <v>2</v>
      </c>
      <c r="S24" s="245"/>
      <c r="T24" s="245">
        <f t="shared" si="10"/>
        <v>1</v>
      </c>
      <c r="U24" s="279"/>
      <c r="V24" s="280" t="s">
        <v>42</v>
      </c>
      <c r="W24" s="156" t="s">
        <v>61</v>
      </c>
      <c r="X24" s="156"/>
      <c r="Y24" s="156"/>
      <c r="Z24" s="156"/>
      <c r="AA24" s="156"/>
      <c r="AB24" s="157">
        <v>1</v>
      </c>
      <c r="AC24" s="157"/>
      <c r="AD24" s="181"/>
      <c r="AE24" s="249"/>
      <c r="AF24" s="157"/>
      <c r="AG24" s="157"/>
      <c r="AH24" s="157"/>
      <c r="AI24" s="157"/>
      <c r="AJ24" s="245">
        <f t="shared" si="11"/>
        <v>1</v>
      </c>
      <c r="AK24" s="245"/>
      <c r="AL24" s="245">
        <f t="shared" si="12"/>
        <v>0</v>
      </c>
      <c r="AM24" s="245"/>
      <c r="AN24" s="245">
        <f t="shared" si="13"/>
        <v>0</v>
      </c>
      <c r="AO24" s="355"/>
    </row>
    <row r="25" spans="2:41">
      <c r="B25" s="152"/>
      <c r="C25" s="153" t="s">
        <v>62</v>
      </c>
      <c r="D25" s="153"/>
      <c r="E25" s="153"/>
      <c r="F25" s="153"/>
      <c r="G25" s="153"/>
      <c r="H25" s="154">
        <v>0</v>
      </c>
      <c r="I25" s="154"/>
      <c r="J25" s="154"/>
      <c r="K25" s="154"/>
      <c r="L25" s="154">
        <v>10</v>
      </c>
      <c r="M25" s="154"/>
      <c r="N25" s="154"/>
      <c r="O25" s="154"/>
      <c r="P25" s="244">
        <f t="shared" si="8"/>
        <v>10</v>
      </c>
      <c r="Q25" s="244"/>
      <c r="R25" s="244">
        <f t="shared" si="9"/>
        <v>5</v>
      </c>
      <c r="S25" s="244"/>
      <c r="T25" s="244">
        <f t="shared" si="10"/>
        <v>2</v>
      </c>
      <c r="U25" s="276"/>
      <c r="V25" s="277" t="s">
        <v>42</v>
      </c>
      <c r="W25" s="278" t="s">
        <v>63</v>
      </c>
      <c r="X25" s="278"/>
      <c r="Y25" s="278"/>
      <c r="Z25" s="278"/>
      <c r="AA25" s="278"/>
      <c r="AB25" s="154">
        <v>10</v>
      </c>
      <c r="AC25" s="154"/>
      <c r="AD25" s="186"/>
      <c r="AE25" s="250"/>
      <c r="AF25" s="154"/>
      <c r="AG25" s="154"/>
      <c r="AH25" s="154"/>
      <c r="AI25" s="154"/>
      <c r="AJ25" s="244">
        <f t="shared" si="11"/>
        <v>10</v>
      </c>
      <c r="AK25" s="244"/>
      <c r="AL25" s="244">
        <f t="shared" si="12"/>
        <v>5</v>
      </c>
      <c r="AM25" s="244"/>
      <c r="AN25" s="244">
        <f t="shared" si="13"/>
        <v>2</v>
      </c>
      <c r="AO25" s="354"/>
    </row>
    <row r="26" spans="2:41">
      <c r="B26" s="155"/>
      <c r="C26" s="156" t="s">
        <v>64</v>
      </c>
      <c r="D26" s="156"/>
      <c r="E26" s="156"/>
      <c r="F26" s="156"/>
      <c r="G26" s="156"/>
      <c r="H26" s="157">
        <v>0</v>
      </c>
      <c r="I26" s="157"/>
      <c r="J26" s="157"/>
      <c r="K26" s="157"/>
      <c r="L26" s="157" t="s">
        <v>65</v>
      </c>
      <c r="M26" s="157"/>
      <c r="N26" s="157" t="s">
        <v>65</v>
      </c>
      <c r="O26" s="157" t="s">
        <v>65</v>
      </c>
      <c r="P26" s="245">
        <f t="shared" si="8"/>
        <v>0</v>
      </c>
      <c r="Q26" s="245"/>
      <c r="R26" s="245">
        <f t="shared" si="9"/>
        <v>0</v>
      </c>
      <c r="S26" s="245"/>
      <c r="T26" s="245">
        <f t="shared" si="10"/>
        <v>0</v>
      </c>
      <c r="U26" s="279"/>
      <c r="V26" s="280" t="s">
        <v>42</v>
      </c>
      <c r="W26" s="281" t="s">
        <v>66</v>
      </c>
      <c r="X26" s="282"/>
      <c r="Y26" s="173"/>
      <c r="Z26" s="173"/>
      <c r="AA26" s="174"/>
      <c r="AB26" s="157">
        <v>1</v>
      </c>
      <c r="AC26" s="157"/>
      <c r="AD26" s="181"/>
      <c r="AE26" s="249"/>
      <c r="AF26" s="157"/>
      <c r="AG26" s="157"/>
      <c r="AH26" s="157"/>
      <c r="AI26" s="157"/>
      <c r="AJ26" s="245">
        <f t="shared" si="11"/>
        <v>1</v>
      </c>
      <c r="AK26" s="245"/>
      <c r="AL26" s="245">
        <f t="shared" si="12"/>
        <v>0</v>
      </c>
      <c r="AM26" s="245"/>
      <c r="AN26" s="245">
        <f t="shared" si="13"/>
        <v>0</v>
      </c>
      <c r="AO26" s="355"/>
    </row>
    <row r="27" spans="2:41">
      <c r="B27" s="152" t="s">
        <v>42</v>
      </c>
      <c r="C27" s="153" t="s">
        <v>67</v>
      </c>
      <c r="D27" s="153"/>
      <c r="E27" s="153"/>
      <c r="F27" s="153"/>
      <c r="G27" s="153"/>
      <c r="H27" s="154">
        <v>5</v>
      </c>
      <c r="I27" s="154"/>
      <c r="J27" s="154"/>
      <c r="K27" s="154"/>
      <c r="L27" s="154"/>
      <c r="M27" s="154"/>
      <c r="N27" s="154"/>
      <c r="O27" s="154"/>
      <c r="P27" s="244">
        <f t="shared" si="8"/>
        <v>5</v>
      </c>
      <c r="Q27" s="244"/>
      <c r="R27" s="244">
        <f t="shared" si="9"/>
        <v>2</v>
      </c>
      <c r="S27" s="244"/>
      <c r="T27" s="244">
        <f t="shared" si="10"/>
        <v>1</v>
      </c>
      <c r="U27" s="276"/>
      <c r="V27" s="277" t="s">
        <v>42</v>
      </c>
      <c r="W27" s="278" t="s">
        <v>68</v>
      </c>
      <c r="X27" s="278"/>
      <c r="Y27" s="278"/>
      <c r="Z27" s="278"/>
      <c r="AA27" s="278"/>
      <c r="AB27" s="154">
        <v>1</v>
      </c>
      <c r="AC27" s="154"/>
      <c r="AD27" s="186"/>
      <c r="AE27" s="250"/>
      <c r="AF27" s="154"/>
      <c r="AG27" s="154"/>
      <c r="AH27" s="154"/>
      <c r="AI27" s="154"/>
      <c r="AJ27" s="244">
        <f t="shared" si="11"/>
        <v>1</v>
      </c>
      <c r="AK27" s="244"/>
      <c r="AL27" s="244">
        <f t="shared" si="12"/>
        <v>0</v>
      </c>
      <c r="AM27" s="244"/>
      <c r="AN27" s="244">
        <f t="shared" si="13"/>
        <v>0</v>
      </c>
      <c r="AO27" s="354"/>
    </row>
    <row r="28" spans="2:41">
      <c r="B28" s="155" t="s">
        <v>42</v>
      </c>
      <c r="C28" s="156" t="s">
        <v>69</v>
      </c>
      <c r="D28" s="156"/>
      <c r="E28" s="156"/>
      <c r="F28" s="156"/>
      <c r="G28" s="156"/>
      <c r="H28" s="157">
        <f>INT(Y3/2)</f>
        <v>25</v>
      </c>
      <c r="I28" s="157"/>
      <c r="J28" s="157"/>
      <c r="K28" s="157"/>
      <c r="L28" s="157"/>
      <c r="M28" s="157"/>
      <c r="N28" s="157">
        <v>35</v>
      </c>
      <c r="O28" s="157"/>
      <c r="P28" s="245">
        <f t="shared" si="8"/>
        <v>60</v>
      </c>
      <c r="Q28" s="245"/>
      <c r="R28" s="245">
        <f t="shared" si="9"/>
        <v>30</v>
      </c>
      <c r="S28" s="245"/>
      <c r="T28" s="245">
        <f t="shared" si="10"/>
        <v>12</v>
      </c>
      <c r="U28" s="279"/>
      <c r="V28" s="280" t="s">
        <v>42</v>
      </c>
      <c r="W28" s="156" t="s">
        <v>70</v>
      </c>
      <c r="X28" s="156"/>
      <c r="Y28" s="156"/>
      <c r="Z28" s="156"/>
      <c r="AA28" s="156"/>
      <c r="AB28" s="157">
        <v>10</v>
      </c>
      <c r="AC28" s="157"/>
      <c r="AD28" s="181"/>
      <c r="AE28" s="249"/>
      <c r="AF28" s="157"/>
      <c r="AG28" s="157"/>
      <c r="AH28" s="157"/>
      <c r="AI28" s="157"/>
      <c r="AJ28" s="245">
        <f t="shared" si="11"/>
        <v>10</v>
      </c>
      <c r="AK28" s="245"/>
      <c r="AL28" s="245">
        <f t="shared" si="12"/>
        <v>5</v>
      </c>
      <c r="AM28" s="245"/>
      <c r="AN28" s="245">
        <f t="shared" si="13"/>
        <v>2</v>
      </c>
      <c r="AO28" s="355"/>
    </row>
    <row r="29" spans="2:41">
      <c r="B29" s="152" t="s">
        <v>42</v>
      </c>
      <c r="C29" s="153" t="s">
        <v>71</v>
      </c>
      <c r="D29" s="153"/>
      <c r="E29" s="153"/>
      <c r="F29" s="153"/>
      <c r="G29" s="153"/>
      <c r="H29" s="154">
        <v>20</v>
      </c>
      <c r="I29" s="154"/>
      <c r="J29" s="154"/>
      <c r="K29" s="154"/>
      <c r="L29" s="154"/>
      <c r="M29" s="154"/>
      <c r="N29" s="154"/>
      <c r="O29" s="154"/>
      <c r="P29" s="244">
        <f t="shared" si="8"/>
        <v>20</v>
      </c>
      <c r="Q29" s="244"/>
      <c r="R29" s="244">
        <f t="shared" si="9"/>
        <v>10</v>
      </c>
      <c r="S29" s="244"/>
      <c r="T29" s="244">
        <f t="shared" si="10"/>
        <v>4</v>
      </c>
      <c r="U29" s="276"/>
      <c r="V29" s="277" t="s">
        <v>42</v>
      </c>
      <c r="W29" s="278" t="s">
        <v>72</v>
      </c>
      <c r="X29" s="278"/>
      <c r="Y29" s="278"/>
      <c r="Z29" s="278"/>
      <c r="AA29" s="278"/>
      <c r="AB29" s="154">
        <v>5</v>
      </c>
      <c r="AC29" s="154"/>
      <c r="AD29" s="186"/>
      <c r="AE29" s="250"/>
      <c r="AF29" s="154"/>
      <c r="AG29" s="154"/>
      <c r="AH29" s="154"/>
      <c r="AI29" s="154"/>
      <c r="AJ29" s="244">
        <f t="shared" si="11"/>
        <v>5</v>
      </c>
      <c r="AK29" s="244"/>
      <c r="AL29" s="244">
        <f t="shared" si="12"/>
        <v>2</v>
      </c>
      <c r="AM29" s="244"/>
      <c r="AN29" s="244">
        <f t="shared" si="13"/>
        <v>1</v>
      </c>
      <c r="AO29" s="354"/>
    </row>
    <row r="30" spans="2:41">
      <c r="B30" s="155" t="s">
        <v>42</v>
      </c>
      <c r="C30" s="156" t="s">
        <v>73</v>
      </c>
      <c r="D30" s="156"/>
      <c r="E30" s="156"/>
      <c r="F30" s="156"/>
      <c r="G30" s="156"/>
      <c r="H30" s="157">
        <v>10</v>
      </c>
      <c r="I30" s="157"/>
      <c r="J30" s="157"/>
      <c r="K30" s="157"/>
      <c r="L30" s="157"/>
      <c r="M30" s="157"/>
      <c r="N30" s="247"/>
      <c r="O30" s="248"/>
      <c r="P30" s="245">
        <f t="shared" si="8"/>
        <v>10</v>
      </c>
      <c r="Q30" s="245"/>
      <c r="R30" s="245">
        <f t="shared" si="9"/>
        <v>5</v>
      </c>
      <c r="S30" s="245"/>
      <c r="T30" s="245">
        <f t="shared" si="10"/>
        <v>2</v>
      </c>
      <c r="U30" s="279"/>
      <c r="V30" s="280" t="s">
        <v>53</v>
      </c>
      <c r="W30" s="283" t="s">
        <v>74</v>
      </c>
      <c r="X30" s="284"/>
      <c r="Y30" s="194" t="s">
        <v>75</v>
      </c>
      <c r="Z30" s="194"/>
      <c r="AA30" s="195"/>
      <c r="AB30" s="157">
        <v>1</v>
      </c>
      <c r="AC30" s="157"/>
      <c r="AD30" s="181"/>
      <c r="AE30" s="249"/>
      <c r="AF30" s="157">
        <v>64</v>
      </c>
      <c r="AG30" s="157"/>
      <c r="AH30" s="157"/>
      <c r="AI30" s="157"/>
      <c r="AJ30" s="245">
        <f t="shared" si="11"/>
        <v>65</v>
      </c>
      <c r="AK30" s="245"/>
      <c r="AL30" s="245">
        <f t="shared" si="12"/>
        <v>32</v>
      </c>
      <c r="AM30" s="245"/>
      <c r="AN30" s="245">
        <f t="shared" si="13"/>
        <v>13</v>
      </c>
      <c r="AO30" s="355"/>
    </row>
    <row r="31" spans="2:41">
      <c r="B31" s="152" t="s">
        <v>42</v>
      </c>
      <c r="C31" s="153" t="s">
        <v>76</v>
      </c>
      <c r="D31" s="153"/>
      <c r="E31" s="153"/>
      <c r="F31" s="153"/>
      <c r="G31" s="153"/>
      <c r="H31" s="154">
        <v>1</v>
      </c>
      <c r="I31" s="154"/>
      <c r="J31" s="154"/>
      <c r="K31" s="154"/>
      <c r="L31" s="154"/>
      <c r="M31" s="154"/>
      <c r="N31" s="154"/>
      <c r="O31" s="154"/>
      <c r="P31" s="244">
        <f t="shared" si="8"/>
        <v>1</v>
      </c>
      <c r="Q31" s="244"/>
      <c r="R31" s="244">
        <f t="shared" si="9"/>
        <v>0</v>
      </c>
      <c r="S31" s="244"/>
      <c r="T31" s="244">
        <f t="shared" si="10"/>
        <v>0</v>
      </c>
      <c r="U31" s="276"/>
      <c r="V31" s="277" t="s">
        <v>42</v>
      </c>
      <c r="W31" s="285" t="s">
        <v>74</v>
      </c>
      <c r="X31" s="286"/>
      <c r="Y31" s="190" t="s">
        <v>77</v>
      </c>
      <c r="Z31" s="190"/>
      <c r="AA31" s="191"/>
      <c r="AB31" s="154">
        <v>1</v>
      </c>
      <c r="AC31" s="154"/>
      <c r="AD31" s="186"/>
      <c r="AE31" s="250"/>
      <c r="AF31" s="154"/>
      <c r="AG31" s="154"/>
      <c r="AH31" s="154"/>
      <c r="AI31" s="154"/>
      <c r="AJ31" s="244">
        <f t="shared" si="11"/>
        <v>1</v>
      </c>
      <c r="AK31" s="244"/>
      <c r="AL31" s="244">
        <f t="shared" si="12"/>
        <v>0</v>
      </c>
      <c r="AM31" s="244"/>
      <c r="AN31" s="244">
        <f t="shared" si="13"/>
        <v>0</v>
      </c>
      <c r="AO31" s="354"/>
    </row>
    <row r="32" spans="2:41">
      <c r="B32" s="155" t="s">
        <v>42</v>
      </c>
      <c r="C32" s="156" t="s">
        <v>78</v>
      </c>
      <c r="D32" s="156"/>
      <c r="E32" s="156"/>
      <c r="F32" s="156"/>
      <c r="G32" s="156"/>
      <c r="H32" s="157">
        <v>5</v>
      </c>
      <c r="I32" s="157"/>
      <c r="J32" s="157"/>
      <c r="K32" s="157"/>
      <c r="L32" s="157"/>
      <c r="M32" s="157"/>
      <c r="N32" s="157"/>
      <c r="O32" s="157"/>
      <c r="P32" s="245">
        <f t="shared" si="8"/>
        <v>5</v>
      </c>
      <c r="Q32" s="245"/>
      <c r="R32" s="245">
        <f t="shared" si="9"/>
        <v>2</v>
      </c>
      <c r="S32" s="245"/>
      <c r="T32" s="245">
        <f t="shared" si="10"/>
        <v>1</v>
      </c>
      <c r="U32" s="279"/>
      <c r="V32" s="280" t="s">
        <v>42</v>
      </c>
      <c r="W32" s="283" t="s">
        <v>74</v>
      </c>
      <c r="X32" s="284"/>
      <c r="Y32" s="194"/>
      <c r="Z32" s="194"/>
      <c r="AA32" s="195"/>
      <c r="AB32" s="157">
        <v>1</v>
      </c>
      <c r="AC32" s="157"/>
      <c r="AD32" s="181"/>
      <c r="AE32" s="249"/>
      <c r="AF32" s="157"/>
      <c r="AG32" s="157"/>
      <c r="AH32" s="157"/>
      <c r="AI32" s="157"/>
      <c r="AJ32" s="245">
        <f t="shared" si="11"/>
        <v>1</v>
      </c>
      <c r="AK32" s="245"/>
      <c r="AL32" s="245">
        <f t="shared" si="12"/>
        <v>0</v>
      </c>
      <c r="AM32" s="245"/>
      <c r="AN32" s="245">
        <f t="shared" si="13"/>
        <v>0</v>
      </c>
      <c r="AO32" s="355"/>
    </row>
    <row r="33" spans="2:41">
      <c r="B33" s="166" t="s">
        <v>42</v>
      </c>
      <c r="C33" s="167" t="s">
        <v>79</v>
      </c>
      <c r="D33" s="168"/>
      <c r="E33" s="169" t="s">
        <v>80</v>
      </c>
      <c r="F33" s="169"/>
      <c r="G33" s="170"/>
      <c r="H33" s="154">
        <f>LOOKUP(E33,分支技能!H4:H11,分支技能!I4:I11)</f>
        <v>25</v>
      </c>
      <c r="I33" s="154"/>
      <c r="J33" s="154"/>
      <c r="K33" s="154"/>
      <c r="L33" s="154">
        <v>35</v>
      </c>
      <c r="M33" s="154"/>
      <c r="N33" s="154">
        <v>20</v>
      </c>
      <c r="O33" s="154"/>
      <c r="P33" s="244">
        <f t="shared" si="8"/>
        <v>80</v>
      </c>
      <c r="Q33" s="244"/>
      <c r="R33" s="244">
        <f t="shared" si="9"/>
        <v>40</v>
      </c>
      <c r="S33" s="244"/>
      <c r="T33" s="244">
        <f t="shared" si="10"/>
        <v>16</v>
      </c>
      <c r="U33" s="276"/>
      <c r="V33" s="277" t="s">
        <v>42</v>
      </c>
      <c r="W33" s="278" t="s">
        <v>81</v>
      </c>
      <c r="X33" s="278"/>
      <c r="Y33" s="278"/>
      <c r="Z33" s="278"/>
      <c r="AA33" s="278"/>
      <c r="AB33" s="154">
        <v>10</v>
      </c>
      <c r="AC33" s="154"/>
      <c r="AD33" s="186"/>
      <c r="AE33" s="250"/>
      <c r="AF33" s="154"/>
      <c r="AG33" s="154"/>
      <c r="AH33" s="154"/>
      <c r="AI33" s="154"/>
      <c r="AJ33" s="244">
        <f t="shared" si="11"/>
        <v>10</v>
      </c>
      <c r="AK33" s="244"/>
      <c r="AL33" s="244">
        <f t="shared" si="12"/>
        <v>5</v>
      </c>
      <c r="AM33" s="244"/>
      <c r="AN33" s="244">
        <f t="shared" si="13"/>
        <v>2</v>
      </c>
      <c r="AO33" s="354"/>
    </row>
    <row r="34" spans="2:41">
      <c r="B34" s="155" t="s">
        <v>42</v>
      </c>
      <c r="C34" s="171" t="s">
        <v>79</v>
      </c>
      <c r="D34" s="172"/>
      <c r="E34" s="173" t="s">
        <v>82</v>
      </c>
      <c r="F34" s="173"/>
      <c r="G34" s="174"/>
      <c r="H34" s="157">
        <f>LOOKUP(E34,分支技能!H4:H11,分支技能!I4:I11)</f>
        <v>20</v>
      </c>
      <c r="I34" s="157"/>
      <c r="J34" s="157"/>
      <c r="K34" s="157"/>
      <c r="L34" s="157"/>
      <c r="M34" s="157"/>
      <c r="N34" s="157"/>
      <c r="O34" s="157"/>
      <c r="P34" s="245">
        <f t="shared" si="8"/>
        <v>20</v>
      </c>
      <c r="Q34" s="245"/>
      <c r="R34" s="245">
        <f t="shared" si="9"/>
        <v>10</v>
      </c>
      <c r="S34" s="245"/>
      <c r="T34" s="245">
        <f t="shared" si="10"/>
        <v>4</v>
      </c>
      <c r="U34" s="279"/>
      <c r="V34" s="280" t="s">
        <v>42</v>
      </c>
      <c r="W34" s="156" t="s">
        <v>83</v>
      </c>
      <c r="X34" s="156"/>
      <c r="Y34" s="156"/>
      <c r="Z34" s="156"/>
      <c r="AA34" s="156"/>
      <c r="AB34" s="157">
        <v>25</v>
      </c>
      <c r="AC34" s="157"/>
      <c r="AD34" s="181"/>
      <c r="AE34" s="249"/>
      <c r="AF34" s="157"/>
      <c r="AG34" s="157"/>
      <c r="AH34" s="157"/>
      <c r="AI34" s="157"/>
      <c r="AJ34" s="245">
        <f t="shared" si="11"/>
        <v>25</v>
      </c>
      <c r="AK34" s="245"/>
      <c r="AL34" s="245">
        <f t="shared" si="12"/>
        <v>12</v>
      </c>
      <c r="AM34" s="245"/>
      <c r="AN34" s="245">
        <f t="shared" si="13"/>
        <v>5</v>
      </c>
      <c r="AO34" s="355"/>
    </row>
    <row r="35" spans="2:41">
      <c r="B35" s="152" t="s">
        <v>42</v>
      </c>
      <c r="C35" s="175" t="s">
        <v>79</v>
      </c>
      <c r="D35" s="176"/>
      <c r="E35" s="169"/>
      <c r="F35" s="169"/>
      <c r="G35" s="170"/>
      <c r="H35" s="154"/>
      <c r="I35" s="154"/>
      <c r="J35" s="154"/>
      <c r="K35" s="154"/>
      <c r="L35" s="154"/>
      <c r="M35" s="154"/>
      <c r="N35" s="154"/>
      <c r="O35" s="154"/>
      <c r="P35" s="244">
        <f t="shared" si="8"/>
        <v>0</v>
      </c>
      <c r="Q35" s="244"/>
      <c r="R35" s="244">
        <f t="shared" si="9"/>
        <v>0</v>
      </c>
      <c r="S35" s="244"/>
      <c r="T35" s="244">
        <f t="shared" si="10"/>
        <v>0</v>
      </c>
      <c r="U35" s="276"/>
      <c r="V35" s="277" t="s">
        <v>42</v>
      </c>
      <c r="W35" s="278" t="s">
        <v>84</v>
      </c>
      <c r="X35" s="278"/>
      <c r="Y35" s="278"/>
      <c r="Z35" s="278"/>
      <c r="AA35" s="278"/>
      <c r="AB35" s="154">
        <v>20</v>
      </c>
      <c r="AC35" s="154"/>
      <c r="AD35" s="186"/>
      <c r="AE35" s="250"/>
      <c r="AF35" s="154"/>
      <c r="AG35" s="154"/>
      <c r="AH35" s="154"/>
      <c r="AI35" s="154"/>
      <c r="AJ35" s="244">
        <f t="shared" si="11"/>
        <v>20</v>
      </c>
      <c r="AK35" s="244"/>
      <c r="AL35" s="244">
        <f t="shared" si="12"/>
        <v>10</v>
      </c>
      <c r="AM35" s="244"/>
      <c r="AN35" s="244">
        <f t="shared" si="13"/>
        <v>4</v>
      </c>
      <c r="AO35" s="354"/>
    </row>
    <row r="36" spans="2:41">
      <c r="B36" s="155" t="s">
        <v>42</v>
      </c>
      <c r="C36" s="177" t="s">
        <v>85</v>
      </c>
      <c r="D36" s="178"/>
      <c r="E36" s="179" t="s">
        <v>86</v>
      </c>
      <c r="F36" s="180"/>
      <c r="G36" s="180"/>
      <c r="H36" s="181">
        <f>LOOKUP(E36,分支技能!K3:K9,分支技能!L3:L9)</f>
        <v>20</v>
      </c>
      <c r="I36" s="249"/>
      <c r="J36" s="157"/>
      <c r="K36" s="157"/>
      <c r="L36" s="157"/>
      <c r="M36" s="157"/>
      <c r="N36" s="157"/>
      <c r="O36" s="157"/>
      <c r="P36" s="245">
        <f t="shared" si="8"/>
        <v>20</v>
      </c>
      <c r="Q36" s="245"/>
      <c r="R36" s="245">
        <f t="shared" si="9"/>
        <v>10</v>
      </c>
      <c r="S36" s="245"/>
      <c r="T36" s="245">
        <f t="shared" si="10"/>
        <v>4</v>
      </c>
      <c r="U36" s="279"/>
      <c r="V36" s="280" t="s">
        <v>42</v>
      </c>
      <c r="W36" s="281" t="s">
        <v>87</v>
      </c>
      <c r="X36" s="282"/>
      <c r="Y36" s="194"/>
      <c r="Z36" s="194"/>
      <c r="AA36" s="195"/>
      <c r="AB36" s="157">
        <v>10</v>
      </c>
      <c r="AC36" s="157"/>
      <c r="AD36" s="181"/>
      <c r="AE36" s="249"/>
      <c r="AF36" s="157"/>
      <c r="AG36" s="157"/>
      <c r="AH36" s="157"/>
      <c r="AI36" s="157"/>
      <c r="AJ36" s="245">
        <f t="shared" si="11"/>
        <v>10</v>
      </c>
      <c r="AK36" s="245"/>
      <c r="AL36" s="245">
        <f t="shared" si="12"/>
        <v>5</v>
      </c>
      <c r="AM36" s="245"/>
      <c r="AN36" s="245">
        <f t="shared" si="13"/>
        <v>2</v>
      </c>
      <c r="AO36" s="355"/>
    </row>
    <row r="37" spans="2:41">
      <c r="B37" s="152" t="s">
        <v>42</v>
      </c>
      <c r="C37" s="182" t="s">
        <v>85</v>
      </c>
      <c r="D37" s="183"/>
      <c r="E37" s="184" t="s">
        <v>88</v>
      </c>
      <c r="F37" s="184"/>
      <c r="G37" s="185"/>
      <c r="H37" s="186">
        <f>LOOKUP(E37,分支技能!K4:K10,分支技能!L4:L10)</f>
        <v>25</v>
      </c>
      <c r="I37" s="250"/>
      <c r="J37" s="154"/>
      <c r="K37" s="154"/>
      <c r="L37" s="154"/>
      <c r="M37" s="154"/>
      <c r="N37" s="154"/>
      <c r="O37" s="154"/>
      <c r="P37" s="244">
        <f t="shared" si="8"/>
        <v>25</v>
      </c>
      <c r="Q37" s="244"/>
      <c r="R37" s="244">
        <f t="shared" si="9"/>
        <v>12</v>
      </c>
      <c r="S37" s="244"/>
      <c r="T37" s="244">
        <f t="shared" si="10"/>
        <v>5</v>
      </c>
      <c r="U37" s="276"/>
      <c r="V37" s="277" t="s">
        <v>42</v>
      </c>
      <c r="W37" s="278" t="s">
        <v>89</v>
      </c>
      <c r="X37" s="278"/>
      <c r="Y37" s="278"/>
      <c r="Z37" s="278"/>
      <c r="AA37" s="278"/>
      <c r="AB37" s="154">
        <v>20</v>
      </c>
      <c r="AC37" s="154"/>
      <c r="AD37" s="186"/>
      <c r="AE37" s="250"/>
      <c r="AF37" s="154"/>
      <c r="AG37" s="154"/>
      <c r="AH37" s="154"/>
      <c r="AI37" s="154"/>
      <c r="AJ37" s="244">
        <f t="shared" si="11"/>
        <v>20</v>
      </c>
      <c r="AK37" s="244"/>
      <c r="AL37" s="244">
        <f t="shared" si="12"/>
        <v>10</v>
      </c>
      <c r="AM37" s="244"/>
      <c r="AN37" s="244">
        <f t="shared" si="13"/>
        <v>4</v>
      </c>
      <c r="AO37" s="354"/>
    </row>
    <row r="38" spans="2:41">
      <c r="B38" s="155" t="s">
        <v>42</v>
      </c>
      <c r="C38" s="177" t="s">
        <v>85</v>
      </c>
      <c r="D38" s="178"/>
      <c r="E38" s="187"/>
      <c r="F38" s="187"/>
      <c r="G38" s="179"/>
      <c r="H38" s="157"/>
      <c r="I38" s="157"/>
      <c r="J38" s="157"/>
      <c r="K38" s="157"/>
      <c r="L38" s="157"/>
      <c r="M38" s="157"/>
      <c r="N38" s="157"/>
      <c r="O38" s="157"/>
      <c r="P38" s="245">
        <f t="shared" si="8"/>
        <v>0</v>
      </c>
      <c r="Q38" s="245"/>
      <c r="R38" s="245">
        <f t="shared" si="9"/>
        <v>0</v>
      </c>
      <c r="S38" s="245"/>
      <c r="T38" s="245">
        <f t="shared" si="10"/>
        <v>0</v>
      </c>
      <c r="U38" s="279"/>
      <c r="V38" s="280" t="s">
        <v>42</v>
      </c>
      <c r="W38" s="156" t="s">
        <v>90</v>
      </c>
      <c r="X38" s="156"/>
      <c r="Y38" s="156"/>
      <c r="Z38" s="156"/>
      <c r="AA38" s="156"/>
      <c r="AB38" s="157">
        <v>20</v>
      </c>
      <c r="AC38" s="157"/>
      <c r="AD38" s="181"/>
      <c r="AE38" s="249"/>
      <c r="AF38" s="157"/>
      <c r="AG38" s="157"/>
      <c r="AH38" s="157"/>
      <c r="AI38" s="157"/>
      <c r="AJ38" s="245">
        <f t="shared" si="11"/>
        <v>20</v>
      </c>
      <c r="AK38" s="245"/>
      <c r="AL38" s="245">
        <f t="shared" si="12"/>
        <v>10</v>
      </c>
      <c r="AM38" s="245"/>
      <c r="AN38" s="245">
        <f t="shared" si="13"/>
        <v>4</v>
      </c>
      <c r="AO38" s="355"/>
    </row>
    <row r="39" spans="2:41">
      <c r="B39" s="152" t="s">
        <v>53</v>
      </c>
      <c r="C39" s="153" t="s">
        <v>91</v>
      </c>
      <c r="D39" s="153"/>
      <c r="E39" s="153"/>
      <c r="F39" s="153"/>
      <c r="G39" s="153"/>
      <c r="H39" s="154">
        <v>30</v>
      </c>
      <c r="I39" s="154"/>
      <c r="J39" s="154"/>
      <c r="K39" s="154"/>
      <c r="L39" s="154">
        <v>40</v>
      </c>
      <c r="M39" s="154"/>
      <c r="N39" s="154"/>
      <c r="O39" s="154"/>
      <c r="P39" s="244">
        <f t="shared" si="8"/>
        <v>70</v>
      </c>
      <c r="Q39" s="244"/>
      <c r="R39" s="244">
        <f t="shared" si="9"/>
        <v>35</v>
      </c>
      <c r="S39" s="244"/>
      <c r="T39" s="244">
        <f t="shared" si="10"/>
        <v>14</v>
      </c>
      <c r="U39" s="276"/>
      <c r="V39" s="277" t="s">
        <v>42</v>
      </c>
      <c r="W39" s="278" t="s">
        <v>92</v>
      </c>
      <c r="X39" s="278"/>
      <c r="Y39" s="278"/>
      <c r="Z39" s="278"/>
      <c r="AA39" s="278"/>
      <c r="AB39" s="154">
        <v>10</v>
      </c>
      <c r="AC39" s="154"/>
      <c r="AD39" s="186"/>
      <c r="AE39" s="250"/>
      <c r="AF39" s="154"/>
      <c r="AG39" s="154"/>
      <c r="AH39" s="154"/>
      <c r="AI39" s="154"/>
      <c r="AJ39" s="244">
        <f t="shared" si="11"/>
        <v>10</v>
      </c>
      <c r="AK39" s="244"/>
      <c r="AL39" s="244">
        <f t="shared" si="12"/>
        <v>5</v>
      </c>
      <c r="AM39" s="244"/>
      <c r="AN39" s="244">
        <f t="shared" si="13"/>
        <v>2</v>
      </c>
      <c r="AO39" s="354"/>
    </row>
    <row r="40" spans="2:41">
      <c r="B40" s="155" t="s">
        <v>42</v>
      </c>
      <c r="C40" s="156" t="s">
        <v>93</v>
      </c>
      <c r="D40" s="156"/>
      <c r="E40" s="156"/>
      <c r="F40" s="156"/>
      <c r="G40" s="156"/>
      <c r="H40" s="157">
        <v>5</v>
      </c>
      <c r="I40" s="157"/>
      <c r="J40" s="157"/>
      <c r="K40" s="157"/>
      <c r="L40" s="157"/>
      <c r="M40" s="157"/>
      <c r="N40" s="157"/>
      <c r="O40" s="157"/>
      <c r="P40" s="245">
        <f t="shared" si="8"/>
        <v>5</v>
      </c>
      <c r="Q40" s="245"/>
      <c r="R40" s="245">
        <f t="shared" si="9"/>
        <v>2</v>
      </c>
      <c r="S40" s="245"/>
      <c r="T40" s="245">
        <f t="shared" si="10"/>
        <v>1</v>
      </c>
      <c r="U40" s="279"/>
      <c r="V40" s="280" t="s">
        <v>42</v>
      </c>
      <c r="W40" s="287" t="s">
        <v>94</v>
      </c>
      <c r="X40" s="281"/>
      <c r="Y40" s="194" t="s">
        <v>95</v>
      </c>
      <c r="Z40" s="194"/>
      <c r="AA40" s="195"/>
      <c r="AB40" s="157">
        <f>LOOKUP(Y40,分支技能!N4:N9,分支技能!O4:O9)</f>
        <v>1</v>
      </c>
      <c r="AC40" s="157"/>
      <c r="AD40" s="181"/>
      <c r="AE40" s="249"/>
      <c r="AF40" s="157"/>
      <c r="AG40" s="157"/>
      <c r="AH40" s="157"/>
      <c r="AI40" s="157"/>
      <c r="AJ40" s="245">
        <f t="shared" si="11"/>
        <v>1</v>
      </c>
      <c r="AK40" s="245"/>
      <c r="AL40" s="245">
        <f t="shared" si="12"/>
        <v>0</v>
      </c>
      <c r="AM40" s="245"/>
      <c r="AN40" s="245">
        <f t="shared" si="13"/>
        <v>0</v>
      </c>
      <c r="AO40" s="355"/>
    </row>
    <row r="41" spans="2:41">
      <c r="B41" s="152" t="s">
        <v>42</v>
      </c>
      <c r="C41" s="153" t="s">
        <v>96</v>
      </c>
      <c r="D41" s="153"/>
      <c r="E41" s="153"/>
      <c r="F41" s="153"/>
      <c r="G41" s="153"/>
      <c r="H41" s="154">
        <v>15</v>
      </c>
      <c r="I41" s="154"/>
      <c r="J41" s="154"/>
      <c r="K41" s="154"/>
      <c r="L41" s="154"/>
      <c r="M41" s="154"/>
      <c r="N41" s="154"/>
      <c r="O41" s="154"/>
      <c r="P41" s="244">
        <f t="shared" si="8"/>
        <v>15</v>
      </c>
      <c r="Q41" s="244"/>
      <c r="R41" s="244">
        <f t="shared" si="9"/>
        <v>7</v>
      </c>
      <c r="S41" s="244"/>
      <c r="T41" s="244">
        <f t="shared" si="10"/>
        <v>3</v>
      </c>
      <c r="U41" s="276"/>
      <c r="V41" s="277" t="s">
        <v>42</v>
      </c>
      <c r="W41" s="288"/>
      <c r="X41" s="289"/>
      <c r="Y41" s="289"/>
      <c r="Z41" s="289"/>
      <c r="AA41" s="316"/>
      <c r="AB41" s="154"/>
      <c r="AC41" s="154"/>
      <c r="AD41" s="186"/>
      <c r="AE41" s="250"/>
      <c r="AF41" s="154"/>
      <c r="AG41" s="154"/>
      <c r="AH41" s="154"/>
      <c r="AI41" s="154"/>
      <c r="AJ41" s="244">
        <f t="shared" si="11"/>
        <v>0</v>
      </c>
      <c r="AK41" s="244"/>
      <c r="AL41" s="244">
        <f t="shared" si="12"/>
        <v>0</v>
      </c>
      <c r="AM41" s="244"/>
      <c r="AN41" s="244">
        <f t="shared" si="13"/>
        <v>0</v>
      </c>
      <c r="AO41" s="354"/>
    </row>
    <row r="42" spans="2:41">
      <c r="B42" s="155" t="s">
        <v>42</v>
      </c>
      <c r="C42" s="156" t="s">
        <v>97</v>
      </c>
      <c r="D42" s="156"/>
      <c r="E42" s="156"/>
      <c r="F42" s="156"/>
      <c r="G42" s="156"/>
      <c r="H42" s="157">
        <v>20</v>
      </c>
      <c r="I42" s="157"/>
      <c r="J42" s="157"/>
      <c r="K42" s="157"/>
      <c r="L42" s="157"/>
      <c r="M42" s="157"/>
      <c r="N42" s="157"/>
      <c r="O42" s="157"/>
      <c r="P42" s="245">
        <f t="shared" si="8"/>
        <v>20</v>
      </c>
      <c r="Q42" s="245"/>
      <c r="R42" s="245">
        <f t="shared" si="9"/>
        <v>10</v>
      </c>
      <c r="S42" s="245"/>
      <c r="T42" s="245">
        <f t="shared" si="10"/>
        <v>4</v>
      </c>
      <c r="U42" s="279"/>
      <c r="V42" s="280" t="s">
        <v>42</v>
      </c>
      <c r="W42" s="156"/>
      <c r="X42" s="156"/>
      <c r="Y42" s="156"/>
      <c r="Z42" s="156"/>
      <c r="AA42" s="156"/>
      <c r="AB42" s="157"/>
      <c r="AC42" s="157"/>
      <c r="AD42" s="181"/>
      <c r="AE42" s="249"/>
      <c r="AF42" s="157"/>
      <c r="AG42" s="157"/>
      <c r="AH42" s="157"/>
      <c r="AI42" s="157"/>
      <c r="AJ42" s="245">
        <f t="shared" si="11"/>
        <v>0</v>
      </c>
      <c r="AK42" s="245"/>
      <c r="AL42" s="245">
        <f t="shared" si="12"/>
        <v>0</v>
      </c>
      <c r="AM42" s="245"/>
      <c r="AN42" s="245">
        <f t="shared" si="13"/>
        <v>0</v>
      </c>
      <c r="AO42" s="355"/>
    </row>
    <row r="43" spans="2:41">
      <c r="B43" s="152" t="s">
        <v>42</v>
      </c>
      <c r="C43" s="188" t="s">
        <v>98</v>
      </c>
      <c r="D43" s="189"/>
      <c r="E43" s="190" t="s">
        <v>99</v>
      </c>
      <c r="F43" s="190"/>
      <c r="G43" s="191"/>
      <c r="H43" s="154">
        <v>1</v>
      </c>
      <c r="I43" s="154"/>
      <c r="J43" s="154"/>
      <c r="K43" s="154"/>
      <c r="L43" s="154">
        <v>29</v>
      </c>
      <c r="M43" s="154"/>
      <c r="N43" s="154">
        <v>5</v>
      </c>
      <c r="O43" s="154"/>
      <c r="P43" s="244">
        <f t="shared" si="8"/>
        <v>35</v>
      </c>
      <c r="Q43" s="244"/>
      <c r="R43" s="244">
        <f t="shared" si="9"/>
        <v>17</v>
      </c>
      <c r="S43" s="244"/>
      <c r="T43" s="244">
        <f t="shared" si="10"/>
        <v>7</v>
      </c>
      <c r="U43" s="276"/>
      <c r="V43" s="277" t="s">
        <v>42</v>
      </c>
      <c r="W43" s="278"/>
      <c r="X43" s="278"/>
      <c r="Y43" s="278"/>
      <c r="Z43" s="278"/>
      <c r="AA43" s="278"/>
      <c r="AB43" s="154"/>
      <c r="AC43" s="154"/>
      <c r="AD43" s="186"/>
      <c r="AE43" s="250"/>
      <c r="AF43" s="154"/>
      <c r="AG43" s="154"/>
      <c r="AH43" s="154"/>
      <c r="AI43" s="154"/>
      <c r="AJ43" s="244">
        <f t="shared" si="11"/>
        <v>0</v>
      </c>
      <c r="AK43" s="244"/>
      <c r="AL43" s="244">
        <f t="shared" si="12"/>
        <v>0</v>
      </c>
      <c r="AM43" s="244"/>
      <c r="AN43" s="244">
        <f t="shared" si="13"/>
        <v>0</v>
      </c>
      <c r="AO43" s="354"/>
    </row>
    <row r="44" spans="2:41">
      <c r="B44" s="155" t="s">
        <v>42</v>
      </c>
      <c r="C44" s="192" t="s">
        <v>98</v>
      </c>
      <c r="D44" s="193"/>
      <c r="E44" s="194"/>
      <c r="F44" s="194"/>
      <c r="G44" s="195"/>
      <c r="H44" s="157">
        <v>1</v>
      </c>
      <c r="I44" s="157"/>
      <c r="J44" s="157"/>
      <c r="K44" s="157"/>
      <c r="L44" s="157"/>
      <c r="M44" s="157"/>
      <c r="N44" s="157"/>
      <c r="O44" s="157"/>
      <c r="P44" s="245">
        <f t="shared" si="8"/>
        <v>1</v>
      </c>
      <c r="Q44" s="245"/>
      <c r="R44" s="245">
        <f t="shared" si="9"/>
        <v>0</v>
      </c>
      <c r="S44" s="245"/>
      <c r="T44" s="245">
        <f t="shared" si="10"/>
        <v>0</v>
      </c>
      <c r="U44" s="279"/>
      <c r="V44" s="280" t="s">
        <v>42</v>
      </c>
      <c r="W44" s="156"/>
      <c r="X44" s="156"/>
      <c r="Y44" s="156"/>
      <c r="Z44" s="156"/>
      <c r="AA44" s="156"/>
      <c r="AB44" s="157"/>
      <c r="AC44" s="157"/>
      <c r="AD44" s="181"/>
      <c r="AE44" s="249"/>
      <c r="AF44" s="157"/>
      <c r="AG44" s="157"/>
      <c r="AH44" s="157"/>
      <c r="AI44" s="157"/>
      <c r="AJ44" s="245">
        <f t="shared" si="11"/>
        <v>0</v>
      </c>
      <c r="AK44" s="245"/>
      <c r="AL44" s="245">
        <f t="shared" si="12"/>
        <v>0</v>
      </c>
      <c r="AM44" s="245"/>
      <c r="AN44" s="245">
        <f t="shared" si="13"/>
        <v>0</v>
      </c>
      <c r="AO44" s="355"/>
    </row>
    <row r="45" spans="2:41">
      <c r="B45" s="152" t="s">
        <v>42</v>
      </c>
      <c r="C45" s="188" t="s">
        <v>98</v>
      </c>
      <c r="D45" s="189"/>
      <c r="E45" s="190"/>
      <c r="F45" s="190"/>
      <c r="G45" s="191"/>
      <c r="H45" s="154">
        <v>1</v>
      </c>
      <c r="I45" s="154"/>
      <c r="J45" s="154"/>
      <c r="K45" s="154"/>
      <c r="L45" s="154"/>
      <c r="M45" s="154"/>
      <c r="N45" s="154"/>
      <c r="O45" s="154"/>
      <c r="P45" s="244">
        <f t="shared" si="8"/>
        <v>1</v>
      </c>
      <c r="Q45" s="244"/>
      <c r="R45" s="244">
        <f t="shared" si="9"/>
        <v>0</v>
      </c>
      <c r="S45" s="244"/>
      <c r="T45" s="244">
        <f t="shared" si="10"/>
        <v>0</v>
      </c>
      <c r="U45" s="276"/>
      <c r="V45" s="277" t="s">
        <v>42</v>
      </c>
      <c r="W45" s="288"/>
      <c r="X45" s="289"/>
      <c r="Y45" s="289"/>
      <c r="Z45" s="289"/>
      <c r="AA45" s="316"/>
      <c r="AB45" s="154"/>
      <c r="AC45" s="154"/>
      <c r="AD45" s="186"/>
      <c r="AE45" s="250"/>
      <c r="AF45" s="154"/>
      <c r="AG45" s="154"/>
      <c r="AH45" s="154"/>
      <c r="AI45" s="154"/>
      <c r="AJ45" s="244">
        <f t="shared" si="11"/>
        <v>0</v>
      </c>
      <c r="AK45" s="244"/>
      <c r="AL45" s="244">
        <f t="shared" si="12"/>
        <v>0</v>
      </c>
      <c r="AM45" s="244"/>
      <c r="AN45" s="244">
        <f t="shared" si="13"/>
        <v>0</v>
      </c>
      <c r="AO45" s="354"/>
    </row>
    <row r="46" ht="15.75" spans="2:41">
      <c r="B46" s="196" t="s">
        <v>42</v>
      </c>
      <c r="C46" s="197" t="s">
        <v>100</v>
      </c>
      <c r="D46" s="198"/>
      <c r="E46" s="199" t="s">
        <v>101</v>
      </c>
      <c r="F46" s="199"/>
      <c r="G46" s="200"/>
      <c r="H46" s="201">
        <f>AE5</f>
        <v>80</v>
      </c>
      <c r="I46" s="201"/>
      <c r="J46" s="201"/>
      <c r="K46" s="201"/>
      <c r="L46" s="201"/>
      <c r="M46" s="201"/>
      <c r="N46" s="201"/>
      <c r="O46" s="201"/>
      <c r="P46" s="251">
        <f t="shared" si="8"/>
        <v>80</v>
      </c>
      <c r="Q46" s="251"/>
      <c r="R46" s="251">
        <f t="shared" si="9"/>
        <v>40</v>
      </c>
      <c r="S46" s="251"/>
      <c r="T46" s="251">
        <f t="shared" si="10"/>
        <v>16</v>
      </c>
      <c r="U46" s="290"/>
      <c r="V46" s="291" t="s">
        <v>42</v>
      </c>
      <c r="W46" s="292"/>
      <c r="X46" s="293"/>
      <c r="Y46" s="293"/>
      <c r="Z46" s="293"/>
      <c r="AA46" s="291"/>
      <c r="AB46" s="201"/>
      <c r="AC46" s="201"/>
      <c r="AD46" s="317"/>
      <c r="AE46" s="318"/>
      <c r="AF46" s="201"/>
      <c r="AG46" s="201"/>
      <c r="AH46" s="201"/>
      <c r="AI46" s="201"/>
      <c r="AJ46" s="251">
        <f t="shared" si="11"/>
        <v>0</v>
      </c>
      <c r="AK46" s="251"/>
      <c r="AL46" s="251">
        <f t="shared" si="12"/>
        <v>0</v>
      </c>
      <c r="AM46" s="251"/>
      <c r="AN46" s="251">
        <f t="shared" si="13"/>
        <v>0</v>
      </c>
      <c r="AO46" s="356"/>
    </row>
    <row r="47" ht="15.75" spans="2:39">
      <c r="B47" s="202" t="str">
        <f>IF(E12=0," ","职业信用范围："&amp;LOOKUP(E12,职业列表!A2:A116,职业列表!C2:C116))</f>
        <v>职业信用范围：5-10</v>
      </c>
      <c r="C47" s="202"/>
      <c r="D47" s="202"/>
      <c r="E47" s="202"/>
      <c r="F47" s="202"/>
      <c r="G47" s="202"/>
      <c r="H47" s="202"/>
      <c r="I47" s="202"/>
      <c r="J47" s="252" t="str">
        <f>IF(E12=0," ","剩余职业点="&amp;LOOKUP(E12,职业列表!A2:A116,职业列表!E2:E116)-SUM(人物卡!L15:M46,人物卡!AF15:AG46)&amp;"   剩余兴趣点="&amp;Y7*2-SUM(N15:O46,AH15:AI46))</f>
        <v>剩余职业点=0   剩余兴趣点=0</v>
      </c>
      <c r="K47" s="252"/>
      <c r="L47" s="252"/>
      <c r="M47" s="252"/>
      <c r="N47" s="252"/>
      <c r="O47" s="252"/>
      <c r="P47" s="252"/>
      <c r="Q47" s="252"/>
      <c r="R47" s="252"/>
      <c r="S47" s="252"/>
      <c r="T47" s="242"/>
      <c r="U47" s="242"/>
      <c r="AD47" s="319"/>
      <c r="AE47" s="319"/>
      <c r="AF47" s="319"/>
      <c r="AG47" s="319"/>
      <c r="AH47" s="319"/>
      <c r="AI47" s="319"/>
      <c r="AJ47" s="319"/>
      <c r="AK47" s="319"/>
      <c r="AL47" s="319"/>
      <c r="AM47" s="319"/>
    </row>
    <row r="48" spans="2:41">
      <c r="B48" s="146" t="s">
        <v>102</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4"/>
      <c r="AH48" s="146" t="s">
        <v>103</v>
      </c>
      <c r="AI48" s="147"/>
      <c r="AJ48" s="147"/>
      <c r="AK48" s="147"/>
      <c r="AL48" s="147"/>
      <c r="AM48" s="147"/>
      <c r="AN48" s="147"/>
      <c r="AO48" s="294"/>
    </row>
    <row r="49" spans="2:41">
      <c r="B49" s="203" t="s">
        <v>102</v>
      </c>
      <c r="C49" s="204"/>
      <c r="D49" s="204"/>
      <c r="E49" s="204"/>
      <c r="F49" s="204"/>
      <c r="G49" s="204"/>
      <c r="H49" s="204"/>
      <c r="I49" s="204"/>
      <c r="J49" s="204" t="s">
        <v>41</v>
      </c>
      <c r="K49" s="204"/>
      <c r="L49" s="204"/>
      <c r="M49" s="204"/>
      <c r="N49" s="204"/>
      <c r="O49" s="204"/>
      <c r="P49" s="204" t="s">
        <v>104</v>
      </c>
      <c r="Q49" s="204"/>
      <c r="R49" s="204" t="s">
        <v>105</v>
      </c>
      <c r="S49" s="204"/>
      <c r="T49" s="204"/>
      <c r="U49" s="204"/>
      <c r="V49" s="204"/>
      <c r="W49" s="204" t="s">
        <v>106</v>
      </c>
      <c r="X49" s="204"/>
      <c r="Y49" s="204"/>
      <c r="Z49" s="204" t="s">
        <v>107</v>
      </c>
      <c r="AA49" s="204"/>
      <c r="AB49" s="204" t="s">
        <v>108</v>
      </c>
      <c r="AC49" s="204"/>
      <c r="AD49" s="204"/>
      <c r="AE49" s="204" t="s">
        <v>109</v>
      </c>
      <c r="AF49" s="320"/>
      <c r="AH49" s="346" t="s">
        <v>110</v>
      </c>
      <c r="AI49" s="347"/>
      <c r="AJ49" s="347"/>
      <c r="AK49" s="347"/>
      <c r="AL49" s="255" t="str">
        <f>LOOKUP(S3+S7,附表!A2:A32,附表!B2:B32)</f>
        <v>+1D4</v>
      </c>
      <c r="AM49" s="255"/>
      <c r="AN49" s="255"/>
      <c r="AO49" s="357"/>
    </row>
    <row r="50" spans="2:41">
      <c r="B50" s="205" t="s">
        <v>111</v>
      </c>
      <c r="C50" s="206"/>
      <c r="D50" s="206"/>
      <c r="E50" s="206"/>
      <c r="F50" s="206"/>
      <c r="G50" s="206"/>
      <c r="H50" s="206"/>
      <c r="I50" s="206"/>
      <c r="J50" s="253">
        <f>P33</f>
        <v>80</v>
      </c>
      <c r="K50" s="254"/>
      <c r="L50" s="255">
        <f>INT(J50/2)</f>
        <v>40</v>
      </c>
      <c r="M50" s="255"/>
      <c r="N50" s="255">
        <f>INT(J50/5)</f>
        <v>16</v>
      </c>
      <c r="O50" s="255"/>
      <c r="P50" s="206" t="s">
        <v>112</v>
      </c>
      <c r="Q50" s="206"/>
      <c r="R50" s="206" t="s">
        <v>113</v>
      </c>
      <c r="S50" s="206"/>
      <c r="T50" s="206"/>
      <c r="U50" s="206"/>
      <c r="V50" s="206"/>
      <c r="W50" s="206" t="s">
        <v>65</v>
      </c>
      <c r="X50" s="206"/>
      <c r="Y50" s="206"/>
      <c r="Z50" s="206">
        <v>1</v>
      </c>
      <c r="AA50" s="206"/>
      <c r="AB50" s="206" t="s">
        <v>65</v>
      </c>
      <c r="AC50" s="206"/>
      <c r="AD50" s="206"/>
      <c r="AE50" s="206" t="s">
        <v>65</v>
      </c>
      <c r="AF50" s="321"/>
      <c r="AH50" s="346"/>
      <c r="AI50" s="347"/>
      <c r="AJ50" s="347"/>
      <c r="AK50" s="347"/>
      <c r="AL50" s="255"/>
      <c r="AM50" s="255"/>
      <c r="AN50" s="255"/>
      <c r="AO50" s="357"/>
    </row>
    <row r="51" spans="2:41">
      <c r="B51" s="155" t="s">
        <v>114</v>
      </c>
      <c r="C51" s="156"/>
      <c r="D51" s="156"/>
      <c r="E51" s="156"/>
      <c r="F51" s="156"/>
      <c r="G51" s="156"/>
      <c r="H51" s="156"/>
      <c r="I51" s="156"/>
      <c r="J51" s="256">
        <v>80</v>
      </c>
      <c r="K51" s="256"/>
      <c r="L51" s="124">
        <f t="shared" ref="L51:L54" si="14">INT(J51/2)</f>
        <v>40</v>
      </c>
      <c r="M51" s="124"/>
      <c r="N51" s="124">
        <f t="shared" ref="N51:N54" si="15">INT(J51/5)</f>
        <v>16</v>
      </c>
      <c r="O51" s="124"/>
      <c r="P51" s="156" t="s">
        <v>112</v>
      </c>
      <c r="Q51" s="156"/>
      <c r="R51" s="156" t="s">
        <v>115</v>
      </c>
      <c r="S51" s="156"/>
      <c r="T51" s="156"/>
      <c r="U51" s="156"/>
      <c r="V51" s="156"/>
      <c r="W51" s="156" t="s">
        <v>65</v>
      </c>
      <c r="X51" s="156"/>
      <c r="Y51" s="156"/>
      <c r="Z51" s="156" t="s">
        <v>116</v>
      </c>
      <c r="AA51" s="156"/>
      <c r="AB51" s="322" t="s">
        <v>65</v>
      </c>
      <c r="AC51" s="323"/>
      <c r="AD51" s="280"/>
      <c r="AE51" s="156" t="s">
        <v>65</v>
      </c>
      <c r="AF51" s="324"/>
      <c r="AH51" s="259" t="s">
        <v>117</v>
      </c>
      <c r="AI51" s="260"/>
      <c r="AJ51" s="260"/>
      <c r="AK51" s="260"/>
      <c r="AL51" s="124">
        <f>LOOKUP(S3+S7,附表!A2:A32,附表!C2:C32)</f>
        <v>1</v>
      </c>
      <c r="AM51" s="124"/>
      <c r="AN51" s="124"/>
      <c r="AO51" s="358"/>
    </row>
    <row r="52" spans="2:41">
      <c r="B52" s="205" t="s">
        <v>118</v>
      </c>
      <c r="C52" s="206"/>
      <c r="D52" s="206"/>
      <c r="E52" s="206"/>
      <c r="F52" s="206"/>
      <c r="G52" s="206"/>
      <c r="H52" s="206"/>
      <c r="I52" s="206"/>
      <c r="J52" s="254">
        <v>80</v>
      </c>
      <c r="K52" s="254"/>
      <c r="L52" s="255">
        <f t="shared" si="14"/>
        <v>40</v>
      </c>
      <c r="M52" s="255"/>
      <c r="N52" s="255">
        <f t="shared" si="15"/>
        <v>16</v>
      </c>
      <c r="O52" s="255"/>
      <c r="P52" s="206" t="s">
        <v>112</v>
      </c>
      <c r="Q52" s="206"/>
      <c r="R52" s="206" t="s">
        <v>119</v>
      </c>
      <c r="S52" s="206"/>
      <c r="T52" s="206"/>
      <c r="U52" s="206"/>
      <c r="V52" s="206"/>
      <c r="W52" s="206" t="s">
        <v>65</v>
      </c>
      <c r="X52" s="206"/>
      <c r="Y52" s="206"/>
      <c r="Z52" s="206" t="s">
        <v>116</v>
      </c>
      <c r="AA52" s="206"/>
      <c r="AB52" s="206" t="s">
        <v>65</v>
      </c>
      <c r="AC52" s="206"/>
      <c r="AD52" s="206"/>
      <c r="AE52" s="206" t="s">
        <v>120</v>
      </c>
      <c r="AF52" s="321"/>
      <c r="AH52" s="259"/>
      <c r="AI52" s="260"/>
      <c r="AJ52" s="260"/>
      <c r="AK52" s="260"/>
      <c r="AL52" s="124"/>
      <c r="AM52" s="124"/>
      <c r="AN52" s="124"/>
      <c r="AO52" s="358"/>
    </row>
    <row r="53" spans="2:41">
      <c r="B53" s="155" t="s">
        <v>121</v>
      </c>
      <c r="C53" s="156"/>
      <c r="D53" s="156"/>
      <c r="E53" s="156"/>
      <c r="F53" s="156"/>
      <c r="G53" s="156"/>
      <c r="H53" s="156"/>
      <c r="I53" s="156"/>
      <c r="J53" s="256">
        <v>80</v>
      </c>
      <c r="K53" s="256"/>
      <c r="L53" s="124">
        <f t="shared" si="14"/>
        <v>40</v>
      </c>
      <c r="M53" s="124"/>
      <c r="N53" s="124">
        <f t="shared" si="15"/>
        <v>16</v>
      </c>
      <c r="O53" s="124"/>
      <c r="P53" s="156" t="s">
        <v>53</v>
      </c>
      <c r="Q53" s="156"/>
      <c r="R53" s="156" t="s">
        <v>122</v>
      </c>
      <c r="S53" s="156"/>
      <c r="T53" s="156"/>
      <c r="U53" s="156"/>
      <c r="V53" s="156"/>
      <c r="W53" s="156" t="s">
        <v>65</v>
      </c>
      <c r="X53" s="156"/>
      <c r="Y53" s="156"/>
      <c r="Z53" s="156" t="s">
        <v>116</v>
      </c>
      <c r="AA53" s="156"/>
      <c r="AB53" s="156" t="s">
        <v>65</v>
      </c>
      <c r="AC53" s="156"/>
      <c r="AD53" s="156"/>
      <c r="AE53" s="156" t="s">
        <v>65</v>
      </c>
      <c r="AF53" s="324"/>
      <c r="AH53" s="346" t="s">
        <v>123</v>
      </c>
      <c r="AI53" s="347"/>
      <c r="AJ53" s="347"/>
      <c r="AK53" s="347"/>
      <c r="AL53" s="348">
        <f>P28</f>
        <v>60</v>
      </c>
      <c r="AM53" s="255"/>
      <c r="AN53" s="348">
        <f>R28</f>
        <v>30</v>
      </c>
      <c r="AO53" s="357"/>
    </row>
    <row r="54" spans="2:41">
      <c r="B54" s="205"/>
      <c r="C54" s="206"/>
      <c r="D54" s="206"/>
      <c r="E54" s="206"/>
      <c r="F54" s="206"/>
      <c r="G54" s="206"/>
      <c r="H54" s="206"/>
      <c r="I54" s="206"/>
      <c r="J54" s="254"/>
      <c r="K54" s="254"/>
      <c r="L54" s="255">
        <f t="shared" si="14"/>
        <v>0</v>
      </c>
      <c r="M54" s="255"/>
      <c r="N54" s="255">
        <f t="shared" si="15"/>
        <v>0</v>
      </c>
      <c r="O54" s="255"/>
      <c r="P54" s="206"/>
      <c r="Q54" s="206"/>
      <c r="R54" s="206"/>
      <c r="S54" s="206"/>
      <c r="T54" s="206"/>
      <c r="U54" s="206"/>
      <c r="V54" s="206"/>
      <c r="W54" s="206"/>
      <c r="X54" s="206"/>
      <c r="Y54" s="206"/>
      <c r="Z54" s="206"/>
      <c r="AA54" s="206"/>
      <c r="AB54" s="206"/>
      <c r="AC54" s="206"/>
      <c r="AD54" s="206"/>
      <c r="AE54" s="206"/>
      <c r="AF54" s="321"/>
      <c r="AH54" s="346"/>
      <c r="AI54" s="347"/>
      <c r="AJ54" s="347"/>
      <c r="AK54" s="347"/>
      <c r="AL54" s="255"/>
      <c r="AM54" s="255"/>
      <c r="AN54" s="348">
        <f>T28</f>
        <v>12</v>
      </c>
      <c r="AO54" s="357"/>
    </row>
    <row r="55" ht="16.5" customHeight="1" spans="2:41">
      <c r="B55" s="196"/>
      <c r="C55" s="207"/>
      <c r="D55" s="207"/>
      <c r="E55" s="207"/>
      <c r="F55" s="207"/>
      <c r="G55" s="207"/>
      <c r="H55" s="207"/>
      <c r="I55" s="207"/>
      <c r="J55" s="257"/>
      <c r="K55" s="257"/>
      <c r="L55" s="128">
        <f t="shared" ref="L55" si="16">INT(J55/2)</f>
        <v>0</v>
      </c>
      <c r="M55" s="128"/>
      <c r="N55" s="128">
        <f t="shared" ref="N55" si="17">INT(J55/5)</f>
        <v>0</v>
      </c>
      <c r="O55" s="128"/>
      <c r="P55" s="207"/>
      <c r="Q55" s="207"/>
      <c r="R55" s="207"/>
      <c r="S55" s="207"/>
      <c r="T55" s="207"/>
      <c r="U55" s="207"/>
      <c r="V55" s="207"/>
      <c r="W55" s="207"/>
      <c r="X55" s="207"/>
      <c r="Y55" s="207"/>
      <c r="Z55" s="207"/>
      <c r="AA55" s="207"/>
      <c r="AB55" s="207"/>
      <c r="AC55" s="207"/>
      <c r="AD55" s="207"/>
      <c r="AE55" s="207"/>
      <c r="AF55" s="325"/>
      <c r="AH55" s="137" t="s">
        <v>124</v>
      </c>
      <c r="AI55" s="138"/>
      <c r="AJ55" s="138"/>
      <c r="AK55" s="138"/>
      <c r="AL55" s="257"/>
      <c r="AM55" s="257"/>
      <c r="AN55" s="257"/>
      <c r="AO55" s="353"/>
    </row>
    <row r="56" spans="2:41">
      <c r="B56" s="208" t="s">
        <v>125</v>
      </c>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row>
    <row r="58" spans="2:41">
      <c r="B58" s="146" t="s">
        <v>126</v>
      </c>
      <c r="C58" s="147"/>
      <c r="D58" s="147"/>
      <c r="E58" s="147"/>
      <c r="F58" s="147"/>
      <c r="G58" s="147"/>
      <c r="H58" s="147"/>
      <c r="I58" s="147"/>
      <c r="J58" s="147"/>
      <c r="K58" s="147"/>
      <c r="L58" s="147"/>
      <c r="M58" s="147"/>
      <c r="N58" s="147"/>
      <c r="O58" s="147"/>
      <c r="P58" s="147"/>
      <c r="Q58" s="294"/>
      <c r="S58" s="146" t="s">
        <v>127</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4"/>
    </row>
    <row r="59" spans="2:41">
      <c r="B59" s="209" t="str">
        <f>"信用评级："&amp;P25&amp;"% / "&amp;R25&amp;"% / "&amp;T25&amp;"%"</f>
        <v>信用评级：10% / 5% / 2%</v>
      </c>
      <c r="C59" s="210"/>
      <c r="D59" s="210"/>
      <c r="E59" s="210"/>
      <c r="F59" s="210"/>
      <c r="G59" s="210"/>
      <c r="H59" s="210"/>
      <c r="I59" s="210"/>
      <c r="J59" s="210" t="str">
        <f>"生活水平："&amp;LOOKUP(P25,{0,1,10,50,90,99},{"身无分文","贫穷","标准","小康","富裕","富豪"})</f>
        <v>生活水平：标准</v>
      </c>
      <c r="K59" s="210"/>
      <c r="L59" s="210"/>
      <c r="M59" s="210"/>
      <c r="N59" s="210"/>
      <c r="O59" s="210"/>
      <c r="P59" s="210"/>
      <c r="Q59" s="295"/>
      <c r="S59" s="119" t="s">
        <v>128</v>
      </c>
      <c r="T59" s="120"/>
      <c r="U59" s="120"/>
      <c r="V59" s="120"/>
      <c r="W59" s="296" t="s">
        <v>129</v>
      </c>
      <c r="X59" s="297"/>
      <c r="Y59" s="297"/>
      <c r="Z59" s="297"/>
      <c r="AA59" s="297"/>
      <c r="AB59" s="297"/>
      <c r="AC59" s="297"/>
      <c r="AD59" s="297"/>
      <c r="AE59" s="297"/>
      <c r="AF59" s="297"/>
      <c r="AG59" s="297"/>
      <c r="AH59" s="297"/>
      <c r="AI59" s="297"/>
      <c r="AJ59" s="297"/>
      <c r="AK59" s="297"/>
      <c r="AL59" s="297"/>
      <c r="AM59" s="297"/>
      <c r="AN59" s="297"/>
      <c r="AO59" s="359"/>
    </row>
    <row r="60" spans="2:41">
      <c r="B60" s="211" t="s">
        <v>130</v>
      </c>
      <c r="C60" s="212"/>
      <c r="D60" s="213"/>
      <c r="E60" s="164"/>
      <c r="F60" s="164"/>
      <c r="G60" s="164"/>
      <c r="H60" s="164"/>
      <c r="I60" s="164"/>
      <c r="J60" s="165"/>
      <c r="K60" s="212" t="s">
        <v>131</v>
      </c>
      <c r="L60" s="258"/>
      <c r="M60" s="258"/>
      <c r="N60" s="213"/>
      <c r="O60" s="164"/>
      <c r="P60" s="164"/>
      <c r="Q60" s="298"/>
      <c r="S60" s="119"/>
      <c r="T60" s="120"/>
      <c r="U60" s="120"/>
      <c r="V60" s="120"/>
      <c r="W60" s="299"/>
      <c r="X60" s="300"/>
      <c r="Y60" s="300"/>
      <c r="Z60" s="300"/>
      <c r="AA60" s="300"/>
      <c r="AB60" s="300"/>
      <c r="AC60" s="300"/>
      <c r="AD60" s="300"/>
      <c r="AE60" s="300"/>
      <c r="AF60" s="300"/>
      <c r="AG60" s="300"/>
      <c r="AH60" s="300"/>
      <c r="AI60" s="300"/>
      <c r="AJ60" s="300"/>
      <c r="AK60" s="300"/>
      <c r="AL60" s="300"/>
      <c r="AM60" s="300"/>
      <c r="AN60" s="300"/>
      <c r="AO60" s="360"/>
    </row>
    <row r="61" spans="2:41">
      <c r="B61" s="214"/>
      <c r="C61" s="215"/>
      <c r="D61" s="215"/>
      <c r="E61" s="215"/>
      <c r="F61" s="215"/>
      <c r="G61" s="215"/>
      <c r="H61" s="215"/>
      <c r="I61" s="215"/>
      <c r="J61" s="215"/>
      <c r="K61" s="215"/>
      <c r="L61" s="215"/>
      <c r="M61" s="215"/>
      <c r="N61" s="215"/>
      <c r="O61" s="215"/>
      <c r="P61" s="215"/>
      <c r="Q61" s="301"/>
      <c r="S61" s="123" t="s">
        <v>132</v>
      </c>
      <c r="T61" s="124"/>
      <c r="U61" s="124"/>
      <c r="V61" s="124"/>
      <c r="W61" s="302" t="s">
        <v>133</v>
      </c>
      <c r="X61" s="303"/>
      <c r="Y61" s="303"/>
      <c r="Z61" s="303"/>
      <c r="AA61" s="303"/>
      <c r="AB61" s="303"/>
      <c r="AC61" s="303"/>
      <c r="AD61" s="303"/>
      <c r="AE61" s="303"/>
      <c r="AF61" s="303"/>
      <c r="AG61" s="303"/>
      <c r="AH61" s="303"/>
      <c r="AI61" s="303"/>
      <c r="AJ61" s="303"/>
      <c r="AK61" s="303"/>
      <c r="AL61" s="303"/>
      <c r="AM61" s="303"/>
      <c r="AN61" s="303"/>
      <c r="AO61" s="361"/>
    </row>
    <row r="62" spans="2:41">
      <c r="B62" s="216"/>
      <c r="C62" s="217"/>
      <c r="D62" s="217"/>
      <c r="E62" s="217"/>
      <c r="F62" s="217"/>
      <c r="G62" s="217"/>
      <c r="H62" s="217"/>
      <c r="I62" s="217"/>
      <c r="J62" s="217"/>
      <c r="K62" s="217"/>
      <c r="L62" s="217"/>
      <c r="M62" s="217"/>
      <c r="N62" s="217"/>
      <c r="O62" s="217"/>
      <c r="P62" s="217"/>
      <c r="Q62" s="304"/>
      <c r="S62" s="123"/>
      <c r="T62" s="124"/>
      <c r="U62" s="124"/>
      <c r="V62" s="124"/>
      <c r="W62" s="305"/>
      <c r="X62" s="306"/>
      <c r="Y62" s="306"/>
      <c r="Z62" s="306"/>
      <c r="AA62" s="306"/>
      <c r="AB62" s="306"/>
      <c r="AC62" s="306"/>
      <c r="AD62" s="306"/>
      <c r="AE62" s="306"/>
      <c r="AF62" s="306"/>
      <c r="AG62" s="306"/>
      <c r="AH62" s="306"/>
      <c r="AI62" s="306"/>
      <c r="AJ62" s="306"/>
      <c r="AK62" s="306"/>
      <c r="AL62" s="306"/>
      <c r="AM62" s="306"/>
      <c r="AN62" s="306"/>
      <c r="AO62" s="362"/>
    </row>
    <row r="63" spans="2:41">
      <c r="B63" s="216"/>
      <c r="C63" s="217"/>
      <c r="D63" s="217"/>
      <c r="E63" s="217"/>
      <c r="F63" s="217"/>
      <c r="G63" s="217"/>
      <c r="H63" s="217"/>
      <c r="I63" s="217"/>
      <c r="J63" s="217"/>
      <c r="K63" s="217"/>
      <c r="L63" s="217"/>
      <c r="M63" s="217"/>
      <c r="N63" s="217"/>
      <c r="O63" s="217"/>
      <c r="P63" s="217"/>
      <c r="Q63" s="304"/>
      <c r="S63" s="119" t="s">
        <v>134</v>
      </c>
      <c r="T63" s="120"/>
      <c r="U63" s="120"/>
      <c r="V63" s="120"/>
      <c r="W63" s="296" t="s">
        <v>135</v>
      </c>
      <c r="X63" s="297"/>
      <c r="Y63" s="297"/>
      <c r="Z63" s="297"/>
      <c r="AA63" s="297"/>
      <c r="AB63" s="297"/>
      <c r="AC63" s="297"/>
      <c r="AD63" s="297"/>
      <c r="AE63" s="297"/>
      <c r="AF63" s="297"/>
      <c r="AG63" s="297"/>
      <c r="AH63" s="297"/>
      <c r="AI63" s="297"/>
      <c r="AJ63" s="297"/>
      <c r="AK63" s="297"/>
      <c r="AL63" s="297"/>
      <c r="AM63" s="297"/>
      <c r="AN63" s="297"/>
      <c r="AO63" s="359"/>
    </row>
    <row r="64" spans="2:41">
      <c r="B64" s="218"/>
      <c r="C64" s="219"/>
      <c r="D64" s="219"/>
      <c r="E64" s="219"/>
      <c r="F64" s="219"/>
      <c r="G64" s="219"/>
      <c r="H64" s="219"/>
      <c r="I64" s="219"/>
      <c r="J64" s="219"/>
      <c r="K64" s="219"/>
      <c r="L64" s="219"/>
      <c r="M64" s="219"/>
      <c r="N64" s="219"/>
      <c r="O64" s="219"/>
      <c r="P64" s="219"/>
      <c r="Q64" s="307"/>
      <c r="S64" s="119"/>
      <c r="T64" s="120"/>
      <c r="U64" s="120"/>
      <c r="V64" s="120"/>
      <c r="W64" s="299"/>
      <c r="X64" s="300"/>
      <c r="Y64" s="300"/>
      <c r="Z64" s="300"/>
      <c r="AA64" s="300"/>
      <c r="AB64" s="300"/>
      <c r="AC64" s="300"/>
      <c r="AD64" s="300"/>
      <c r="AE64" s="300"/>
      <c r="AF64" s="300"/>
      <c r="AG64" s="300"/>
      <c r="AH64" s="300"/>
      <c r="AI64" s="300"/>
      <c r="AJ64" s="300"/>
      <c r="AK64" s="300"/>
      <c r="AL64" s="300"/>
      <c r="AM64" s="300"/>
      <c r="AN64" s="300"/>
      <c r="AO64" s="360"/>
    </row>
    <row r="65" ht="15.75" spans="2:41">
      <c r="B65" s="338"/>
      <c r="C65" s="338"/>
      <c r="D65" s="338"/>
      <c r="E65" s="338"/>
      <c r="F65" s="338"/>
      <c r="G65" s="338"/>
      <c r="H65" s="338"/>
      <c r="I65" s="338"/>
      <c r="J65" s="338"/>
      <c r="K65" s="338"/>
      <c r="L65" s="338"/>
      <c r="M65" s="338"/>
      <c r="N65" s="338"/>
      <c r="O65" s="338"/>
      <c r="P65" s="338"/>
      <c r="Q65" s="338"/>
      <c r="S65" s="123" t="s">
        <v>136</v>
      </c>
      <c r="T65" s="124"/>
      <c r="U65" s="124"/>
      <c r="V65" s="124"/>
      <c r="W65" s="302" t="s">
        <v>137</v>
      </c>
      <c r="X65" s="303"/>
      <c r="Y65" s="303"/>
      <c r="Z65" s="303"/>
      <c r="AA65" s="303"/>
      <c r="AB65" s="303"/>
      <c r="AC65" s="303"/>
      <c r="AD65" s="303"/>
      <c r="AE65" s="303"/>
      <c r="AF65" s="303"/>
      <c r="AG65" s="303"/>
      <c r="AH65" s="303"/>
      <c r="AI65" s="303"/>
      <c r="AJ65" s="303"/>
      <c r="AK65" s="303"/>
      <c r="AL65" s="303"/>
      <c r="AM65" s="303"/>
      <c r="AN65" s="303"/>
      <c r="AO65" s="361"/>
    </row>
    <row r="66" spans="2:41">
      <c r="B66" s="363" t="s">
        <v>138</v>
      </c>
      <c r="C66" s="364"/>
      <c r="D66" s="364"/>
      <c r="E66" s="364"/>
      <c r="F66" s="364"/>
      <c r="G66" s="364"/>
      <c r="H66" s="364"/>
      <c r="I66" s="364"/>
      <c r="J66" s="364"/>
      <c r="K66" s="364"/>
      <c r="L66" s="364"/>
      <c r="M66" s="364"/>
      <c r="N66" s="364"/>
      <c r="O66" s="364"/>
      <c r="P66" s="364"/>
      <c r="Q66" s="377"/>
      <c r="S66" s="123"/>
      <c r="T66" s="124"/>
      <c r="U66" s="124"/>
      <c r="V66" s="124"/>
      <c r="W66" s="305"/>
      <c r="X66" s="306"/>
      <c r="Y66" s="306"/>
      <c r="Z66" s="306"/>
      <c r="AA66" s="306"/>
      <c r="AB66" s="306"/>
      <c r="AC66" s="306"/>
      <c r="AD66" s="306"/>
      <c r="AE66" s="306"/>
      <c r="AF66" s="306"/>
      <c r="AG66" s="306"/>
      <c r="AH66" s="306"/>
      <c r="AI66" s="306"/>
      <c r="AJ66" s="306"/>
      <c r="AK66" s="306"/>
      <c r="AL66" s="306"/>
      <c r="AM66" s="306"/>
      <c r="AN66" s="306"/>
      <c r="AO66" s="362"/>
    </row>
    <row r="67" ht="16.5" customHeight="1" spans="2:41">
      <c r="B67" s="365" t="s">
        <v>139</v>
      </c>
      <c r="C67" s="366"/>
      <c r="D67" s="366"/>
      <c r="E67" s="366"/>
      <c r="F67" s="366"/>
      <c r="G67" s="366"/>
      <c r="H67" s="366"/>
      <c r="I67" s="366"/>
      <c r="J67" s="366"/>
      <c r="K67" s="366"/>
      <c r="L67" s="366"/>
      <c r="M67" s="366"/>
      <c r="N67" s="366"/>
      <c r="O67" s="366"/>
      <c r="P67" s="366"/>
      <c r="Q67" s="378"/>
      <c r="S67" s="119" t="s">
        <v>140</v>
      </c>
      <c r="T67" s="120"/>
      <c r="U67" s="120"/>
      <c r="V67" s="120"/>
      <c r="W67" s="296" t="s">
        <v>141</v>
      </c>
      <c r="X67" s="297"/>
      <c r="Y67" s="297"/>
      <c r="Z67" s="297"/>
      <c r="AA67" s="297"/>
      <c r="AB67" s="297"/>
      <c r="AC67" s="297"/>
      <c r="AD67" s="297"/>
      <c r="AE67" s="297"/>
      <c r="AF67" s="297"/>
      <c r="AG67" s="297"/>
      <c r="AH67" s="297"/>
      <c r="AI67" s="297"/>
      <c r="AJ67" s="297"/>
      <c r="AK67" s="297"/>
      <c r="AL67" s="297"/>
      <c r="AM67" s="297"/>
      <c r="AN67" s="297"/>
      <c r="AO67" s="359"/>
    </row>
    <row r="68" ht="16.5" customHeight="1" spans="2:41">
      <c r="B68" s="367" t="s">
        <v>142</v>
      </c>
      <c r="C68" s="368"/>
      <c r="D68" s="368"/>
      <c r="E68" s="368"/>
      <c r="F68" s="368"/>
      <c r="G68" s="368"/>
      <c r="H68" s="368"/>
      <c r="I68" s="368"/>
      <c r="J68" s="368"/>
      <c r="K68" s="368"/>
      <c r="L68" s="368"/>
      <c r="M68" s="368"/>
      <c r="N68" s="368"/>
      <c r="O68" s="368"/>
      <c r="P68" s="368"/>
      <c r="Q68" s="379"/>
      <c r="S68" s="119"/>
      <c r="T68" s="120"/>
      <c r="U68" s="120"/>
      <c r="V68" s="120"/>
      <c r="W68" s="299"/>
      <c r="X68" s="300"/>
      <c r="Y68" s="300"/>
      <c r="Z68" s="300"/>
      <c r="AA68" s="300"/>
      <c r="AB68" s="300"/>
      <c r="AC68" s="300"/>
      <c r="AD68" s="300"/>
      <c r="AE68" s="300"/>
      <c r="AF68" s="300"/>
      <c r="AG68" s="300"/>
      <c r="AH68" s="300"/>
      <c r="AI68" s="300"/>
      <c r="AJ68" s="300"/>
      <c r="AK68" s="300"/>
      <c r="AL68" s="300"/>
      <c r="AM68" s="300"/>
      <c r="AN68" s="300"/>
      <c r="AO68" s="360"/>
    </row>
    <row r="69" ht="16.5" customHeight="1" spans="2:41">
      <c r="B69" s="365" t="s">
        <v>143</v>
      </c>
      <c r="C69" s="366"/>
      <c r="D69" s="366"/>
      <c r="E69" s="366"/>
      <c r="F69" s="366"/>
      <c r="G69" s="366"/>
      <c r="H69" s="366"/>
      <c r="I69" s="366"/>
      <c r="J69" s="366"/>
      <c r="K69" s="366"/>
      <c r="L69" s="366"/>
      <c r="M69" s="366"/>
      <c r="N69" s="366"/>
      <c r="O69" s="366"/>
      <c r="P69" s="366"/>
      <c r="Q69" s="378"/>
      <c r="S69" s="123" t="s">
        <v>144</v>
      </c>
      <c r="T69" s="124"/>
      <c r="U69" s="124"/>
      <c r="V69" s="124"/>
      <c r="W69" s="302" t="s">
        <v>145</v>
      </c>
      <c r="X69" s="303"/>
      <c r="Y69" s="303"/>
      <c r="Z69" s="303"/>
      <c r="AA69" s="303"/>
      <c r="AB69" s="303"/>
      <c r="AC69" s="303"/>
      <c r="AD69" s="303"/>
      <c r="AE69" s="303"/>
      <c r="AF69" s="303"/>
      <c r="AG69" s="303"/>
      <c r="AH69" s="303"/>
      <c r="AI69" s="303"/>
      <c r="AJ69" s="303"/>
      <c r="AK69" s="303"/>
      <c r="AL69" s="303"/>
      <c r="AM69" s="303"/>
      <c r="AN69" s="303"/>
      <c r="AO69" s="361"/>
    </row>
    <row r="70" spans="2:41">
      <c r="B70" s="367" t="s">
        <v>146</v>
      </c>
      <c r="C70" s="368"/>
      <c r="D70" s="368"/>
      <c r="E70" s="368"/>
      <c r="F70" s="368"/>
      <c r="G70" s="368"/>
      <c r="H70" s="368"/>
      <c r="I70" s="368"/>
      <c r="J70" s="368"/>
      <c r="K70" s="368"/>
      <c r="L70" s="368"/>
      <c r="M70" s="368"/>
      <c r="N70" s="368"/>
      <c r="O70" s="368"/>
      <c r="P70" s="368"/>
      <c r="Q70" s="379"/>
      <c r="S70" s="123"/>
      <c r="T70" s="124"/>
      <c r="U70" s="124"/>
      <c r="V70" s="124"/>
      <c r="W70" s="305"/>
      <c r="X70" s="306"/>
      <c r="Y70" s="306"/>
      <c r="Z70" s="306"/>
      <c r="AA70" s="306"/>
      <c r="AB70" s="306"/>
      <c r="AC70" s="306"/>
      <c r="AD70" s="306"/>
      <c r="AE70" s="306"/>
      <c r="AF70" s="306"/>
      <c r="AG70" s="306"/>
      <c r="AH70" s="306"/>
      <c r="AI70" s="306"/>
      <c r="AJ70" s="306"/>
      <c r="AK70" s="306"/>
      <c r="AL70" s="306"/>
      <c r="AM70" s="306"/>
      <c r="AN70" s="306"/>
      <c r="AO70" s="362"/>
    </row>
    <row r="71" spans="2:41">
      <c r="B71" s="365" t="s">
        <v>147</v>
      </c>
      <c r="C71" s="366"/>
      <c r="D71" s="366"/>
      <c r="E71" s="366"/>
      <c r="F71" s="366"/>
      <c r="G71" s="366"/>
      <c r="H71" s="366"/>
      <c r="I71" s="366"/>
      <c r="J71" s="366"/>
      <c r="K71" s="366"/>
      <c r="L71" s="366"/>
      <c r="M71" s="366"/>
      <c r="N71" s="366"/>
      <c r="O71" s="366"/>
      <c r="P71" s="366"/>
      <c r="Q71" s="378"/>
      <c r="S71" s="119" t="s">
        <v>148</v>
      </c>
      <c r="T71" s="120"/>
      <c r="U71" s="120"/>
      <c r="V71" s="120"/>
      <c r="W71" s="296" t="s">
        <v>149</v>
      </c>
      <c r="X71" s="297"/>
      <c r="Y71" s="297"/>
      <c r="Z71" s="297"/>
      <c r="AA71" s="297"/>
      <c r="AB71" s="297"/>
      <c r="AC71" s="297"/>
      <c r="AD71" s="297"/>
      <c r="AE71" s="297"/>
      <c r="AF71" s="297"/>
      <c r="AG71" s="297"/>
      <c r="AH71" s="297"/>
      <c r="AI71" s="297"/>
      <c r="AJ71" s="297"/>
      <c r="AK71" s="297"/>
      <c r="AL71" s="297"/>
      <c r="AM71" s="297"/>
      <c r="AN71" s="297"/>
      <c r="AO71" s="359"/>
    </row>
    <row r="72" spans="2:41">
      <c r="B72" s="367" t="s">
        <v>150</v>
      </c>
      <c r="C72" s="368"/>
      <c r="D72" s="368"/>
      <c r="E72" s="368"/>
      <c r="F72" s="368"/>
      <c r="G72" s="368"/>
      <c r="H72" s="368"/>
      <c r="I72" s="368"/>
      <c r="J72" s="368"/>
      <c r="K72" s="368"/>
      <c r="L72" s="368"/>
      <c r="M72" s="368"/>
      <c r="N72" s="368"/>
      <c r="O72" s="368"/>
      <c r="P72" s="368"/>
      <c r="Q72" s="379"/>
      <c r="S72" s="119"/>
      <c r="T72" s="120"/>
      <c r="U72" s="120"/>
      <c r="V72" s="120"/>
      <c r="W72" s="299"/>
      <c r="X72" s="300"/>
      <c r="Y72" s="300"/>
      <c r="Z72" s="300"/>
      <c r="AA72" s="300"/>
      <c r="AB72" s="300"/>
      <c r="AC72" s="300"/>
      <c r="AD72" s="300"/>
      <c r="AE72" s="300"/>
      <c r="AF72" s="300"/>
      <c r="AG72" s="300"/>
      <c r="AH72" s="300"/>
      <c r="AI72" s="300"/>
      <c r="AJ72" s="300"/>
      <c r="AK72" s="300"/>
      <c r="AL72" s="300"/>
      <c r="AM72" s="300"/>
      <c r="AN72" s="300"/>
      <c r="AO72" s="360"/>
    </row>
    <row r="73" ht="16.5" customHeight="1" spans="2:41">
      <c r="B73" s="365" t="s">
        <v>151</v>
      </c>
      <c r="C73" s="366"/>
      <c r="D73" s="366"/>
      <c r="E73" s="366"/>
      <c r="F73" s="366"/>
      <c r="G73" s="366"/>
      <c r="H73" s="366"/>
      <c r="I73" s="366"/>
      <c r="J73" s="366"/>
      <c r="K73" s="366"/>
      <c r="L73" s="366"/>
      <c r="M73" s="366"/>
      <c r="N73" s="366"/>
      <c r="O73" s="366"/>
      <c r="P73" s="366"/>
      <c r="Q73" s="378"/>
      <c r="S73" s="123" t="s">
        <v>152</v>
      </c>
      <c r="T73" s="124"/>
      <c r="U73" s="124"/>
      <c r="V73" s="124"/>
      <c r="W73" s="302" t="s">
        <v>153</v>
      </c>
      <c r="X73" s="303"/>
      <c r="Y73" s="303"/>
      <c r="Z73" s="303"/>
      <c r="AA73" s="303"/>
      <c r="AB73" s="303"/>
      <c r="AC73" s="303"/>
      <c r="AD73" s="303"/>
      <c r="AE73" s="303"/>
      <c r="AF73" s="303"/>
      <c r="AG73" s="303"/>
      <c r="AH73" s="303"/>
      <c r="AI73" s="303"/>
      <c r="AJ73" s="303"/>
      <c r="AK73" s="303"/>
      <c r="AL73" s="303"/>
      <c r="AM73" s="303"/>
      <c r="AN73" s="303"/>
      <c r="AO73" s="361"/>
    </row>
    <row r="74" ht="17.25" customHeight="1" spans="2:41">
      <c r="B74" s="367" t="s">
        <v>154</v>
      </c>
      <c r="C74" s="368"/>
      <c r="D74" s="368"/>
      <c r="E74" s="368"/>
      <c r="F74" s="368"/>
      <c r="G74" s="368"/>
      <c r="H74" s="368"/>
      <c r="I74" s="368"/>
      <c r="J74" s="368"/>
      <c r="K74" s="368"/>
      <c r="L74" s="368"/>
      <c r="M74" s="368"/>
      <c r="N74" s="368"/>
      <c r="O74" s="368"/>
      <c r="P74" s="368"/>
      <c r="Q74" s="379"/>
      <c r="S74" s="123"/>
      <c r="T74" s="124"/>
      <c r="U74" s="124"/>
      <c r="V74" s="124"/>
      <c r="W74" s="305"/>
      <c r="X74" s="306"/>
      <c r="Y74" s="306"/>
      <c r="Z74" s="306"/>
      <c r="AA74" s="306"/>
      <c r="AB74" s="306"/>
      <c r="AC74" s="306"/>
      <c r="AD74" s="306"/>
      <c r="AE74" s="306"/>
      <c r="AF74" s="306"/>
      <c r="AG74" s="306"/>
      <c r="AH74" s="306"/>
      <c r="AI74" s="306"/>
      <c r="AJ74" s="306"/>
      <c r="AK74" s="306"/>
      <c r="AL74" s="306"/>
      <c r="AM74" s="306"/>
      <c r="AN74" s="306"/>
      <c r="AO74" s="362"/>
    </row>
    <row r="75" ht="15.75" spans="2:41">
      <c r="B75" s="369"/>
      <c r="C75" s="370"/>
      <c r="D75" s="370"/>
      <c r="E75" s="370"/>
      <c r="F75" s="370"/>
      <c r="G75" s="370"/>
      <c r="H75" s="370"/>
      <c r="I75" s="370"/>
      <c r="J75" s="370"/>
      <c r="K75" s="370"/>
      <c r="L75" s="370"/>
      <c r="M75" s="370"/>
      <c r="N75" s="370"/>
      <c r="O75" s="370"/>
      <c r="P75" s="370"/>
      <c r="Q75" s="380"/>
      <c r="S75" s="381" t="s">
        <v>155</v>
      </c>
      <c r="T75" s="382"/>
      <c r="U75" s="382"/>
      <c r="V75" s="382"/>
      <c r="W75" s="382"/>
      <c r="X75" s="382"/>
      <c r="Y75" s="382"/>
      <c r="Z75" s="382"/>
      <c r="AA75" s="382"/>
      <c r="AB75" s="382"/>
      <c r="AC75" s="382"/>
      <c r="AD75" s="382"/>
      <c r="AE75" s="382"/>
      <c r="AF75" s="382"/>
      <c r="AG75" s="382"/>
      <c r="AH75" s="382"/>
      <c r="AI75" s="382"/>
      <c r="AJ75" s="382"/>
      <c r="AK75" s="382"/>
      <c r="AL75" s="382"/>
      <c r="AM75" s="382"/>
      <c r="AN75" s="382"/>
      <c r="AO75" s="414"/>
    </row>
    <row r="76" ht="15.75" spans="2:41">
      <c r="B76" s="338"/>
      <c r="C76" s="338"/>
      <c r="D76" s="338"/>
      <c r="E76" s="338"/>
      <c r="F76" s="338"/>
      <c r="G76" s="338"/>
      <c r="H76" s="338"/>
      <c r="I76" s="338"/>
      <c r="J76" s="338"/>
      <c r="K76" s="338"/>
      <c r="L76" s="338"/>
      <c r="M76" s="338"/>
      <c r="N76" s="338"/>
      <c r="O76" s="338"/>
      <c r="P76" s="338"/>
      <c r="Q76" s="338"/>
      <c r="S76" s="381"/>
      <c r="T76" s="382"/>
      <c r="U76" s="382"/>
      <c r="V76" s="382"/>
      <c r="W76" s="382"/>
      <c r="X76" s="382"/>
      <c r="Y76" s="382"/>
      <c r="Z76" s="382"/>
      <c r="AA76" s="382"/>
      <c r="AB76" s="382"/>
      <c r="AC76" s="382"/>
      <c r="AD76" s="382"/>
      <c r="AE76" s="382"/>
      <c r="AF76" s="382"/>
      <c r="AG76" s="382"/>
      <c r="AH76" s="382"/>
      <c r="AI76" s="382"/>
      <c r="AJ76" s="382"/>
      <c r="AK76" s="382"/>
      <c r="AL76" s="382"/>
      <c r="AM76" s="382"/>
      <c r="AN76" s="382"/>
      <c r="AO76" s="414"/>
    </row>
    <row r="77" spans="2:41">
      <c r="B77" s="363" t="s">
        <v>156</v>
      </c>
      <c r="C77" s="364"/>
      <c r="D77" s="364"/>
      <c r="E77" s="364"/>
      <c r="F77" s="364"/>
      <c r="G77" s="364"/>
      <c r="H77" s="364"/>
      <c r="I77" s="364"/>
      <c r="J77" s="364"/>
      <c r="K77" s="364"/>
      <c r="L77" s="364"/>
      <c r="M77" s="364"/>
      <c r="N77" s="364"/>
      <c r="O77" s="364"/>
      <c r="P77" s="364"/>
      <c r="Q77" s="377"/>
      <c r="S77" s="381"/>
      <c r="T77" s="382"/>
      <c r="U77" s="382"/>
      <c r="V77" s="382"/>
      <c r="W77" s="382"/>
      <c r="X77" s="382"/>
      <c r="Y77" s="382"/>
      <c r="Z77" s="382"/>
      <c r="AA77" s="382"/>
      <c r="AB77" s="382"/>
      <c r="AC77" s="382"/>
      <c r="AD77" s="382"/>
      <c r="AE77" s="382"/>
      <c r="AF77" s="382"/>
      <c r="AG77" s="382"/>
      <c r="AH77" s="382"/>
      <c r="AI77" s="382"/>
      <c r="AJ77" s="382"/>
      <c r="AK77" s="382"/>
      <c r="AL77" s="382"/>
      <c r="AM77" s="382"/>
      <c r="AN77" s="382"/>
      <c r="AO77" s="414"/>
    </row>
    <row r="78" spans="2:41">
      <c r="B78" s="371"/>
      <c r="C78" s="372"/>
      <c r="D78" s="372"/>
      <c r="E78" s="372"/>
      <c r="F78" s="372"/>
      <c r="G78" s="372"/>
      <c r="H78" s="372"/>
      <c r="I78" s="372"/>
      <c r="J78" s="372"/>
      <c r="K78" s="372"/>
      <c r="L78" s="372"/>
      <c r="M78" s="372"/>
      <c r="N78" s="372"/>
      <c r="O78" s="372"/>
      <c r="P78" s="372"/>
      <c r="Q78" s="383"/>
      <c r="S78" s="381"/>
      <c r="T78" s="382"/>
      <c r="U78" s="382"/>
      <c r="V78" s="382"/>
      <c r="W78" s="382"/>
      <c r="X78" s="382"/>
      <c r="Y78" s="382"/>
      <c r="Z78" s="382"/>
      <c r="AA78" s="382"/>
      <c r="AB78" s="382"/>
      <c r="AC78" s="382"/>
      <c r="AD78" s="382"/>
      <c r="AE78" s="382"/>
      <c r="AF78" s="382"/>
      <c r="AG78" s="382"/>
      <c r="AH78" s="382"/>
      <c r="AI78" s="382"/>
      <c r="AJ78" s="382"/>
      <c r="AK78" s="382"/>
      <c r="AL78" s="382"/>
      <c r="AM78" s="382"/>
      <c r="AN78" s="382"/>
      <c r="AO78" s="414"/>
    </row>
    <row r="79" spans="2:41">
      <c r="B79" s="371"/>
      <c r="C79" s="372"/>
      <c r="D79" s="372"/>
      <c r="E79" s="372"/>
      <c r="F79" s="372"/>
      <c r="G79" s="372"/>
      <c r="H79" s="372"/>
      <c r="I79" s="372"/>
      <c r="J79" s="372"/>
      <c r="K79" s="372"/>
      <c r="L79" s="372"/>
      <c r="M79" s="372"/>
      <c r="N79" s="372"/>
      <c r="O79" s="372"/>
      <c r="P79" s="372"/>
      <c r="Q79" s="383"/>
      <c r="S79" s="381"/>
      <c r="T79" s="382"/>
      <c r="U79" s="382"/>
      <c r="V79" s="382"/>
      <c r="W79" s="382"/>
      <c r="X79" s="382"/>
      <c r="Y79" s="382"/>
      <c r="Z79" s="382"/>
      <c r="AA79" s="382"/>
      <c r="AB79" s="382"/>
      <c r="AC79" s="382"/>
      <c r="AD79" s="382"/>
      <c r="AE79" s="382"/>
      <c r="AF79" s="382"/>
      <c r="AG79" s="382"/>
      <c r="AH79" s="382"/>
      <c r="AI79" s="382"/>
      <c r="AJ79" s="382"/>
      <c r="AK79" s="382"/>
      <c r="AL79" s="382"/>
      <c r="AM79" s="382"/>
      <c r="AN79" s="382"/>
      <c r="AO79" s="414"/>
    </row>
    <row r="80" spans="2:41">
      <c r="B80" s="371"/>
      <c r="C80" s="372"/>
      <c r="D80" s="372"/>
      <c r="E80" s="372"/>
      <c r="F80" s="372"/>
      <c r="G80" s="372"/>
      <c r="H80" s="372"/>
      <c r="I80" s="372"/>
      <c r="J80" s="372"/>
      <c r="K80" s="372"/>
      <c r="L80" s="372"/>
      <c r="M80" s="372"/>
      <c r="N80" s="372"/>
      <c r="O80" s="372"/>
      <c r="P80" s="372"/>
      <c r="Q80" s="383"/>
      <c r="S80" s="381"/>
      <c r="T80" s="382"/>
      <c r="U80" s="382"/>
      <c r="V80" s="382"/>
      <c r="W80" s="382"/>
      <c r="X80" s="382"/>
      <c r="Y80" s="382"/>
      <c r="Z80" s="382"/>
      <c r="AA80" s="382"/>
      <c r="AB80" s="382"/>
      <c r="AC80" s="382"/>
      <c r="AD80" s="382"/>
      <c r="AE80" s="382"/>
      <c r="AF80" s="382"/>
      <c r="AG80" s="382"/>
      <c r="AH80" s="382"/>
      <c r="AI80" s="382"/>
      <c r="AJ80" s="382"/>
      <c r="AK80" s="382"/>
      <c r="AL80" s="382"/>
      <c r="AM80" s="382"/>
      <c r="AN80" s="382"/>
      <c r="AO80" s="414"/>
    </row>
    <row r="81" spans="2:41">
      <c r="B81" s="371"/>
      <c r="C81" s="372"/>
      <c r="D81" s="372"/>
      <c r="E81" s="372"/>
      <c r="F81" s="372"/>
      <c r="G81" s="372"/>
      <c r="H81" s="372"/>
      <c r="I81" s="372"/>
      <c r="J81" s="372"/>
      <c r="K81" s="372"/>
      <c r="L81" s="372"/>
      <c r="M81" s="372"/>
      <c r="N81" s="372"/>
      <c r="O81" s="372"/>
      <c r="P81" s="372"/>
      <c r="Q81" s="383"/>
      <c r="S81" s="381"/>
      <c r="T81" s="382"/>
      <c r="U81" s="382"/>
      <c r="V81" s="382"/>
      <c r="W81" s="382"/>
      <c r="X81" s="382"/>
      <c r="Y81" s="382"/>
      <c r="Z81" s="382"/>
      <c r="AA81" s="382"/>
      <c r="AB81" s="382"/>
      <c r="AC81" s="382"/>
      <c r="AD81" s="382"/>
      <c r="AE81" s="382"/>
      <c r="AF81" s="382"/>
      <c r="AG81" s="382"/>
      <c r="AH81" s="382"/>
      <c r="AI81" s="382"/>
      <c r="AJ81" s="382"/>
      <c r="AK81" s="382"/>
      <c r="AL81" s="382"/>
      <c r="AM81" s="382"/>
      <c r="AN81" s="382"/>
      <c r="AO81" s="414"/>
    </row>
    <row r="82" spans="2:41">
      <c r="B82" s="371"/>
      <c r="C82" s="372"/>
      <c r="D82" s="372"/>
      <c r="E82" s="372"/>
      <c r="F82" s="372"/>
      <c r="G82" s="372"/>
      <c r="H82" s="372"/>
      <c r="I82" s="372"/>
      <c r="J82" s="372"/>
      <c r="K82" s="372"/>
      <c r="L82" s="372"/>
      <c r="M82" s="372"/>
      <c r="N82" s="372"/>
      <c r="O82" s="372"/>
      <c r="P82" s="372"/>
      <c r="Q82" s="383"/>
      <c r="S82" s="381"/>
      <c r="T82" s="382"/>
      <c r="U82" s="382"/>
      <c r="V82" s="382"/>
      <c r="W82" s="382"/>
      <c r="X82" s="382"/>
      <c r="Y82" s="382"/>
      <c r="Z82" s="382"/>
      <c r="AA82" s="382"/>
      <c r="AB82" s="382"/>
      <c r="AC82" s="382"/>
      <c r="AD82" s="382"/>
      <c r="AE82" s="382"/>
      <c r="AF82" s="382"/>
      <c r="AG82" s="382"/>
      <c r="AH82" s="382"/>
      <c r="AI82" s="382"/>
      <c r="AJ82" s="382"/>
      <c r="AK82" s="382"/>
      <c r="AL82" s="382"/>
      <c r="AM82" s="382"/>
      <c r="AN82" s="382"/>
      <c r="AO82" s="414"/>
    </row>
    <row r="83" spans="2:41">
      <c r="B83" s="371"/>
      <c r="C83" s="372"/>
      <c r="D83" s="372"/>
      <c r="E83" s="372"/>
      <c r="F83" s="372"/>
      <c r="G83" s="372"/>
      <c r="H83" s="372"/>
      <c r="I83" s="372"/>
      <c r="J83" s="372"/>
      <c r="K83" s="372"/>
      <c r="L83" s="372"/>
      <c r="M83" s="372"/>
      <c r="N83" s="372"/>
      <c r="O83" s="372"/>
      <c r="P83" s="372"/>
      <c r="Q83" s="383"/>
      <c r="S83" s="381"/>
      <c r="T83" s="382"/>
      <c r="U83" s="382"/>
      <c r="V83" s="382"/>
      <c r="W83" s="382"/>
      <c r="X83" s="382"/>
      <c r="Y83" s="382"/>
      <c r="Z83" s="382"/>
      <c r="AA83" s="382"/>
      <c r="AB83" s="382"/>
      <c r="AC83" s="382"/>
      <c r="AD83" s="382"/>
      <c r="AE83" s="382"/>
      <c r="AF83" s="382"/>
      <c r="AG83" s="382"/>
      <c r="AH83" s="382"/>
      <c r="AI83" s="382"/>
      <c r="AJ83" s="382"/>
      <c r="AK83" s="382"/>
      <c r="AL83" s="382"/>
      <c r="AM83" s="382"/>
      <c r="AN83" s="382"/>
      <c r="AO83" s="414"/>
    </row>
    <row r="84" spans="2:41">
      <c r="B84" s="371"/>
      <c r="C84" s="372"/>
      <c r="D84" s="372"/>
      <c r="E84" s="372"/>
      <c r="F84" s="372"/>
      <c r="G84" s="372"/>
      <c r="H84" s="372"/>
      <c r="I84" s="372"/>
      <c r="J84" s="372"/>
      <c r="K84" s="372"/>
      <c r="L84" s="372"/>
      <c r="M84" s="372"/>
      <c r="N84" s="372"/>
      <c r="O84" s="372"/>
      <c r="P84" s="372"/>
      <c r="Q84" s="383"/>
      <c r="S84" s="384"/>
      <c r="T84" s="385"/>
      <c r="U84" s="385"/>
      <c r="V84" s="385"/>
      <c r="W84" s="385"/>
      <c r="X84" s="385"/>
      <c r="Y84" s="385"/>
      <c r="Z84" s="385"/>
      <c r="AA84" s="385"/>
      <c r="AB84" s="385"/>
      <c r="AC84" s="385"/>
      <c r="AD84" s="385"/>
      <c r="AE84" s="385"/>
      <c r="AF84" s="385"/>
      <c r="AG84" s="385"/>
      <c r="AH84" s="385"/>
      <c r="AI84" s="385"/>
      <c r="AJ84" s="385"/>
      <c r="AK84" s="385"/>
      <c r="AL84" s="385"/>
      <c r="AM84" s="385"/>
      <c r="AN84" s="385"/>
      <c r="AO84" s="415"/>
    </row>
    <row r="85" ht="16.5" customHeight="1" spans="2:17">
      <c r="B85" s="371"/>
      <c r="C85" s="372"/>
      <c r="D85" s="372"/>
      <c r="E85" s="372"/>
      <c r="F85" s="372"/>
      <c r="G85" s="372"/>
      <c r="H85" s="372"/>
      <c r="I85" s="372"/>
      <c r="J85" s="372"/>
      <c r="K85" s="372"/>
      <c r="L85" s="372"/>
      <c r="M85" s="372"/>
      <c r="N85" s="372"/>
      <c r="O85" s="372"/>
      <c r="P85" s="372"/>
      <c r="Q85" s="383"/>
    </row>
    <row r="86" spans="2:41">
      <c r="B86" s="371"/>
      <c r="C86" s="372"/>
      <c r="D86" s="372"/>
      <c r="E86" s="372"/>
      <c r="F86" s="372"/>
      <c r="G86" s="372"/>
      <c r="H86" s="372"/>
      <c r="I86" s="372"/>
      <c r="J86" s="372"/>
      <c r="K86" s="372"/>
      <c r="L86" s="372"/>
      <c r="M86" s="372"/>
      <c r="N86" s="372"/>
      <c r="O86" s="372"/>
      <c r="P86" s="372"/>
      <c r="Q86" s="383"/>
      <c r="S86" s="117" t="s">
        <v>157</v>
      </c>
      <c r="T86" s="118"/>
      <c r="U86" s="118"/>
      <c r="V86" s="118"/>
      <c r="W86" s="118"/>
      <c r="X86" s="118"/>
      <c r="Y86" s="118"/>
      <c r="Z86" s="118"/>
      <c r="AA86" s="118"/>
      <c r="AB86" s="222"/>
      <c r="AD86" s="117" t="s">
        <v>64</v>
      </c>
      <c r="AE86" s="118"/>
      <c r="AF86" s="118"/>
      <c r="AG86" s="118"/>
      <c r="AH86" s="118"/>
      <c r="AI86" s="118"/>
      <c r="AJ86" s="118"/>
      <c r="AK86" s="118"/>
      <c r="AL86" s="118"/>
      <c r="AM86" s="118"/>
      <c r="AN86" s="118"/>
      <c r="AO86" s="222"/>
    </row>
    <row r="87" ht="17.25" customHeight="1" spans="2:41">
      <c r="B87" s="371"/>
      <c r="C87" s="372"/>
      <c r="D87" s="372"/>
      <c r="E87" s="372"/>
      <c r="F87" s="372"/>
      <c r="G87" s="372"/>
      <c r="H87" s="372"/>
      <c r="I87" s="372"/>
      <c r="J87" s="372"/>
      <c r="K87" s="372"/>
      <c r="L87" s="372"/>
      <c r="M87" s="372"/>
      <c r="N87" s="372"/>
      <c r="O87" s="372"/>
      <c r="P87" s="372"/>
      <c r="Q87" s="383"/>
      <c r="S87" s="386" t="s">
        <v>158</v>
      </c>
      <c r="T87" s="387"/>
      <c r="U87" s="387"/>
      <c r="V87" s="387"/>
      <c r="W87" s="387"/>
      <c r="X87" s="387"/>
      <c r="Y87" s="387"/>
      <c r="Z87" s="387"/>
      <c r="AA87" s="387"/>
      <c r="AB87" s="398"/>
      <c r="AD87" s="203" t="s">
        <v>159</v>
      </c>
      <c r="AE87" s="204"/>
      <c r="AF87" s="204"/>
      <c r="AG87" s="204"/>
      <c r="AH87" s="204"/>
      <c r="AI87" s="204"/>
      <c r="AJ87" s="204"/>
      <c r="AK87" s="204" t="s">
        <v>160</v>
      </c>
      <c r="AL87" s="204"/>
      <c r="AM87" s="204"/>
      <c r="AN87" s="204"/>
      <c r="AO87" s="320"/>
    </row>
    <row r="88" ht="15.75" spans="2:41">
      <c r="B88" s="373"/>
      <c r="C88" s="374"/>
      <c r="D88" s="374"/>
      <c r="E88" s="374"/>
      <c r="F88" s="374"/>
      <c r="G88" s="374"/>
      <c r="H88" s="374"/>
      <c r="I88" s="374"/>
      <c r="J88" s="374"/>
      <c r="K88" s="374"/>
      <c r="L88" s="374"/>
      <c r="M88" s="374"/>
      <c r="N88" s="374"/>
      <c r="O88" s="374"/>
      <c r="P88" s="374"/>
      <c r="Q88" s="388"/>
      <c r="S88" s="389"/>
      <c r="T88" s="390"/>
      <c r="U88" s="390"/>
      <c r="V88" s="390"/>
      <c r="W88" s="390"/>
      <c r="X88" s="390"/>
      <c r="Y88" s="390"/>
      <c r="Z88" s="390"/>
      <c r="AA88" s="390"/>
      <c r="AB88" s="399"/>
      <c r="AD88" s="152"/>
      <c r="AE88" s="153"/>
      <c r="AF88" s="153"/>
      <c r="AG88" s="153"/>
      <c r="AH88" s="153"/>
      <c r="AI88" s="153"/>
      <c r="AJ88" s="153"/>
      <c r="AK88" s="410"/>
      <c r="AL88" s="405"/>
      <c r="AM88" s="405"/>
      <c r="AN88" s="405"/>
      <c r="AO88" s="416"/>
    </row>
    <row r="89" ht="16.5" customHeight="1" spans="19:41">
      <c r="S89" s="391" t="s">
        <v>161</v>
      </c>
      <c r="T89" s="392"/>
      <c r="U89" s="392"/>
      <c r="V89" s="392"/>
      <c r="W89" s="392"/>
      <c r="X89" s="392"/>
      <c r="Y89" s="392"/>
      <c r="Z89" s="392"/>
      <c r="AA89" s="392"/>
      <c r="AB89" s="400"/>
      <c r="AD89" s="401"/>
      <c r="AE89" s="402"/>
      <c r="AF89" s="402"/>
      <c r="AG89" s="402"/>
      <c r="AH89" s="402"/>
      <c r="AI89" s="402"/>
      <c r="AJ89" s="411"/>
      <c r="AK89" s="412"/>
      <c r="AL89" s="402"/>
      <c r="AM89" s="402"/>
      <c r="AN89" s="402"/>
      <c r="AO89" s="417"/>
    </row>
    <row r="90" spans="2:41">
      <c r="B90" s="117" t="s">
        <v>162</v>
      </c>
      <c r="C90" s="118"/>
      <c r="D90" s="118"/>
      <c r="E90" s="118"/>
      <c r="F90" s="118"/>
      <c r="G90" s="118"/>
      <c r="H90" s="118"/>
      <c r="I90" s="118"/>
      <c r="J90" s="118"/>
      <c r="K90" s="118"/>
      <c r="L90" s="118"/>
      <c r="M90" s="118"/>
      <c r="N90" s="118"/>
      <c r="O90" s="118"/>
      <c r="P90" s="118"/>
      <c r="Q90" s="222"/>
      <c r="S90" s="393"/>
      <c r="T90" s="394"/>
      <c r="U90" s="394"/>
      <c r="V90" s="394"/>
      <c r="W90" s="394"/>
      <c r="X90" s="394"/>
      <c r="Y90" s="394"/>
      <c r="Z90" s="394"/>
      <c r="AA90" s="394"/>
      <c r="AB90" s="403"/>
      <c r="AD90" s="404"/>
      <c r="AE90" s="405"/>
      <c r="AF90" s="405"/>
      <c r="AG90" s="405"/>
      <c r="AH90" s="405"/>
      <c r="AI90" s="405"/>
      <c r="AJ90" s="413"/>
      <c r="AK90" s="410"/>
      <c r="AL90" s="405"/>
      <c r="AM90" s="405"/>
      <c r="AN90" s="405"/>
      <c r="AO90" s="416"/>
    </row>
    <row r="91" spans="2:41">
      <c r="B91" s="263" t="s">
        <v>163</v>
      </c>
      <c r="C91" s="262"/>
      <c r="D91" s="262"/>
      <c r="E91" s="262"/>
      <c r="F91" s="120" t="s">
        <v>164</v>
      </c>
      <c r="G91" s="120"/>
      <c r="H91" s="120" t="s">
        <v>165</v>
      </c>
      <c r="I91" s="120"/>
      <c r="J91" s="120" t="s">
        <v>166</v>
      </c>
      <c r="K91" s="120"/>
      <c r="L91" s="120" t="s">
        <v>167</v>
      </c>
      <c r="M91" s="120"/>
      <c r="N91" s="120" t="s">
        <v>168</v>
      </c>
      <c r="O91" s="120"/>
      <c r="P91" s="120" t="s">
        <v>169</v>
      </c>
      <c r="Q91" s="395"/>
      <c r="S91" s="386"/>
      <c r="T91" s="387"/>
      <c r="U91" s="387"/>
      <c r="V91" s="387"/>
      <c r="W91" s="387"/>
      <c r="X91" s="387"/>
      <c r="Y91" s="387"/>
      <c r="Z91" s="387"/>
      <c r="AA91" s="387"/>
      <c r="AB91" s="398"/>
      <c r="AD91" s="401"/>
      <c r="AE91" s="402"/>
      <c r="AF91" s="402"/>
      <c r="AG91" s="402"/>
      <c r="AH91" s="402"/>
      <c r="AI91" s="402"/>
      <c r="AJ91" s="411"/>
      <c r="AK91" s="412"/>
      <c r="AL91" s="402"/>
      <c r="AM91" s="402"/>
      <c r="AN91" s="402"/>
      <c r="AO91" s="417"/>
    </row>
    <row r="92" spans="2:41">
      <c r="B92" s="263"/>
      <c r="C92" s="262"/>
      <c r="D92" s="262"/>
      <c r="E92" s="262"/>
      <c r="F92" s="120" t="s">
        <v>170</v>
      </c>
      <c r="G92" s="120"/>
      <c r="H92" s="120" t="s">
        <v>171</v>
      </c>
      <c r="I92" s="120"/>
      <c r="J92" s="120" t="s">
        <v>172</v>
      </c>
      <c r="K92" s="120"/>
      <c r="L92" s="120" t="s">
        <v>173</v>
      </c>
      <c r="M92" s="120"/>
      <c r="N92" s="120" t="s">
        <v>174</v>
      </c>
      <c r="O92" s="120"/>
      <c r="P92" s="120">
        <v>1</v>
      </c>
      <c r="Q92" s="395"/>
      <c r="S92" s="389"/>
      <c r="T92" s="390"/>
      <c r="U92" s="390"/>
      <c r="V92" s="390"/>
      <c r="W92" s="390"/>
      <c r="X92" s="390"/>
      <c r="Y92" s="390"/>
      <c r="Z92" s="390"/>
      <c r="AA92" s="390"/>
      <c r="AB92" s="399"/>
      <c r="AD92" s="404"/>
      <c r="AE92" s="405"/>
      <c r="AF92" s="405"/>
      <c r="AG92" s="405"/>
      <c r="AH92" s="405"/>
      <c r="AI92" s="405"/>
      <c r="AJ92" s="413"/>
      <c r="AK92" s="410"/>
      <c r="AL92" s="405"/>
      <c r="AM92" s="405"/>
      <c r="AN92" s="405"/>
      <c r="AO92" s="416"/>
    </row>
    <row r="93" spans="2:41">
      <c r="B93" s="263" t="s">
        <v>175</v>
      </c>
      <c r="C93" s="262"/>
      <c r="D93" s="262"/>
      <c r="E93" s="262"/>
      <c r="F93" s="262"/>
      <c r="G93" s="262"/>
      <c r="H93" s="262"/>
      <c r="I93" s="262"/>
      <c r="J93" s="262"/>
      <c r="K93" s="262"/>
      <c r="L93" s="262"/>
      <c r="M93" s="262"/>
      <c r="N93" s="262"/>
      <c r="O93" s="262"/>
      <c r="P93" s="262"/>
      <c r="Q93" s="396"/>
      <c r="S93" s="391"/>
      <c r="T93" s="392"/>
      <c r="U93" s="392"/>
      <c r="V93" s="392"/>
      <c r="W93" s="392"/>
      <c r="X93" s="392"/>
      <c r="Y93" s="392"/>
      <c r="Z93" s="392"/>
      <c r="AA93" s="392"/>
      <c r="AB93" s="400"/>
      <c r="AD93" s="401"/>
      <c r="AE93" s="402"/>
      <c r="AF93" s="402"/>
      <c r="AG93" s="402"/>
      <c r="AH93" s="402"/>
      <c r="AI93" s="402"/>
      <c r="AJ93" s="411"/>
      <c r="AK93" s="412"/>
      <c r="AL93" s="402"/>
      <c r="AM93" s="402"/>
      <c r="AN93" s="402"/>
      <c r="AO93" s="417"/>
    </row>
    <row r="94" spans="2:41">
      <c r="B94" s="263"/>
      <c r="C94" s="262"/>
      <c r="D94" s="262"/>
      <c r="E94" s="262"/>
      <c r="F94" s="262"/>
      <c r="G94" s="262"/>
      <c r="H94" s="262"/>
      <c r="I94" s="262"/>
      <c r="J94" s="262"/>
      <c r="K94" s="262"/>
      <c r="L94" s="262"/>
      <c r="M94" s="262"/>
      <c r="N94" s="262"/>
      <c r="O94" s="262"/>
      <c r="P94" s="262"/>
      <c r="Q94" s="396"/>
      <c r="S94" s="393"/>
      <c r="T94" s="394"/>
      <c r="U94" s="394"/>
      <c r="V94" s="394"/>
      <c r="W94" s="394"/>
      <c r="X94" s="394"/>
      <c r="Y94" s="394"/>
      <c r="Z94" s="394"/>
      <c r="AA94" s="394"/>
      <c r="AB94" s="403"/>
      <c r="AD94" s="404"/>
      <c r="AE94" s="405"/>
      <c r="AF94" s="405"/>
      <c r="AG94" s="405"/>
      <c r="AH94" s="405"/>
      <c r="AI94" s="405"/>
      <c r="AJ94" s="413"/>
      <c r="AK94" s="410"/>
      <c r="AL94" s="405"/>
      <c r="AM94" s="405"/>
      <c r="AN94" s="405"/>
      <c r="AO94" s="416"/>
    </row>
    <row r="95" spans="2:41">
      <c r="B95" s="119" t="s">
        <v>176</v>
      </c>
      <c r="C95" s="120"/>
      <c r="D95" s="120"/>
      <c r="E95" s="120"/>
      <c r="F95" s="120"/>
      <c r="G95" s="120"/>
      <c r="H95" s="120"/>
      <c r="I95" s="120"/>
      <c r="J95" s="120" t="s">
        <v>177</v>
      </c>
      <c r="K95" s="120"/>
      <c r="L95" s="120"/>
      <c r="M95" s="120"/>
      <c r="N95" s="120"/>
      <c r="O95" s="120"/>
      <c r="P95" s="120"/>
      <c r="Q95" s="395"/>
      <c r="S95" s="386"/>
      <c r="T95" s="387"/>
      <c r="U95" s="387"/>
      <c r="V95" s="387"/>
      <c r="W95" s="387"/>
      <c r="X95" s="387"/>
      <c r="Y95" s="387"/>
      <c r="Z95" s="387"/>
      <c r="AA95" s="387"/>
      <c r="AB95" s="398"/>
      <c r="AD95" s="401"/>
      <c r="AE95" s="402"/>
      <c r="AF95" s="402"/>
      <c r="AG95" s="402"/>
      <c r="AH95" s="402"/>
      <c r="AI95" s="402"/>
      <c r="AJ95" s="411"/>
      <c r="AK95" s="412"/>
      <c r="AL95" s="402"/>
      <c r="AM95" s="402"/>
      <c r="AN95" s="402"/>
      <c r="AO95" s="417"/>
    </row>
    <row r="96" spans="2:41">
      <c r="B96" s="119" t="s">
        <v>178</v>
      </c>
      <c r="C96" s="120"/>
      <c r="D96" s="120"/>
      <c r="E96" s="120" t="s">
        <v>179</v>
      </c>
      <c r="F96" s="120"/>
      <c r="G96" s="120"/>
      <c r="H96" s="120"/>
      <c r="I96" s="120"/>
      <c r="J96" s="120"/>
      <c r="K96" s="120"/>
      <c r="L96" s="120"/>
      <c r="M96" s="120"/>
      <c r="N96" s="120"/>
      <c r="O96" s="120"/>
      <c r="P96" s="120"/>
      <c r="Q96" s="395"/>
      <c r="S96" s="389"/>
      <c r="T96" s="390"/>
      <c r="U96" s="390"/>
      <c r="V96" s="390"/>
      <c r="W96" s="390"/>
      <c r="X96" s="390"/>
      <c r="Y96" s="390"/>
      <c r="Z96" s="390"/>
      <c r="AA96" s="390"/>
      <c r="AB96" s="399"/>
      <c r="AD96" s="404"/>
      <c r="AE96" s="405"/>
      <c r="AF96" s="405"/>
      <c r="AG96" s="405"/>
      <c r="AH96" s="405"/>
      <c r="AI96" s="405"/>
      <c r="AJ96" s="413"/>
      <c r="AK96" s="410"/>
      <c r="AL96" s="405"/>
      <c r="AM96" s="405"/>
      <c r="AN96" s="405"/>
      <c r="AO96" s="416"/>
    </row>
    <row r="97" spans="2:41">
      <c r="B97" s="119" t="s">
        <v>180</v>
      </c>
      <c r="C97" s="120"/>
      <c r="D97" s="120"/>
      <c r="E97" s="120" t="s">
        <v>181</v>
      </c>
      <c r="F97" s="120"/>
      <c r="G97" s="120"/>
      <c r="H97" s="120"/>
      <c r="I97" s="120"/>
      <c r="J97" s="120"/>
      <c r="K97" s="120"/>
      <c r="L97" s="120"/>
      <c r="M97" s="120"/>
      <c r="N97" s="120"/>
      <c r="O97" s="120"/>
      <c r="P97" s="120"/>
      <c r="Q97" s="395"/>
      <c r="S97" s="391"/>
      <c r="T97" s="392"/>
      <c r="U97" s="392"/>
      <c r="V97" s="392"/>
      <c r="W97" s="392"/>
      <c r="X97" s="392"/>
      <c r="Y97" s="392"/>
      <c r="Z97" s="392"/>
      <c r="AA97" s="392"/>
      <c r="AB97" s="400"/>
      <c r="AD97" s="401"/>
      <c r="AE97" s="402"/>
      <c r="AF97" s="402"/>
      <c r="AG97" s="402"/>
      <c r="AH97" s="402"/>
      <c r="AI97" s="402"/>
      <c r="AJ97" s="411"/>
      <c r="AK97" s="412"/>
      <c r="AL97" s="402"/>
      <c r="AM97" s="402"/>
      <c r="AN97" s="402"/>
      <c r="AO97" s="417"/>
    </row>
    <row r="98" spans="2:41">
      <c r="B98" s="119" t="s">
        <v>182</v>
      </c>
      <c r="C98" s="120"/>
      <c r="D98" s="120"/>
      <c r="E98" s="262" t="s">
        <v>183</v>
      </c>
      <c r="F98" s="262"/>
      <c r="G98" s="262"/>
      <c r="H98" s="262"/>
      <c r="I98" s="262"/>
      <c r="J98" s="262"/>
      <c r="K98" s="262"/>
      <c r="L98" s="262"/>
      <c r="M98" s="262"/>
      <c r="N98" s="262"/>
      <c r="O98" s="262"/>
      <c r="P98" s="262"/>
      <c r="Q98" s="396"/>
      <c r="S98" s="393"/>
      <c r="T98" s="394"/>
      <c r="U98" s="394"/>
      <c r="V98" s="394"/>
      <c r="W98" s="394"/>
      <c r="X98" s="394"/>
      <c r="Y98" s="394"/>
      <c r="Z98" s="394"/>
      <c r="AA98" s="394"/>
      <c r="AB98" s="403"/>
      <c r="AD98" s="404"/>
      <c r="AE98" s="405"/>
      <c r="AF98" s="405"/>
      <c r="AG98" s="405"/>
      <c r="AH98" s="405"/>
      <c r="AI98" s="405"/>
      <c r="AJ98" s="413"/>
      <c r="AK98" s="410"/>
      <c r="AL98" s="405"/>
      <c r="AM98" s="405"/>
      <c r="AN98" s="405"/>
      <c r="AO98" s="416"/>
    </row>
    <row r="99" spans="2:41">
      <c r="B99" s="119"/>
      <c r="C99" s="120"/>
      <c r="D99" s="120"/>
      <c r="E99" s="262"/>
      <c r="F99" s="262"/>
      <c r="G99" s="262"/>
      <c r="H99" s="262"/>
      <c r="I99" s="262"/>
      <c r="J99" s="262"/>
      <c r="K99" s="262"/>
      <c r="L99" s="262"/>
      <c r="M99" s="262"/>
      <c r="N99" s="262"/>
      <c r="O99" s="262"/>
      <c r="P99" s="262"/>
      <c r="Q99" s="396"/>
      <c r="S99" s="386"/>
      <c r="T99" s="387"/>
      <c r="U99" s="387"/>
      <c r="V99" s="387"/>
      <c r="W99" s="387"/>
      <c r="X99" s="387"/>
      <c r="Y99" s="387"/>
      <c r="Z99" s="387"/>
      <c r="AA99" s="387"/>
      <c r="AB99" s="398"/>
      <c r="AD99" s="406"/>
      <c r="AE99" s="407"/>
      <c r="AF99" s="407"/>
      <c r="AG99" s="407"/>
      <c r="AH99" s="407"/>
      <c r="AI99" s="407"/>
      <c r="AJ99" s="407"/>
      <c r="AK99" s="407"/>
      <c r="AL99" s="407"/>
      <c r="AM99" s="407"/>
      <c r="AN99" s="407"/>
      <c r="AO99" s="418"/>
    </row>
    <row r="100" ht="15.75" spans="2:41">
      <c r="B100" s="375" t="s">
        <v>184</v>
      </c>
      <c r="C100" s="376"/>
      <c r="D100" s="376"/>
      <c r="E100" s="376"/>
      <c r="F100" s="376"/>
      <c r="G100" s="376"/>
      <c r="H100" s="376"/>
      <c r="I100" s="376"/>
      <c r="J100" s="376" t="s">
        <v>185</v>
      </c>
      <c r="K100" s="376"/>
      <c r="L100" s="376"/>
      <c r="M100" s="376"/>
      <c r="N100" s="376"/>
      <c r="O100" s="376"/>
      <c r="P100" s="376"/>
      <c r="Q100" s="397"/>
      <c r="S100" s="373"/>
      <c r="T100" s="374"/>
      <c r="U100" s="374"/>
      <c r="V100" s="374"/>
      <c r="W100" s="374"/>
      <c r="X100" s="374"/>
      <c r="Y100" s="374"/>
      <c r="Z100" s="374"/>
      <c r="AA100" s="374"/>
      <c r="AB100" s="388"/>
      <c r="AD100" s="408"/>
      <c r="AE100" s="409"/>
      <c r="AF100" s="409"/>
      <c r="AG100" s="409"/>
      <c r="AH100" s="409"/>
      <c r="AI100" s="409"/>
      <c r="AJ100" s="409"/>
      <c r="AK100" s="409"/>
      <c r="AL100" s="409"/>
      <c r="AM100" s="409"/>
      <c r="AN100" s="409"/>
      <c r="AO100" s="419"/>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S99:AB100"/>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S89:AB90"/>
    <mergeCell ref="AH53:AK54"/>
    <mergeCell ref="F10:G11"/>
    <mergeCell ref="H10:I11"/>
    <mergeCell ref="N10:O11"/>
    <mergeCell ref="P10:Q11"/>
    <mergeCell ref="V10:W11"/>
    <mergeCell ref="X10:Y11"/>
    <mergeCell ref="AD10:AE11"/>
    <mergeCell ref="AF10:AG11"/>
    <mergeCell ref="S93:AB94"/>
    <mergeCell ref="W69:AO70"/>
    <mergeCell ref="W63:AO64"/>
    <mergeCell ref="S87:AB88"/>
    <mergeCell ref="E98:Q99"/>
    <mergeCell ref="B98:D99"/>
    <mergeCell ref="B61:Q64"/>
    <mergeCell ref="S75:AO84"/>
    <mergeCell ref="B91:E92"/>
    <mergeCell ref="B93:Q94"/>
    <mergeCell ref="S95:AB96"/>
    <mergeCell ref="AH51:AK52"/>
    <mergeCell ref="AL51:AO52"/>
    <mergeCell ref="S65:V66"/>
    <mergeCell ref="S71:V72"/>
    <mergeCell ref="S91:AB92"/>
    <mergeCell ref="AL53:AM54"/>
    <mergeCell ref="W59:AO60"/>
    <mergeCell ref="S61:V62"/>
    <mergeCell ref="W73:AO74"/>
    <mergeCell ref="S67:V68"/>
    <mergeCell ref="S63:V64"/>
    <mergeCell ref="B78:Q88"/>
    <mergeCell ref="B10:E11"/>
    <mergeCell ref="J10:M11"/>
    <mergeCell ref="R10:U11"/>
    <mergeCell ref="Z10:AC11"/>
    <mergeCell ref="S69:V70"/>
    <mergeCell ref="W71:AO72"/>
    <mergeCell ref="AJ2:AO8"/>
    <mergeCell ref="W65:AO66"/>
    <mergeCell ref="S97:AB98"/>
    <mergeCell ref="AH49:AK50"/>
    <mergeCell ref="AL49:AO50"/>
    <mergeCell ref="S73:V74"/>
    <mergeCell ref="S59:V60"/>
    <mergeCell ref="W61:AO62"/>
    <mergeCell ref="W67:AO68"/>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type="list" allowBlank="1" showInputMessage="1" showErrorMessage="1" sqref="B15:B24 B27:B46 V15:V46">
      <formula1>"☐,√"</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type="list" allowBlank="1" sqref="AL10:AO10">
      <formula1>"健康,昏迷,重伤,濒死"</formula1>
    </dataValidation>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textLength" operator="equal" allowBlank="1" showInputMessage="1" showErrorMessage="1" sqref="B25:B26">
      <formula1>0</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type="list" allowBlank="1" showInputMessage="1" showErrorMessage="1" sqref="P50:Q55">
      <formula1>"√,×"</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Tips" prompt="掷3D6 × 5&#10;如果调查员年龄在15-19之间，掷两次，取较大值。&#10;幸运点数的上限为99。" sqref="X10:Y11"/>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B1" workbookViewId="0">
      <selection activeCell="D17" sqref="D17"/>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186</v>
      </c>
      <c r="C2" s="105"/>
      <c r="E2" s="104" t="s">
        <v>187</v>
      </c>
      <c r="F2" s="105"/>
      <c r="H2" s="104" t="s">
        <v>103</v>
      </c>
      <c r="I2" s="105"/>
      <c r="K2" s="104" t="s">
        <v>188</v>
      </c>
      <c r="L2" s="105"/>
      <c r="N2" s="104" t="s">
        <v>189</v>
      </c>
      <c r="O2" s="105"/>
    </row>
    <row r="3" spans="2:15">
      <c r="B3" s="106" t="s">
        <v>190</v>
      </c>
      <c r="C3" s="107" t="s">
        <v>191</v>
      </c>
      <c r="E3" s="106" t="s">
        <v>190</v>
      </c>
      <c r="F3" s="107" t="s">
        <v>191</v>
      </c>
      <c r="H3" s="106" t="s">
        <v>190</v>
      </c>
      <c r="I3" s="107" t="s">
        <v>191</v>
      </c>
      <c r="K3" s="106" t="s">
        <v>190</v>
      </c>
      <c r="L3" s="107" t="s">
        <v>191</v>
      </c>
      <c r="N3" s="106" t="s">
        <v>190</v>
      </c>
      <c r="O3" s="107" t="s">
        <v>191</v>
      </c>
    </row>
    <row r="4" spans="2:15">
      <c r="B4" s="108" t="s">
        <v>192</v>
      </c>
      <c r="C4" s="109">
        <v>5</v>
      </c>
      <c r="E4" s="108" t="s">
        <v>193</v>
      </c>
      <c r="F4" s="109">
        <v>1</v>
      </c>
      <c r="H4" s="108" t="s">
        <v>194</v>
      </c>
      <c r="I4" s="109">
        <v>5</v>
      </c>
      <c r="K4" s="108" t="s">
        <v>88</v>
      </c>
      <c r="L4" s="109">
        <v>25</v>
      </c>
      <c r="N4" s="108" t="s">
        <v>95</v>
      </c>
      <c r="O4" s="109">
        <v>1</v>
      </c>
    </row>
    <row r="5" spans="2:15">
      <c r="B5" s="110" t="s">
        <v>195</v>
      </c>
      <c r="C5" s="111">
        <v>5</v>
      </c>
      <c r="E5" s="110" t="s">
        <v>196</v>
      </c>
      <c r="F5" s="111">
        <v>1</v>
      </c>
      <c r="H5" s="110" t="s">
        <v>197</v>
      </c>
      <c r="I5" s="111">
        <v>10</v>
      </c>
      <c r="K5" s="110" t="s">
        <v>198</v>
      </c>
      <c r="L5" s="111">
        <v>15</v>
      </c>
      <c r="N5" s="110" t="s">
        <v>199</v>
      </c>
      <c r="O5" s="111">
        <v>1</v>
      </c>
    </row>
    <row r="6" spans="2:15">
      <c r="B6" s="108" t="s">
        <v>200</v>
      </c>
      <c r="C6" s="109">
        <v>5</v>
      </c>
      <c r="E6" s="108" t="s">
        <v>75</v>
      </c>
      <c r="F6" s="109">
        <v>1</v>
      </c>
      <c r="H6" s="108" t="s">
        <v>80</v>
      </c>
      <c r="I6" s="109">
        <v>25</v>
      </c>
      <c r="K6" s="108" t="s">
        <v>201</v>
      </c>
      <c r="L6" s="109">
        <v>15</v>
      </c>
      <c r="N6" s="108" t="s">
        <v>202</v>
      </c>
      <c r="O6" s="109">
        <v>1</v>
      </c>
    </row>
    <row r="7" spans="2:15">
      <c r="B7" s="110" t="s">
        <v>203</v>
      </c>
      <c r="C7" s="111">
        <v>5</v>
      </c>
      <c r="E7" s="110" t="s">
        <v>204</v>
      </c>
      <c r="F7" s="111">
        <v>1</v>
      </c>
      <c r="H7" s="110" t="s">
        <v>205</v>
      </c>
      <c r="I7" s="111">
        <v>15</v>
      </c>
      <c r="K7" s="110" t="s">
        <v>206</v>
      </c>
      <c r="L7" s="111">
        <v>10</v>
      </c>
      <c r="N7" s="110" t="s">
        <v>207</v>
      </c>
      <c r="O7" s="111">
        <v>1</v>
      </c>
    </row>
    <row r="8" spans="2:15">
      <c r="B8" s="108" t="s">
        <v>208</v>
      </c>
      <c r="C8" s="109">
        <v>5</v>
      </c>
      <c r="E8" s="108" t="s">
        <v>209</v>
      </c>
      <c r="F8" s="109">
        <v>1</v>
      </c>
      <c r="H8" s="108" t="s">
        <v>82</v>
      </c>
      <c r="I8" s="109">
        <v>20</v>
      </c>
      <c r="K8" s="108" t="s">
        <v>210</v>
      </c>
      <c r="L8" s="109">
        <v>10</v>
      </c>
      <c r="N8" s="108" t="s">
        <v>211</v>
      </c>
      <c r="O8" s="109">
        <v>1</v>
      </c>
    </row>
    <row r="9" ht="16.35" spans="2:15">
      <c r="B9" s="110" t="s">
        <v>212</v>
      </c>
      <c r="C9" s="111">
        <v>5</v>
      </c>
      <c r="E9" s="110" t="s">
        <v>213</v>
      </c>
      <c r="F9" s="111">
        <v>1</v>
      </c>
      <c r="H9" s="110" t="s">
        <v>214</v>
      </c>
      <c r="I9" s="111">
        <v>15</v>
      </c>
      <c r="K9" s="110" t="s">
        <v>86</v>
      </c>
      <c r="L9" s="111">
        <v>20</v>
      </c>
      <c r="N9" s="112" t="s">
        <v>215</v>
      </c>
      <c r="O9" s="115">
        <v>5</v>
      </c>
    </row>
    <row r="10" ht="16.35" spans="2:12">
      <c r="B10" s="108" t="s">
        <v>216</v>
      </c>
      <c r="C10" s="109">
        <v>5</v>
      </c>
      <c r="E10" s="108" t="s">
        <v>77</v>
      </c>
      <c r="F10" s="109">
        <v>1</v>
      </c>
      <c r="H10" s="108" t="s">
        <v>217</v>
      </c>
      <c r="I10" s="109">
        <v>10</v>
      </c>
      <c r="K10" s="113" t="s">
        <v>218</v>
      </c>
      <c r="L10" s="114">
        <v>10</v>
      </c>
    </row>
    <row r="11" ht="16.35" spans="2:9">
      <c r="B11" s="110" t="s">
        <v>219</v>
      </c>
      <c r="C11" s="111">
        <v>5</v>
      </c>
      <c r="E11" s="110" t="s">
        <v>220</v>
      </c>
      <c r="F11" s="111">
        <v>1</v>
      </c>
      <c r="H11" s="112" t="s">
        <v>221</v>
      </c>
      <c r="I11" s="115">
        <v>20</v>
      </c>
    </row>
    <row r="12" spans="2:6">
      <c r="B12" s="108" t="s">
        <v>192</v>
      </c>
      <c r="C12" s="109">
        <v>5</v>
      </c>
      <c r="E12" s="108" t="s">
        <v>222</v>
      </c>
      <c r="F12" s="109">
        <v>1</v>
      </c>
    </row>
    <row r="13" spans="2:6">
      <c r="B13" s="110" t="s">
        <v>223</v>
      </c>
      <c r="C13" s="111">
        <v>5</v>
      </c>
      <c r="E13" s="110" t="s">
        <v>224</v>
      </c>
      <c r="F13" s="111">
        <v>1</v>
      </c>
    </row>
    <row r="14" spans="2:6">
      <c r="B14" s="108" t="s">
        <v>225</v>
      </c>
      <c r="C14" s="109">
        <v>5</v>
      </c>
      <c r="E14" s="108" t="s">
        <v>226</v>
      </c>
      <c r="F14" s="109">
        <v>1</v>
      </c>
    </row>
    <row r="15" spans="2:6">
      <c r="B15" s="110" t="s">
        <v>227</v>
      </c>
      <c r="C15" s="111">
        <v>5</v>
      </c>
      <c r="E15" s="110" t="s">
        <v>228</v>
      </c>
      <c r="F15" s="111">
        <v>1</v>
      </c>
    </row>
    <row r="16" ht="16.35" spans="2:6">
      <c r="B16" s="108" t="s">
        <v>229</v>
      </c>
      <c r="C16" s="109">
        <v>5</v>
      </c>
      <c r="E16" s="113" t="s">
        <v>230</v>
      </c>
      <c r="F16" s="114">
        <v>1</v>
      </c>
    </row>
    <row r="17" spans="2:3">
      <c r="B17" s="110" t="s">
        <v>231</v>
      </c>
      <c r="C17" s="111">
        <v>5</v>
      </c>
    </row>
    <row r="18" spans="2:3">
      <c r="B18" s="108" t="s">
        <v>232</v>
      </c>
      <c r="C18" s="109">
        <v>5</v>
      </c>
    </row>
    <row r="19" spans="2:3">
      <c r="B19" s="110" t="s">
        <v>233</v>
      </c>
      <c r="C19" s="111">
        <v>5</v>
      </c>
    </row>
    <row r="20" ht="16.35" spans="2:3">
      <c r="B20" s="113" t="s">
        <v>234</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2" activePane="bottomLeft" state="frozen"/>
      <selection/>
      <selection pane="bottomLeft" activeCell="A107" sqref="A107"/>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235</v>
      </c>
      <c r="B1" s="79" t="s">
        <v>12</v>
      </c>
      <c r="C1" s="80" t="s">
        <v>236</v>
      </c>
      <c r="D1" s="81" t="s">
        <v>237</v>
      </c>
      <c r="E1" s="79" t="s">
        <v>238</v>
      </c>
      <c r="F1" s="82" t="s">
        <v>239</v>
      </c>
    </row>
    <row r="2" spans="1:6">
      <c r="A2" s="83">
        <v>0</v>
      </c>
      <c r="B2" s="84" t="s">
        <v>240</v>
      </c>
      <c r="C2" s="84"/>
      <c r="D2" s="84"/>
      <c r="E2" s="84"/>
      <c r="F2" s="85"/>
    </row>
    <row r="3" spans="1:6">
      <c r="A3" s="86">
        <v>1</v>
      </c>
      <c r="B3" s="87" t="s">
        <v>241</v>
      </c>
      <c r="C3" s="67" t="s">
        <v>242</v>
      </c>
      <c r="D3" s="88"/>
      <c r="E3" s="89">
        <f>IF(D3=0,人物卡!AE5*4,人物卡!AE5*2+职业列表!D3*2)</f>
        <v>320</v>
      </c>
      <c r="F3" s="90" t="s">
        <v>243</v>
      </c>
    </row>
    <row r="4" spans="1:6">
      <c r="A4" s="83">
        <v>2</v>
      </c>
      <c r="B4" s="91" t="s">
        <v>244</v>
      </c>
      <c r="C4" s="92" t="s">
        <v>245</v>
      </c>
      <c r="D4" s="93" t="s">
        <v>246</v>
      </c>
      <c r="E4" s="94">
        <f>人物卡!AE5*4</f>
        <v>320</v>
      </c>
      <c r="F4" s="95" t="s">
        <v>247</v>
      </c>
    </row>
    <row r="5" spans="1:6">
      <c r="A5" s="86">
        <v>3</v>
      </c>
      <c r="B5" s="87" t="s">
        <v>248</v>
      </c>
      <c r="C5" s="67" t="s">
        <v>249</v>
      </c>
      <c r="D5" s="88" t="s">
        <v>250</v>
      </c>
      <c r="E5" s="89">
        <f>人物卡!AE5*2+人物卡!Y3*2</f>
        <v>260</v>
      </c>
      <c r="F5" s="90" t="s">
        <v>251</v>
      </c>
    </row>
    <row r="6" spans="1:6">
      <c r="A6" s="83">
        <v>4</v>
      </c>
      <c r="B6" s="91" t="s">
        <v>252</v>
      </c>
      <c r="C6" s="92" t="s">
        <v>253</v>
      </c>
      <c r="D6" s="93" t="s">
        <v>254</v>
      </c>
      <c r="E6" s="94">
        <f>人物卡!AE5*2+人物卡!Y5*2</f>
        <v>280</v>
      </c>
      <c r="F6" s="95" t="s">
        <v>255</v>
      </c>
    </row>
    <row r="7" spans="1:6">
      <c r="A7" s="86">
        <v>5</v>
      </c>
      <c r="B7" s="87" t="s">
        <v>256</v>
      </c>
      <c r="C7" s="67" t="s">
        <v>257</v>
      </c>
      <c r="D7" s="88" t="s">
        <v>254</v>
      </c>
      <c r="E7" s="89">
        <f>人物卡!AE5*2+人物卡!Y5*2</f>
        <v>280</v>
      </c>
      <c r="F7" s="90" t="s">
        <v>258</v>
      </c>
    </row>
    <row r="8" ht="31.2" spans="1:6">
      <c r="A8" s="83">
        <v>6</v>
      </c>
      <c r="B8" s="91" t="s">
        <v>259</v>
      </c>
      <c r="C8" s="92" t="s">
        <v>260</v>
      </c>
      <c r="D8" s="93" t="s">
        <v>261</v>
      </c>
      <c r="E8" s="94">
        <f>人物卡!AE5*2+MAX(人物卡!Y3,人物卡!S3)*2</f>
        <v>290</v>
      </c>
      <c r="F8" s="95" t="s">
        <v>262</v>
      </c>
    </row>
    <row r="9" spans="1:6">
      <c r="A9" s="86">
        <v>7</v>
      </c>
      <c r="B9" s="87" t="s">
        <v>263</v>
      </c>
      <c r="C9" s="67" t="s">
        <v>264</v>
      </c>
      <c r="D9" s="88" t="s">
        <v>265</v>
      </c>
      <c r="E9" s="89">
        <f>人物卡!AE5*4</f>
        <v>320</v>
      </c>
      <c r="F9" s="90" t="s">
        <v>266</v>
      </c>
    </row>
    <row r="10" ht="31.2" spans="1:6">
      <c r="A10" s="83">
        <v>8</v>
      </c>
      <c r="B10" s="91" t="s">
        <v>267</v>
      </c>
      <c r="C10" s="92" t="s">
        <v>268</v>
      </c>
      <c r="D10" s="93" t="s">
        <v>269</v>
      </c>
      <c r="E10" s="94">
        <f>人物卡!AE5*2+MAX(人物卡!Y5,人物卡!AE3)*2</f>
        <v>280</v>
      </c>
      <c r="F10" s="95" t="s">
        <v>270</v>
      </c>
    </row>
    <row r="11" spans="1:6">
      <c r="A11" s="86">
        <v>9</v>
      </c>
      <c r="B11" s="87" t="s">
        <v>271</v>
      </c>
      <c r="C11" s="67" t="s">
        <v>245</v>
      </c>
      <c r="D11" s="88" t="s">
        <v>265</v>
      </c>
      <c r="E11" s="89">
        <f>人物卡!AE5*4</f>
        <v>320</v>
      </c>
      <c r="F11" s="90" t="s">
        <v>272</v>
      </c>
    </row>
    <row r="12" spans="1:6">
      <c r="A12" s="83">
        <v>10</v>
      </c>
      <c r="B12" s="91" t="s">
        <v>273</v>
      </c>
      <c r="C12" s="92" t="s">
        <v>274</v>
      </c>
      <c r="D12" s="93" t="s">
        <v>265</v>
      </c>
      <c r="E12" s="94">
        <f>人物卡!AE5*4</f>
        <v>320</v>
      </c>
      <c r="F12" s="95" t="s">
        <v>275</v>
      </c>
    </row>
    <row r="13" spans="1:6">
      <c r="A13" s="86">
        <v>11</v>
      </c>
      <c r="B13" s="87" t="s">
        <v>276</v>
      </c>
      <c r="C13" s="67" t="s">
        <v>268</v>
      </c>
      <c r="D13" s="88" t="s">
        <v>265</v>
      </c>
      <c r="E13" s="89">
        <f>人物卡!AE5*4</f>
        <v>320</v>
      </c>
      <c r="F13" s="90" t="s">
        <v>277</v>
      </c>
    </row>
    <row r="14" spans="1:6">
      <c r="A14" s="83">
        <v>12</v>
      </c>
      <c r="B14" s="91" t="s">
        <v>278</v>
      </c>
      <c r="C14" s="92" t="s">
        <v>245</v>
      </c>
      <c r="D14" s="93" t="s">
        <v>265</v>
      </c>
      <c r="E14" s="94">
        <f>人物卡!AE5*4</f>
        <v>320</v>
      </c>
      <c r="F14" s="95" t="s">
        <v>279</v>
      </c>
    </row>
    <row r="15" ht="17.25" customHeight="1" spans="1:6">
      <c r="A15" s="86">
        <v>13</v>
      </c>
      <c r="B15" s="87" t="s">
        <v>280</v>
      </c>
      <c r="C15" s="67" t="s">
        <v>281</v>
      </c>
      <c r="D15" s="88" t="s">
        <v>282</v>
      </c>
      <c r="E15" s="89">
        <f>人物卡!AE5*2+MAX(人物卡!Y3,人物卡!AE3)*2</f>
        <v>260</v>
      </c>
      <c r="F15" s="90" t="s">
        <v>283</v>
      </c>
    </row>
    <row r="16" ht="17.25" customHeight="1" spans="1:6">
      <c r="A16" s="83">
        <v>14</v>
      </c>
      <c r="B16" s="91" t="s">
        <v>284</v>
      </c>
      <c r="C16" s="92" t="s">
        <v>285</v>
      </c>
      <c r="D16" s="93" t="s">
        <v>286</v>
      </c>
      <c r="E16" s="94">
        <f>人物卡!AE5*2+MAX(人物卡!Y3,人物卡!S3)*2</f>
        <v>290</v>
      </c>
      <c r="F16" s="95" t="s">
        <v>287</v>
      </c>
    </row>
    <row r="17" ht="16.5" customHeight="1" spans="1:6">
      <c r="A17" s="86">
        <v>15</v>
      </c>
      <c r="B17" s="87" t="s">
        <v>288</v>
      </c>
      <c r="C17" s="67" t="s">
        <v>289</v>
      </c>
      <c r="D17" s="88" t="s">
        <v>290</v>
      </c>
      <c r="E17" s="89">
        <f>人物卡!AE5*2+MAX(人物卡!Y3,人物卡!S3)*2</f>
        <v>290</v>
      </c>
      <c r="F17" s="90" t="s">
        <v>291</v>
      </c>
    </row>
    <row r="18" spans="1:6">
      <c r="A18" s="83">
        <v>16</v>
      </c>
      <c r="B18" s="91" t="s">
        <v>292</v>
      </c>
      <c r="C18" s="92" t="s">
        <v>293</v>
      </c>
      <c r="D18" s="93" t="s">
        <v>265</v>
      </c>
      <c r="E18" s="94">
        <f>人物卡!AE5*4</f>
        <v>320</v>
      </c>
      <c r="F18" s="95" t="s">
        <v>294</v>
      </c>
    </row>
    <row r="19" ht="16.5" customHeight="1" spans="1:6">
      <c r="A19" s="86">
        <v>17</v>
      </c>
      <c r="B19" s="87" t="s">
        <v>295</v>
      </c>
      <c r="C19" s="67" t="s">
        <v>296</v>
      </c>
      <c r="D19" s="88" t="s">
        <v>254</v>
      </c>
      <c r="E19" s="89">
        <f>人物卡!AE5*2+人物卡!Y5*2</f>
        <v>280</v>
      </c>
      <c r="F19" s="90" t="s">
        <v>297</v>
      </c>
    </row>
    <row r="20" ht="16.5" customHeight="1" spans="1:6">
      <c r="A20" s="83">
        <v>18</v>
      </c>
      <c r="B20" s="91" t="s">
        <v>298</v>
      </c>
      <c r="C20" s="92" t="s">
        <v>299</v>
      </c>
      <c r="D20" s="93" t="s">
        <v>290</v>
      </c>
      <c r="E20" s="94">
        <f>人物卡!AE5*2+MAX(人物卡!Y3,人物卡!S3)*2</f>
        <v>290</v>
      </c>
      <c r="F20" s="95" t="s">
        <v>300</v>
      </c>
    </row>
    <row r="21" spans="1:6">
      <c r="A21" s="86">
        <v>19</v>
      </c>
      <c r="B21" s="87" t="s">
        <v>301</v>
      </c>
      <c r="C21" s="67" t="s">
        <v>302</v>
      </c>
      <c r="D21" s="88" t="s">
        <v>265</v>
      </c>
      <c r="E21" s="89">
        <f>人物卡!AE5*4</f>
        <v>320</v>
      </c>
      <c r="F21" s="90" t="s">
        <v>303</v>
      </c>
    </row>
    <row r="22" ht="16.5" customHeight="1" spans="1:6">
      <c r="A22" s="83">
        <v>20</v>
      </c>
      <c r="B22" s="91" t="s">
        <v>304</v>
      </c>
      <c r="C22" s="92" t="s">
        <v>293</v>
      </c>
      <c r="D22" s="93" t="s">
        <v>290</v>
      </c>
      <c r="E22" s="94">
        <f>人物卡!AE5*2+MAX(人物卡!Y3,人物卡!S3)*2</f>
        <v>290</v>
      </c>
      <c r="F22" s="95" t="s">
        <v>305</v>
      </c>
    </row>
    <row r="23" ht="16.5" customHeight="1" spans="1:6">
      <c r="A23" s="86">
        <v>21</v>
      </c>
      <c r="B23" s="87" t="s">
        <v>306</v>
      </c>
      <c r="C23" s="67" t="s">
        <v>307</v>
      </c>
      <c r="D23" s="88" t="s">
        <v>308</v>
      </c>
      <c r="E23" s="89">
        <f>人物卡!AE5*2+人物卡!S3*2</f>
        <v>290</v>
      </c>
      <c r="F23" s="90" t="s">
        <v>309</v>
      </c>
    </row>
    <row r="24" spans="1:6">
      <c r="A24" s="83">
        <v>22</v>
      </c>
      <c r="B24" s="91" t="s">
        <v>310</v>
      </c>
      <c r="C24" s="92" t="s">
        <v>253</v>
      </c>
      <c r="D24" s="93" t="s">
        <v>265</v>
      </c>
      <c r="E24" s="94">
        <f>人物卡!AE5*4</f>
        <v>320</v>
      </c>
      <c r="F24" s="95" t="s">
        <v>311</v>
      </c>
    </row>
    <row r="25" spans="1:6">
      <c r="A25" s="86">
        <v>23</v>
      </c>
      <c r="B25" s="87" t="s">
        <v>312</v>
      </c>
      <c r="C25" s="67" t="s">
        <v>307</v>
      </c>
      <c r="D25" s="88" t="s">
        <v>265</v>
      </c>
      <c r="E25" s="89">
        <f>人物卡!AE5*4</f>
        <v>320</v>
      </c>
      <c r="F25" s="90" t="s">
        <v>313</v>
      </c>
    </row>
    <row r="26" spans="1:6">
      <c r="A26" s="83">
        <v>24</v>
      </c>
      <c r="B26" s="91" t="s">
        <v>314</v>
      </c>
      <c r="C26" s="92" t="s">
        <v>315</v>
      </c>
      <c r="D26" s="93" t="s">
        <v>265</v>
      </c>
      <c r="E26" s="94">
        <f>人物卡!AE5*4</f>
        <v>320</v>
      </c>
      <c r="F26" s="95" t="s">
        <v>316</v>
      </c>
    </row>
    <row r="27" spans="1:6">
      <c r="A27" s="86">
        <v>25</v>
      </c>
      <c r="B27" s="87" t="s">
        <v>317</v>
      </c>
      <c r="C27" s="67" t="s">
        <v>315</v>
      </c>
      <c r="D27" s="88" t="s">
        <v>265</v>
      </c>
      <c r="E27" s="89">
        <f>人物卡!AE5*4</f>
        <v>320</v>
      </c>
      <c r="F27" s="90" t="s">
        <v>318</v>
      </c>
    </row>
    <row r="28" ht="17.25" customHeight="1" spans="1:6">
      <c r="A28" s="83">
        <v>26</v>
      </c>
      <c r="B28" s="91" t="s">
        <v>319</v>
      </c>
      <c r="C28" s="92" t="s">
        <v>249</v>
      </c>
      <c r="D28" s="93" t="s">
        <v>320</v>
      </c>
      <c r="E28" s="94">
        <f>人物卡!AE5*2+MAX(人物卡!Y3,人物卡!S3)*2</f>
        <v>290</v>
      </c>
      <c r="F28" s="95" t="s">
        <v>321</v>
      </c>
    </row>
    <row r="29" ht="16.5" customHeight="1" spans="1:6">
      <c r="A29" s="86">
        <v>27</v>
      </c>
      <c r="B29" s="87" t="s">
        <v>322</v>
      </c>
      <c r="C29" s="67" t="s">
        <v>268</v>
      </c>
      <c r="D29" s="88" t="s">
        <v>323</v>
      </c>
      <c r="E29" s="89">
        <f>人物卡!AE5*2+人物卡!Y3*2</f>
        <v>260</v>
      </c>
      <c r="F29" s="90" t="s">
        <v>324</v>
      </c>
    </row>
    <row r="30" ht="17.25" customHeight="1" spans="1:6">
      <c r="A30" s="83">
        <v>28</v>
      </c>
      <c r="B30" s="91" t="s">
        <v>325</v>
      </c>
      <c r="C30" s="92" t="s">
        <v>326</v>
      </c>
      <c r="D30" s="93" t="s">
        <v>327</v>
      </c>
      <c r="E30" s="94">
        <f>人物卡!AE5*2+MAX(人物卡!Y3,人物卡!S3)*2</f>
        <v>290</v>
      </c>
      <c r="F30" s="95" t="s">
        <v>328</v>
      </c>
    </row>
    <row r="31" ht="17.25" customHeight="1" spans="1:6">
      <c r="A31" s="86">
        <v>29</v>
      </c>
      <c r="B31" s="87" t="s">
        <v>329</v>
      </c>
      <c r="C31" s="67" t="s">
        <v>330</v>
      </c>
      <c r="D31" s="88" t="s">
        <v>286</v>
      </c>
      <c r="E31" s="89">
        <f>人物卡!AE5*2+MAX(人物卡!Y3,人物卡!S3)*2</f>
        <v>290</v>
      </c>
      <c r="F31" s="90" t="s">
        <v>331</v>
      </c>
    </row>
    <row r="32" ht="17.25" customHeight="1" spans="1:6">
      <c r="A32" s="83">
        <v>30</v>
      </c>
      <c r="B32" s="91" t="s">
        <v>332</v>
      </c>
      <c r="C32" s="92" t="s">
        <v>333</v>
      </c>
      <c r="D32" s="93" t="s">
        <v>334</v>
      </c>
      <c r="E32" s="94">
        <f>人物卡!AE5*2+人物卡!S3*2</f>
        <v>290</v>
      </c>
      <c r="F32" s="95" t="s">
        <v>335</v>
      </c>
    </row>
    <row r="33" ht="17.25" customHeight="1" spans="1:6">
      <c r="A33" s="86">
        <v>31</v>
      </c>
      <c r="B33" s="87" t="s">
        <v>336</v>
      </c>
      <c r="C33" s="67" t="s">
        <v>337</v>
      </c>
      <c r="D33" s="88" t="s">
        <v>250</v>
      </c>
      <c r="E33" s="89">
        <f>人物卡!AE5*2+人物卡!Y3*2</f>
        <v>260</v>
      </c>
      <c r="F33" s="90" t="s">
        <v>338</v>
      </c>
    </row>
    <row r="34" ht="17.25" customHeight="1" spans="1:6">
      <c r="A34" s="83">
        <v>32</v>
      </c>
      <c r="B34" s="91" t="s">
        <v>339</v>
      </c>
      <c r="C34" s="92" t="s">
        <v>340</v>
      </c>
      <c r="D34" s="93" t="s">
        <v>341</v>
      </c>
      <c r="E34" s="94">
        <f>人物卡!AE5*2+人物卡!Y5*2</f>
        <v>280</v>
      </c>
      <c r="F34" s="95" t="s">
        <v>342</v>
      </c>
    </row>
    <row r="35" ht="17.25" customHeight="1" spans="1:6">
      <c r="A35" s="86">
        <v>33</v>
      </c>
      <c r="B35" s="87" t="s">
        <v>343</v>
      </c>
      <c r="C35" s="67" t="s">
        <v>344</v>
      </c>
      <c r="D35" s="88" t="s">
        <v>345</v>
      </c>
      <c r="E35" s="89">
        <f>人物卡!AE5*2+MAX(人物卡!Y5,人物卡!Y3)*2</f>
        <v>280</v>
      </c>
      <c r="F35" s="90" t="s">
        <v>346</v>
      </c>
    </row>
    <row r="36" ht="17.25" customHeight="1" spans="1:6">
      <c r="A36" s="83">
        <v>34</v>
      </c>
      <c r="B36" s="91" t="s">
        <v>347</v>
      </c>
      <c r="C36" s="92" t="s">
        <v>348</v>
      </c>
      <c r="D36" s="93" t="s">
        <v>341</v>
      </c>
      <c r="E36" s="94">
        <f>人物卡!AE5*2+人物卡!Y5*2</f>
        <v>280</v>
      </c>
      <c r="F36" s="95" t="s">
        <v>349</v>
      </c>
    </row>
    <row r="37" ht="17.25" customHeight="1" spans="1:6">
      <c r="A37" s="86">
        <v>35</v>
      </c>
      <c r="B37" s="87" t="s">
        <v>350</v>
      </c>
      <c r="C37" s="67" t="s">
        <v>302</v>
      </c>
      <c r="D37" s="88" t="s">
        <v>341</v>
      </c>
      <c r="E37" s="89">
        <f>人物卡!AE5*2+人物卡!Y5*2</f>
        <v>280</v>
      </c>
      <c r="F37" s="90" t="s">
        <v>351</v>
      </c>
    </row>
    <row r="38" spans="1:6">
      <c r="A38" s="83">
        <v>36</v>
      </c>
      <c r="B38" s="91" t="s">
        <v>352</v>
      </c>
      <c r="C38" s="92" t="s">
        <v>353</v>
      </c>
      <c r="D38" s="93" t="s">
        <v>265</v>
      </c>
      <c r="E38" s="94">
        <f>人物卡!AE5*4</f>
        <v>320</v>
      </c>
      <c r="F38" s="95" t="s">
        <v>354</v>
      </c>
    </row>
    <row r="39" ht="17.25" customHeight="1" spans="1:6">
      <c r="A39" s="86">
        <v>37</v>
      </c>
      <c r="B39" s="87" t="s">
        <v>355</v>
      </c>
      <c r="C39" s="67" t="s">
        <v>353</v>
      </c>
      <c r="D39" s="88" t="s">
        <v>356</v>
      </c>
      <c r="E39" s="89">
        <f>人物卡!AE5*2+MAX(人物卡!Y5,人物卡!Y3)*2</f>
        <v>280</v>
      </c>
      <c r="F39" s="90" t="s">
        <v>357</v>
      </c>
    </row>
    <row r="40" ht="17.25" customHeight="1" spans="1:6">
      <c r="A40" s="83">
        <v>38</v>
      </c>
      <c r="B40" s="91" t="s">
        <v>358</v>
      </c>
      <c r="C40" s="92" t="s">
        <v>359</v>
      </c>
      <c r="D40" s="93" t="s">
        <v>327</v>
      </c>
      <c r="E40" s="94">
        <f>人物卡!AE5*2+MAX(人物卡!Y3,人物卡!S3)*2</f>
        <v>290</v>
      </c>
      <c r="F40" s="95" t="s">
        <v>360</v>
      </c>
    </row>
    <row r="41" spans="1:6">
      <c r="A41" s="86">
        <v>39</v>
      </c>
      <c r="B41" s="87" t="s">
        <v>361</v>
      </c>
      <c r="C41" s="67" t="s">
        <v>326</v>
      </c>
      <c r="D41" s="88" t="s">
        <v>265</v>
      </c>
      <c r="E41" s="89">
        <f>人物卡!AE5*4</f>
        <v>320</v>
      </c>
      <c r="F41" s="90" t="s">
        <v>362</v>
      </c>
    </row>
    <row r="42" spans="1:6">
      <c r="A42" s="83">
        <v>40</v>
      </c>
      <c r="B42" s="91" t="s">
        <v>363</v>
      </c>
      <c r="C42" s="92" t="s">
        <v>299</v>
      </c>
      <c r="D42" s="93" t="s">
        <v>265</v>
      </c>
      <c r="E42" s="94">
        <f>人物卡!AE5*4</f>
        <v>320</v>
      </c>
      <c r="F42" s="95" t="s">
        <v>364</v>
      </c>
    </row>
    <row r="43" spans="1:6">
      <c r="A43" s="86">
        <v>41</v>
      </c>
      <c r="B43" s="87" t="s">
        <v>365</v>
      </c>
      <c r="C43" s="67" t="s">
        <v>353</v>
      </c>
      <c r="D43" s="88" t="s">
        <v>265</v>
      </c>
      <c r="E43" s="89">
        <f>人物卡!AE5*4</f>
        <v>320</v>
      </c>
      <c r="F43" s="90" t="s">
        <v>366</v>
      </c>
    </row>
    <row r="44" ht="17.25" customHeight="1" spans="1:6">
      <c r="A44" s="83">
        <v>42</v>
      </c>
      <c r="B44" s="91" t="s">
        <v>367</v>
      </c>
      <c r="C44" s="92" t="s">
        <v>368</v>
      </c>
      <c r="D44" s="93" t="s">
        <v>254</v>
      </c>
      <c r="E44" s="94">
        <f>人物卡!AE5*2+人物卡!Y5*2</f>
        <v>280</v>
      </c>
      <c r="F44" s="95" t="s">
        <v>369</v>
      </c>
    </row>
    <row r="45" ht="17.25" customHeight="1" spans="1:6">
      <c r="A45" s="86">
        <v>43</v>
      </c>
      <c r="B45" s="87" t="s">
        <v>370</v>
      </c>
      <c r="C45" s="67" t="s">
        <v>293</v>
      </c>
      <c r="D45" s="88" t="s">
        <v>250</v>
      </c>
      <c r="E45" s="89">
        <f>人物卡!AE5*2+人物卡!Y3*2</f>
        <v>260</v>
      </c>
      <c r="F45" s="90" t="s">
        <v>371</v>
      </c>
    </row>
    <row r="46" spans="1:6">
      <c r="A46" s="83">
        <v>44</v>
      </c>
      <c r="B46" s="91" t="s">
        <v>372</v>
      </c>
      <c r="C46" s="92" t="s">
        <v>373</v>
      </c>
      <c r="D46" s="93" t="s">
        <v>265</v>
      </c>
      <c r="E46" s="94">
        <f>人物卡!AE5*4</f>
        <v>320</v>
      </c>
      <c r="F46" s="95" t="s">
        <v>374</v>
      </c>
    </row>
    <row r="47" ht="33" customHeight="1" spans="1:6">
      <c r="A47" s="86">
        <v>45</v>
      </c>
      <c r="B47" s="87" t="s">
        <v>375</v>
      </c>
      <c r="C47" s="67" t="s">
        <v>376</v>
      </c>
      <c r="D47" s="88" t="s">
        <v>377</v>
      </c>
      <c r="E47" s="89">
        <f>(MAX(人物卡!Y5,人物卡!Y3,人物卡!S3))*2+人物卡!AE5*2</f>
        <v>290</v>
      </c>
      <c r="F47" s="90" t="s">
        <v>378</v>
      </c>
    </row>
    <row r="48" ht="17.25" customHeight="1" spans="1:6">
      <c r="A48" s="83">
        <v>46</v>
      </c>
      <c r="B48" s="91" t="s">
        <v>379</v>
      </c>
      <c r="C48" s="92" t="s">
        <v>268</v>
      </c>
      <c r="D48" s="93" t="s">
        <v>250</v>
      </c>
      <c r="E48" s="94">
        <f>人物卡!AE5*2+人物卡!Y3*2</f>
        <v>260</v>
      </c>
      <c r="F48" s="95" t="s">
        <v>380</v>
      </c>
    </row>
    <row r="49" ht="17.25" customHeight="1" spans="1:6">
      <c r="A49" s="86">
        <v>47</v>
      </c>
      <c r="B49" s="87" t="s">
        <v>381</v>
      </c>
      <c r="C49" s="67" t="s">
        <v>249</v>
      </c>
      <c r="D49" s="88" t="s">
        <v>327</v>
      </c>
      <c r="E49" s="89">
        <f>人物卡!AE5*2+MAX(人物卡!Y3,人物卡!S3)*2</f>
        <v>290</v>
      </c>
      <c r="F49" s="90" t="s">
        <v>382</v>
      </c>
    </row>
    <row r="50" ht="17.25" customHeight="1" spans="1:6">
      <c r="A50" s="83">
        <v>48</v>
      </c>
      <c r="B50" s="91" t="s">
        <v>383</v>
      </c>
      <c r="C50" s="92" t="s">
        <v>293</v>
      </c>
      <c r="D50" s="93" t="s">
        <v>250</v>
      </c>
      <c r="E50" s="94">
        <f>人物卡!AE5*2+人物卡!Y3*2</f>
        <v>260</v>
      </c>
      <c r="F50" s="95" t="s">
        <v>384</v>
      </c>
    </row>
    <row r="51" spans="1:6">
      <c r="A51" s="86">
        <v>49</v>
      </c>
      <c r="B51" s="87" t="s">
        <v>385</v>
      </c>
      <c r="C51" s="67" t="s">
        <v>386</v>
      </c>
      <c r="D51" s="88" t="s">
        <v>265</v>
      </c>
      <c r="E51" s="89">
        <f>人物卡!AE5*4</f>
        <v>320</v>
      </c>
      <c r="F51" s="90" t="s">
        <v>387</v>
      </c>
    </row>
    <row r="52" ht="17.25" customHeight="1" spans="1:6">
      <c r="A52" s="83">
        <v>50</v>
      </c>
      <c r="B52" s="91" t="s">
        <v>388</v>
      </c>
      <c r="C52" s="92" t="s">
        <v>389</v>
      </c>
      <c r="D52" s="93" t="s">
        <v>341</v>
      </c>
      <c r="E52" s="94">
        <f>人物卡!AE5*2+人物卡!Y5*2</f>
        <v>280</v>
      </c>
      <c r="F52" s="95" t="s">
        <v>390</v>
      </c>
    </row>
    <row r="53" spans="1:6">
      <c r="A53" s="86">
        <v>51</v>
      </c>
      <c r="B53" s="87" t="s">
        <v>391</v>
      </c>
      <c r="C53" s="67" t="s">
        <v>326</v>
      </c>
      <c r="D53" s="88" t="s">
        <v>265</v>
      </c>
      <c r="E53" s="89">
        <f>人物卡!AE5*4</f>
        <v>320</v>
      </c>
      <c r="F53" s="90" t="s">
        <v>392</v>
      </c>
    </row>
    <row r="54" ht="16.5" customHeight="1" spans="1:6">
      <c r="A54" s="83">
        <v>52</v>
      </c>
      <c r="B54" s="91" t="s">
        <v>393</v>
      </c>
      <c r="C54" s="92" t="s">
        <v>289</v>
      </c>
      <c r="D54" s="93" t="s">
        <v>254</v>
      </c>
      <c r="E54" s="94">
        <f>人物卡!AE5*2+人物卡!Y5*2</f>
        <v>280</v>
      </c>
      <c r="F54" s="95" t="s">
        <v>394</v>
      </c>
    </row>
    <row r="55" ht="33" customHeight="1" spans="1:6">
      <c r="A55" s="86">
        <v>53</v>
      </c>
      <c r="B55" s="87" t="s">
        <v>395</v>
      </c>
      <c r="C55" s="67" t="s">
        <v>396</v>
      </c>
      <c r="D55" s="88" t="s">
        <v>377</v>
      </c>
      <c r="E55" s="89">
        <f>(MAX(人物卡!Y5,人物卡!Y3,人物卡!S3))*2+人物卡!AE5*2</f>
        <v>290</v>
      </c>
      <c r="F55" s="90" t="s">
        <v>397</v>
      </c>
    </row>
    <row r="56" ht="16.5" customHeight="1" spans="1:6">
      <c r="A56" s="83">
        <v>54</v>
      </c>
      <c r="B56" s="91" t="s">
        <v>398</v>
      </c>
      <c r="C56" s="92" t="s">
        <v>293</v>
      </c>
      <c r="D56" s="93" t="s">
        <v>290</v>
      </c>
      <c r="E56" s="94">
        <f>人物卡!AE5*2+MAX(人物卡!Y3,人物卡!S3)*2</f>
        <v>290</v>
      </c>
      <c r="F56" s="95" t="s">
        <v>399</v>
      </c>
    </row>
    <row r="57" spans="1:6">
      <c r="A57" s="86">
        <v>55</v>
      </c>
      <c r="B57" s="87" t="s">
        <v>400</v>
      </c>
      <c r="C57" s="67" t="s">
        <v>302</v>
      </c>
      <c r="D57" s="88" t="s">
        <v>265</v>
      </c>
      <c r="E57" s="89">
        <f>人物卡!AE5*4</f>
        <v>320</v>
      </c>
      <c r="F57" s="90" t="s">
        <v>401</v>
      </c>
    </row>
    <row r="58" ht="16.5" customHeight="1" spans="1:6">
      <c r="A58" s="83">
        <v>56</v>
      </c>
      <c r="B58" s="91" t="s">
        <v>402</v>
      </c>
      <c r="C58" s="92" t="s">
        <v>293</v>
      </c>
      <c r="D58" s="93" t="s">
        <v>290</v>
      </c>
      <c r="E58" s="94">
        <f>人物卡!AE5*2+MAX(人物卡!Y3,人物卡!S3)*2</f>
        <v>290</v>
      </c>
      <c r="F58" s="95" t="s">
        <v>403</v>
      </c>
    </row>
    <row r="59" spans="1:6">
      <c r="A59" s="86">
        <v>57</v>
      </c>
      <c r="B59" s="87" t="s">
        <v>404</v>
      </c>
      <c r="C59" s="67" t="s">
        <v>268</v>
      </c>
      <c r="D59" s="88" t="s">
        <v>265</v>
      </c>
      <c r="E59" s="89">
        <f>人物卡!AE5*4</f>
        <v>320</v>
      </c>
      <c r="F59" s="90" t="s">
        <v>405</v>
      </c>
    </row>
    <row r="60" spans="1:6">
      <c r="A60" s="83">
        <v>58</v>
      </c>
      <c r="B60" s="91" t="s">
        <v>406</v>
      </c>
      <c r="C60" s="92" t="s">
        <v>407</v>
      </c>
      <c r="D60" s="93" t="s">
        <v>265</v>
      </c>
      <c r="E60" s="94">
        <f>人物卡!AE5*4</f>
        <v>320</v>
      </c>
      <c r="F60" s="95" t="s">
        <v>408</v>
      </c>
    </row>
    <row r="61" spans="1:6">
      <c r="A61" s="86">
        <v>59</v>
      </c>
      <c r="B61" s="87" t="s">
        <v>409</v>
      </c>
      <c r="C61" s="67" t="s">
        <v>410</v>
      </c>
      <c r="D61" s="88" t="s">
        <v>356</v>
      </c>
      <c r="E61" s="89">
        <f>人物卡!AE5*2+MAX(人物卡!Y5,人物卡!Y3)*2</f>
        <v>280</v>
      </c>
      <c r="F61" s="90" t="s">
        <v>411</v>
      </c>
    </row>
    <row r="62" spans="1:6">
      <c r="A62" s="83">
        <v>60</v>
      </c>
      <c r="B62" s="91" t="s">
        <v>412</v>
      </c>
      <c r="C62" s="92" t="s">
        <v>413</v>
      </c>
      <c r="D62" s="93" t="s">
        <v>254</v>
      </c>
      <c r="E62" s="94">
        <f>人物卡!AE5*2+人物卡!Y5*2</f>
        <v>280</v>
      </c>
      <c r="F62" s="95" t="s">
        <v>414</v>
      </c>
    </row>
    <row r="63" ht="31.2" spans="1:6">
      <c r="A63" s="86">
        <v>61</v>
      </c>
      <c r="B63" s="87" t="s">
        <v>415</v>
      </c>
      <c r="C63" s="67" t="s">
        <v>249</v>
      </c>
      <c r="D63" s="88" t="s">
        <v>290</v>
      </c>
      <c r="E63" s="89">
        <f>人物卡!AE5*2+MAX(人物卡!Y3,人物卡!S3)*2</f>
        <v>290</v>
      </c>
      <c r="F63" s="90" t="s">
        <v>416</v>
      </c>
    </row>
    <row r="64" spans="1:6">
      <c r="A64" s="83">
        <v>62</v>
      </c>
      <c r="B64" s="91" t="s">
        <v>417</v>
      </c>
      <c r="C64" s="92" t="s">
        <v>418</v>
      </c>
      <c r="D64" s="93" t="s">
        <v>341</v>
      </c>
      <c r="E64" s="94">
        <f>人物卡!AE5*2+人物卡!Y5*2</f>
        <v>280</v>
      </c>
      <c r="F64" s="95" t="s">
        <v>419</v>
      </c>
    </row>
    <row r="65" ht="31.2" spans="1:6">
      <c r="A65" s="86">
        <v>63</v>
      </c>
      <c r="B65" s="87" t="s">
        <v>420</v>
      </c>
      <c r="C65" s="67" t="s">
        <v>376</v>
      </c>
      <c r="D65" s="88" t="s">
        <v>421</v>
      </c>
      <c r="E65" s="89">
        <f>人物卡!AE5*2+MAX(人物卡!Y5,人物卡!Y3)*2</f>
        <v>280</v>
      </c>
      <c r="F65" s="90" t="s">
        <v>422</v>
      </c>
    </row>
    <row r="66" spans="1:6">
      <c r="A66" s="83">
        <v>64</v>
      </c>
      <c r="B66" s="91" t="s">
        <v>423</v>
      </c>
      <c r="C66" s="92" t="s">
        <v>424</v>
      </c>
      <c r="D66" s="93" t="s">
        <v>334</v>
      </c>
      <c r="E66" s="94">
        <f>人物卡!AE5*2+人物卡!S3*2</f>
        <v>290</v>
      </c>
      <c r="F66" s="95" t="s">
        <v>425</v>
      </c>
    </row>
    <row r="67" spans="1:6">
      <c r="A67" s="86">
        <v>65</v>
      </c>
      <c r="B67" s="87" t="s">
        <v>426</v>
      </c>
      <c r="C67" s="67" t="s">
        <v>293</v>
      </c>
      <c r="D67" s="88" t="s">
        <v>265</v>
      </c>
      <c r="E67" s="89">
        <f>人物卡!AE5*4</f>
        <v>320</v>
      </c>
      <c r="F67" s="90" t="s">
        <v>427</v>
      </c>
    </row>
    <row r="68" spans="1:6">
      <c r="A68" s="83">
        <v>66</v>
      </c>
      <c r="B68" s="91" t="s">
        <v>428</v>
      </c>
      <c r="C68" s="92" t="s">
        <v>293</v>
      </c>
      <c r="D68" s="93" t="s">
        <v>265</v>
      </c>
      <c r="E68" s="94">
        <f>人物卡!AE5*4</f>
        <v>320</v>
      </c>
      <c r="F68" s="95" t="s">
        <v>429</v>
      </c>
    </row>
    <row r="69" spans="1:6">
      <c r="A69" s="86">
        <v>67</v>
      </c>
      <c r="B69" s="87" t="s">
        <v>430</v>
      </c>
      <c r="C69" s="67" t="s">
        <v>431</v>
      </c>
      <c r="D69" s="88" t="s">
        <v>265</v>
      </c>
      <c r="E69" s="89">
        <f>人物卡!AE5*4</f>
        <v>320</v>
      </c>
      <c r="F69" s="90" t="s">
        <v>432</v>
      </c>
    </row>
    <row r="70" spans="1:6">
      <c r="A70" s="83">
        <v>68</v>
      </c>
      <c r="B70" s="91" t="s">
        <v>433</v>
      </c>
      <c r="C70" s="92" t="s">
        <v>386</v>
      </c>
      <c r="D70" s="93" t="s">
        <v>265</v>
      </c>
      <c r="E70" s="94">
        <f>人物卡!AE5*4</f>
        <v>320</v>
      </c>
      <c r="F70" s="95" t="s">
        <v>434</v>
      </c>
    </row>
    <row r="71" ht="16.5" customHeight="1" spans="1:6">
      <c r="A71" s="86">
        <v>69</v>
      </c>
      <c r="B71" s="87" t="s">
        <v>435</v>
      </c>
      <c r="C71" s="67" t="s">
        <v>293</v>
      </c>
      <c r="D71" s="88" t="s">
        <v>290</v>
      </c>
      <c r="E71" s="89">
        <f>人物卡!AE5*2+MAX(人物卡!Y3,人物卡!S3)*2</f>
        <v>290</v>
      </c>
      <c r="F71" s="90" t="s">
        <v>436</v>
      </c>
    </row>
    <row r="72" ht="16.5" customHeight="1" spans="1:6">
      <c r="A72" s="83">
        <v>70</v>
      </c>
      <c r="B72" s="91" t="s">
        <v>437</v>
      </c>
      <c r="C72" s="92" t="s">
        <v>293</v>
      </c>
      <c r="D72" s="93" t="s">
        <v>290</v>
      </c>
      <c r="E72" s="94">
        <f>人物卡!AE5*2+MAX(人物卡!Y3,人物卡!S3)*2</f>
        <v>290</v>
      </c>
      <c r="F72" s="95" t="s">
        <v>438</v>
      </c>
    </row>
    <row r="73" spans="1:6">
      <c r="A73" s="86">
        <v>71</v>
      </c>
      <c r="B73" s="87" t="s">
        <v>439</v>
      </c>
      <c r="C73" s="67" t="s">
        <v>373</v>
      </c>
      <c r="D73" s="88" t="s">
        <v>265</v>
      </c>
      <c r="E73" s="89">
        <f>人物卡!AE5*4</f>
        <v>320</v>
      </c>
      <c r="F73" s="90" t="s">
        <v>440</v>
      </c>
    </row>
    <row r="74" spans="1:6">
      <c r="A74" s="83">
        <v>72</v>
      </c>
      <c r="B74" s="91" t="s">
        <v>441</v>
      </c>
      <c r="C74" s="92" t="s">
        <v>442</v>
      </c>
      <c r="D74" s="93" t="s">
        <v>265</v>
      </c>
      <c r="E74" s="94">
        <f>人物卡!AE5*4</f>
        <v>320</v>
      </c>
      <c r="F74" s="95" t="s">
        <v>443</v>
      </c>
    </row>
    <row r="75" spans="1:6">
      <c r="A75" s="86">
        <v>73</v>
      </c>
      <c r="B75" s="87" t="s">
        <v>444</v>
      </c>
      <c r="C75" s="67" t="s">
        <v>253</v>
      </c>
      <c r="D75" s="88" t="s">
        <v>265</v>
      </c>
      <c r="E75" s="89">
        <f>人物卡!AE5*4</f>
        <v>320</v>
      </c>
      <c r="F75" s="90" t="s">
        <v>445</v>
      </c>
    </row>
    <row r="76" ht="16.5" customHeight="1" spans="1:6">
      <c r="A76" s="83">
        <v>74</v>
      </c>
      <c r="B76" s="91" t="s">
        <v>446</v>
      </c>
      <c r="C76" s="92" t="s">
        <v>447</v>
      </c>
      <c r="D76" s="93" t="s">
        <v>290</v>
      </c>
      <c r="E76" s="94">
        <f>人物卡!AE5*2+MAX(人物卡!Y3,人物卡!S3)*2</f>
        <v>290</v>
      </c>
      <c r="F76" s="95" t="s">
        <v>448</v>
      </c>
    </row>
    <row r="77" ht="17.25" customHeight="1" spans="1:6">
      <c r="A77" s="86">
        <v>75</v>
      </c>
      <c r="B77" s="87" t="s">
        <v>449</v>
      </c>
      <c r="C77" s="67" t="s">
        <v>450</v>
      </c>
      <c r="D77" s="88" t="s">
        <v>254</v>
      </c>
      <c r="E77" s="89">
        <f>人物卡!AE5*2+人物卡!Y5*2</f>
        <v>280</v>
      </c>
      <c r="F77" s="90" t="s">
        <v>451</v>
      </c>
    </row>
    <row r="78" ht="17.25" customHeight="1" spans="1:6">
      <c r="A78" s="83">
        <v>76</v>
      </c>
      <c r="B78" s="91" t="s">
        <v>452</v>
      </c>
      <c r="C78" s="92" t="s">
        <v>326</v>
      </c>
      <c r="D78" s="93" t="s">
        <v>327</v>
      </c>
      <c r="E78" s="94">
        <f>人物卡!AE5*2+MAX(人物卡!Y3,人物卡!S3)*2</f>
        <v>290</v>
      </c>
      <c r="F78" s="95" t="s">
        <v>453</v>
      </c>
    </row>
    <row r="79" spans="1:6">
      <c r="A79" s="86">
        <v>77</v>
      </c>
      <c r="B79" s="87" t="s">
        <v>454</v>
      </c>
      <c r="C79" s="67" t="s">
        <v>386</v>
      </c>
      <c r="D79" s="88" t="s">
        <v>265</v>
      </c>
      <c r="E79" s="89">
        <f>人物卡!AE5*4</f>
        <v>320</v>
      </c>
      <c r="F79" s="90" t="s">
        <v>455</v>
      </c>
    </row>
    <row r="80" ht="16.5" customHeight="1" spans="1:6">
      <c r="A80" s="83">
        <v>78</v>
      </c>
      <c r="B80" s="91" t="s">
        <v>456</v>
      </c>
      <c r="C80" s="92" t="s">
        <v>293</v>
      </c>
      <c r="D80" s="93" t="s">
        <v>457</v>
      </c>
      <c r="E80" s="94">
        <f>人物卡!AE5*2+MAX(人物卡!Y3,人物卡!AE3)*2</f>
        <v>260</v>
      </c>
      <c r="F80" s="95" t="s">
        <v>458</v>
      </c>
    </row>
    <row r="81" spans="1:6">
      <c r="A81" s="86">
        <v>79</v>
      </c>
      <c r="B81" s="87" t="s">
        <v>459</v>
      </c>
      <c r="C81" s="67" t="s">
        <v>293</v>
      </c>
      <c r="D81" s="88" t="s">
        <v>265</v>
      </c>
      <c r="E81" s="89">
        <f>人物卡!AE5*4</f>
        <v>320</v>
      </c>
      <c r="F81" s="90" t="s">
        <v>460</v>
      </c>
    </row>
    <row r="82" spans="1:6">
      <c r="A82" s="83">
        <v>80</v>
      </c>
      <c r="B82" s="91" t="s">
        <v>461</v>
      </c>
      <c r="C82" s="92" t="s">
        <v>462</v>
      </c>
      <c r="D82" s="93" t="s">
        <v>265</v>
      </c>
      <c r="E82" s="94">
        <f>人物卡!AE5*4</f>
        <v>320</v>
      </c>
      <c r="F82" s="95" t="s">
        <v>463</v>
      </c>
    </row>
    <row r="83" ht="16.5" customHeight="1" spans="1:6">
      <c r="A83" s="86">
        <v>81</v>
      </c>
      <c r="B83" s="87" t="s">
        <v>464</v>
      </c>
      <c r="C83" s="67" t="s">
        <v>465</v>
      </c>
      <c r="D83" s="88" t="s">
        <v>290</v>
      </c>
      <c r="E83" s="89">
        <f>人物卡!AE5*2+MAX(人物卡!Y3,人物卡!S3)*2</f>
        <v>290</v>
      </c>
      <c r="F83" s="90" t="s">
        <v>466</v>
      </c>
    </row>
    <row r="84" spans="1:6">
      <c r="A84" s="83">
        <v>82</v>
      </c>
      <c r="B84" s="91" t="s">
        <v>467</v>
      </c>
      <c r="C84" s="92" t="s">
        <v>293</v>
      </c>
      <c r="D84" s="93" t="s">
        <v>265</v>
      </c>
      <c r="E84" s="94">
        <f>人物卡!AE5*4</f>
        <v>320</v>
      </c>
      <c r="F84" s="95" t="s">
        <v>468</v>
      </c>
    </row>
    <row r="85" spans="1:6">
      <c r="A85" s="86">
        <v>83</v>
      </c>
      <c r="B85" s="87" t="s">
        <v>469</v>
      </c>
      <c r="C85" s="67" t="s">
        <v>470</v>
      </c>
      <c r="D85" s="88" t="s">
        <v>265</v>
      </c>
      <c r="E85" s="89">
        <f>人物卡!AE5*4</f>
        <v>320</v>
      </c>
      <c r="F85" s="90" t="s">
        <v>471</v>
      </c>
    </row>
    <row r="86" spans="1:6">
      <c r="A86" s="83">
        <v>84</v>
      </c>
      <c r="B86" s="91" t="s">
        <v>472</v>
      </c>
      <c r="C86" s="92" t="s">
        <v>293</v>
      </c>
      <c r="D86" s="93" t="s">
        <v>265</v>
      </c>
      <c r="E86" s="94">
        <f>人物卡!AE5*4</f>
        <v>320</v>
      </c>
      <c r="F86" s="95" t="s">
        <v>473</v>
      </c>
    </row>
    <row r="87" spans="1:6">
      <c r="A87" s="86">
        <v>85</v>
      </c>
      <c r="B87" s="87" t="s">
        <v>474</v>
      </c>
      <c r="C87" s="67" t="s">
        <v>386</v>
      </c>
      <c r="D87" s="88" t="s">
        <v>265</v>
      </c>
      <c r="E87" s="89">
        <f>人物卡!AE5*4</f>
        <v>320</v>
      </c>
      <c r="F87" s="90" t="s">
        <v>475</v>
      </c>
    </row>
    <row r="88" ht="16.5" customHeight="1" spans="1:6">
      <c r="A88" s="83">
        <v>86</v>
      </c>
      <c r="B88" s="91" t="s">
        <v>476</v>
      </c>
      <c r="C88" s="92" t="s">
        <v>447</v>
      </c>
      <c r="D88" s="93" t="s">
        <v>323</v>
      </c>
      <c r="E88" s="94">
        <f>人物卡!AE5*2+人物卡!Y3*2</f>
        <v>260</v>
      </c>
      <c r="F88" s="95" t="s">
        <v>477</v>
      </c>
    </row>
    <row r="89" spans="1:6">
      <c r="A89" s="86">
        <v>87</v>
      </c>
      <c r="B89" s="87" t="s">
        <v>478</v>
      </c>
      <c r="C89" s="67" t="s">
        <v>326</v>
      </c>
      <c r="D89" s="88" t="s">
        <v>265</v>
      </c>
      <c r="E89" s="89">
        <f>人物卡!AE5*4</f>
        <v>320</v>
      </c>
      <c r="F89" s="90" t="s">
        <v>479</v>
      </c>
    </row>
    <row r="90" ht="16.5" customHeight="1" spans="1:6">
      <c r="A90" s="83">
        <v>88</v>
      </c>
      <c r="B90" s="91" t="s">
        <v>480</v>
      </c>
      <c r="C90" s="92" t="s">
        <v>299</v>
      </c>
      <c r="D90" s="93" t="s">
        <v>290</v>
      </c>
      <c r="E90" s="94">
        <f>人物卡!AE5*2+MAX(人物卡!Y3,人物卡!S3)*2</f>
        <v>290</v>
      </c>
      <c r="F90" s="95" t="s">
        <v>481</v>
      </c>
    </row>
    <row r="91" ht="16.5" customHeight="1" spans="1:6">
      <c r="A91" s="86">
        <v>89</v>
      </c>
      <c r="B91" s="87" t="s">
        <v>482</v>
      </c>
      <c r="C91" s="67" t="s">
        <v>293</v>
      </c>
      <c r="D91" s="88" t="s">
        <v>290</v>
      </c>
      <c r="E91" s="89">
        <f>人物卡!AE5*2+MAX(人物卡!Y3,人物卡!S3)*2</f>
        <v>290</v>
      </c>
      <c r="F91" s="90" t="s">
        <v>483</v>
      </c>
    </row>
    <row r="92" ht="16.5" customHeight="1" spans="1:6">
      <c r="A92" s="83">
        <v>90</v>
      </c>
      <c r="B92" s="91" t="s">
        <v>484</v>
      </c>
      <c r="C92" s="92" t="s">
        <v>293</v>
      </c>
      <c r="D92" s="93" t="s">
        <v>290</v>
      </c>
      <c r="E92" s="94">
        <f>人物卡!AE5*2+MAX(人物卡!Y3,人物卡!S3)*2</f>
        <v>290</v>
      </c>
      <c r="F92" s="95" t="s">
        <v>485</v>
      </c>
    </row>
    <row r="93" spans="1:6">
      <c r="A93" s="86">
        <v>91</v>
      </c>
      <c r="B93" s="87" t="s">
        <v>486</v>
      </c>
      <c r="C93" s="67" t="s">
        <v>447</v>
      </c>
      <c r="D93" s="88" t="s">
        <v>265</v>
      </c>
      <c r="E93" s="89">
        <f>人物卡!AE5*4</f>
        <v>320</v>
      </c>
      <c r="F93" s="90" t="s">
        <v>487</v>
      </c>
    </row>
    <row r="94" ht="16.5" customHeight="1" spans="1:6">
      <c r="A94" s="83">
        <v>92</v>
      </c>
      <c r="B94" s="91" t="s">
        <v>488</v>
      </c>
      <c r="C94" s="92" t="s">
        <v>489</v>
      </c>
      <c r="D94" s="93" t="s">
        <v>290</v>
      </c>
      <c r="E94" s="94">
        <f>人物卡!AE5*2+MAX(人物卡!Y3,人物卡!S3)*2</f>
        <v>290</v>
      </c>
      <c r="F94" s="95" t="s">
        <v>490</v>
      </c>
    </row>
    <row r="95" ht="17.25" customHeight="1" spans="1:6">
      <c r="A95" s="86">
        <v>93</v>
      </c>
      <c r="B95" s="87" t="s">
        <v>491</v>
      </c>
      <c r="C95" s="67" t="s">
        <v>492</v>
      </c>
      <c r="D95" s="88" t="s">
        <v>254</v>
      </c>
      <c r="E95" s="89">
        <f>人物卡!AE5*2+人物卡!Y5*2</f>
        <v>280</v>
      </c>
      <c r="F95" s="90" t="s">
        <v>493</v>
      </c>
    </row>
    <row r="96" spans="1:6">
      <c r="A96" s="83">
        <v>94</v>
      </c>
      <c r="B96" s="91" t="s">
        <v>494</v>
      </c>
      <c r="C96" s="92" t="s">
        <v>373</v>
      </c>
      <c r="D96" s="93" t="s">
        <v>265</v>
      </c>
      <c r="E96" s="94">
        <f>人物卡!AE5*4</f>
        <v>320</v>
      </c>
      <c r="F96" s="95" t="s">
        <v>495</v>
      </c>
    </row>
    <row r="97" spans="1:6">
      <c r="A97" s="86">
        <v>95</v>
      </c>
      <c r="B97" s="87" t="s">
        <v>496</v>
      </c>
      <c r="C97" s="67" t="s">
        <v>268</v>
      </c>
      <c r="D97" s="88" t="s">
        <v>265</v>
      </c>
      <c r="E97" s="89">
        <f>人物卡!AE5*4</f>
        <v>320</v>
      </c>
      <c r="F97" s="90" t="s">
        <v>497</v>
      </c>
    </row>
    <row r="98" spans="1:6">
      <c r="A98" s="83">
        <v>96</v>
      </c>
      <c r="B98" s="91" t="s">
        <v>498</v>
      </c>
      <c r="C98" s="92" t="s">
        <v>293</v>
      </c>
      <c r="D98" s="93" t="s">
        <v>265</v>
      </c>
      <c r="E98" s="94">
        <f>人物卡!AE5*4</f>
        <v>320</v>
      </c>
      <c r="F98" s="95" t="s">
        <v>499</v>
      </c>
    </row>
    <row r="99" spans="1:6">
      <c r="A99" s="86">
        <v>97</v>
      </c>
      <c r="B99" s="87" t="s">
        <v>500</v>
      </c>
      <c r="C99" s="67" t="s">
        <v>293</v>
      </c>
      <c r="D99" s="88" t="s">
        <v>265</v>
      </c>
      <c r="E99" s="89">
        <f>人物卡!AE5*4</f>
        <v>320</v>
      </c>
      <c r="F99" s="90" t="s">
        <v>501</v>
      </c>
    </row>
    <row r="100" spans="1:6">
      <c r="A100" s="83">
        <v>98</v>
      </c>
      <c r="B100" s="91" t="s">
        <v>502</v>
      </c>
      <c r="C100" s="92" t="s">
        <v>302</v>
      </c>
      <c r="D100" s="93" t="s">
        <v>265</v>
      </c>
      <c r="E100" s="94">
        <f>人物卡!AE5*4</f>
        <v>320</v>
      </c>
      <c r="F100" s="95" t="s">
        <v>503</v>
      </c>
    </row>
    <row r="101" ht="17.25" customHeight="1" spans="1:6">
      <c r="A101" s="86">
        <v>99</v>
      </c>
      <c r="B101" s="87" t="s">
        <v>504</v>
      </c>
      <c r="C101" s="67" t="s">
        <v>253</v>
      </c>
      <c r="D101" s="88" t="s">
        <v>341</v>
      </c>
      <c r="E101" s="89">
        <f>人物卡!AE5*2+人物卡!Y5*2</f>
        <v>280</v>
      </c>
      <c r="F101" s="90" t="s">
        <v>505</v>
      </c>
    </row>
    <row r="102" spans="1:6">
      <c r="A102" s="83">
        <v>100</v>
      </c>
      <c r="B102" s="91" t="s">
        <v>506</v>
      </c>
      <c r="C102" s="92" t="s">
        <v>281</v>
      </c>
      <c r="D102" s="93" t="s">
        <v>265</v>
      </c>
      <c r="E102" s="94">
        <f>人物卡!AE5*4</f>
        <v>320</v>
      </c>
      <c r="F102" s="95" t="s">
        <v>507</v>
      </c>
    </row>
    <row r="103" ht="17.25" customHeight="1" spans="1:6">
      <c r="A103" s="86">
        <v>101</v>
      </c>
      <c r="B103" s="87" t="s">
        <v>508</v>
      </c>
      <c r="C103" s="67" t="s">
        <v>293</v>
      </c>
      <c r="D103" s="88" t="s">
        <v>345</v>
      </c>
      <c r="E103" s="89">
        <f>人物卡!AE5*2+MAX(人物卡!Y5,人物卡!Y3)*2</f>
        <v>280</v>
      </c>
      <c r="F103" s="90" t="s">
        <v>509</v>
      </c>
    </row>
    <row r="104" ht="17.25" customHeight="1" spans="1:6">
      <c r="A104" s="83">
        <v>102</v>
      </c>
      <c r="B104" s="91" t="s">
        <v>510</v>
      </c>
      <c r="C104" s="92" t="s">
        <v>302</v>
      </c>
      <c r="D104" s="93" t="s">
        <v>356</v>
      </c>
      <c r="E104" s="94">
        <f>人物卡!AE5*2+MAX(人物卡!Y5,人物卡!Y3)*2</f>
        <v>280</v>
      </c>
      <c r="F104" s="95" t="s">
        <v>511</v>
      </c>
    </row>
    <row r="105" ht="16.5" customHeight="1" spans="1:6">
      <c r="A105" s="86">
        <v>103</v>
      </c>
      <c r="B105" s="87" t="s">
        <v>512</v>
      </c>
      <c r="C105" s="67" t="s">
        <v>293</v>
      </c>
      <c r="D105" s="88" t="s">
        <v>290</v>
      </c>
      <c r="E105" s="89">
        <f>人物卡!AE5*2+MAX(人物卡!Y3,人物卡!S3)*2</f>
        <v>290</v>
      </c>
      <c r="F105" s="90" t="s">
        <v>513</v>
      </c>
    </row>
    <row r="106" ht="17.25" customHeight="1" spans="1:6">
      <c r="A106" s="83">
        <v>104</v>
      </c>
      <c r="B106" s="91" t="s">
        <v>514</v>
      </c>
      <c r="C106" s="92" t="s">
        <v>353</v>
      </c>
      <c r="D106" s="93" t="s">
        <v>356</v>
      </c>
      <c r="E106" s="94">
        <f>人物卡!AE5*2+MAX(人物卡!Y5,人物卡!Y3)*2</f>
        <v>280</v>
      </c>
      <c r="F106" s="95" t="s">
        <v>515</v>
      </c>
    </row>
    <row r="107" spans="1:6">
      <c r="A107" s="86">
        <v>105</v>
      </c>
      <c r="B107" s="87" t="s">
        <v>516</v>
      </c>
      <c r="C107" s="67" t="s">
        <v>517</v>
      </c>
      <c r="D107" s="88" t="s">
        <v>265</v>
      </c>
      <c r="E107" s="89">
        <f>人物卡!AE5*4</f>
        <v>320</v>
      </c>
      <c r="F107" s="90" t="s">
        <v>518</v>
      </c>
    </row>
    <row r="108" ht="16.5" customHeight="1" spans="1:6">
      <c r="A108" s="83">
        <v>106</v>
      </c>
      <c r="B108" s="91" t="s">
        <v>519</v>
      </c>
      <c r="C108" s="92" t="s">
        <v>520</v>
      </c>
      <c r="D108" s="93" t="s">
        <v>290</v>
      </c>
      <c r="E108" s="94">
        <f>人物卡!AE5*2+MAX(人物卡!Y3,人物卡!S3)*2</f>
        <v>290</v>
      </c>
      <c r="F108" s="95" t="s">
        <v>521</v>
      </c>
    </row>
    <row r="109" ht="16.5" customHeight="1" spans="1:6">
      <c r="A109" s="86">
        <v>107</v>
      </c>
      <c r="B109" s="87" t="s">
        <v>522</v>
      </c>
      <c r="C109" s="67" t="s">
        <v>523</v>
      </c>
      <c r="D109" s="88" t="s">
        <v>290</v>
      </c>
      <c r="E109" s="89">
        <f>人物卡!AE5*2+MAX(人物卡!Y3,人物卡!S3)*2</f>
        <v>290</v>
      </c>
      <c r="F109" s="90" t="s">
        <v>524</v>
      </c>
    </row>
    <row r="110" spans="1:6">
      <c r="A110" s="83">
        <v>108</v>
      </c>
      <c r="B110" s="91" t="s">
        <v>525</v>
      </c>
      <c r="C110" s="92" t="s">
        <v>302</v>
      </c>
      <c r="D110" s="93" t="s">
        <v>265</v>
      </c>
      <c r="E110" s="94">
        <f>人物卡!AE5*4</f>
        <v>320</v>
      </c>
      <c r="F110" s="95" t="s">
        <v>526</v>
      </c>
    </row>
    <row r="111" spans="1:6">
      <c r="A111" s="86">
        <v>109</v>
      </c>
      <c r="B111" s="87" t="s">
        <v>527</v>
      </c>
      <c r="C111" s="67" t="s">
        <v>492</v>
      </c>
      <c r="D111" s="88" t="s">
        <v>265</v>
      </c>
      <c r="E111" s="89">
        <f>人物卡!AE5*4</f>
        <v>320</v>
      </c>
      <c r="F111" s="90" t="s">
        <v>528</v>
      </c>
    </row>
    <row r="112" ht="17.25" customHeight="1" spans="1:6">
      <c r="A112" s="83">
        <v>110</v>
      </c>
      <c r="B112" s="91" t="s">
        <v>529</v>
      </c>
      <c r="C112" s="92" t="s">
        <v>249</v>
      </c>
      <c r="D112" s="93" t="s">
        <v>421</v>
      </c>
      <c r="E112" s="94">
        <f>人物卡!AE5*2+MAX(人物卡!Y5,人物卡!Y3)*2</f>
        <v>280</v>
      </c>
      <c r="F112" s="95" t="s">
        <v>530</v>
      </c>
    </row>
    <row r="113" spans="1:6">
      <c r="A113" s="86">
        <v>111</v>
      </c>
      <c r="B113" s="87" t="s">
        <v>531</v>
      </c>
      <c r="C113" s="67" t="s">
        <v>249</v>
      </c>
      <c r="D113" s="88" t="s">
        <v>265</v>
      </c>
      <c r="E113" s="89">
        <f>人物卡!AE5*4</f>
        <v>320</v>
      </c>
      <c r="F113" s="90" t="s">
        <v>532</v>
      </c>
    </row>
    <row r="114" spans="1:6">
      <c r="A114" s="83">
        <v>112</v>
      </c>
      <c r="B114" s="91" t="s">
        <v>533</v>
      </c>
      <c r="C114" s="92" t="s">
        <v>534</v>
      </c>
      <c r="D114" s="93" t="s">
        <v>265</v>
      </c>
      <c r="E114" s="94">
        <f>人物卡!AE5*4</f>
        <v>320</v>
      </c>
      <c r="F114" s="95" t="s">
        <v>535</v>
      </c>
    </row>
    <row r="115" ht="16.5" customHeight="1" spans="1:6">
      <c r="A115" s="86">
        <v>113</v>
      </c>
      <c r="B115" s="87" t="s">
        <v>536</v>
      </c>
      <c r="C115" s="67" t="s">
        <v>450</v>
      </c>
      <c r="D115" s="88" t="s">
        <v>269</v>
      </c>
      <c r="E115" s="89">
        <f>人物卡!AE5*2+MAX(人物卡!Y5,人物卡!AE3)*2</f>
        <v>280</v>
      </c>
      <c r="F115" s="90" t="s">
        <v>537</v>
      </c>
    </row>
    <row r="116" ht="16.35" spans="1:6">
      <c r="A116" s="96">
        <v>114</v>
      </c>
      <c r="B116" s="97" t="s">
        <v>538</v>
      </c>
      <c r="C116" s="98" t="s">
        <v>253</v>
      </c>
      <c r="D116" s="99" t="s">
        <v>265</v>
      </c>
      <c r="E116" s="100">
        <f>人物卡!AE5*4</f>
        <v>320</v>
      </c>
      <c r="F116" s="101" t="s">
        <v>539</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zoomScale="73" zoomScaleNormal="73" workbookViewId="0">
      <pane ySplit="1" topLeftCell="A11" activePane="bottomLeft" state="frozen"/>
      <selection/>
      <selection pane="bottomLeft" activeCell="C8" sqref="C8"/>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540</v>
      </c>
      <c r="B1" s="63" t="s">
        <v>541</v>
      </c>
      <c r="C1" s="63" t="s">
        <v>105</v>
      </c>
      <c r="D1" s="64" t="s">
        <v>104</v>
      </c>
      <c r="E1" s="63" t="s">
        <v>542</v>
      </c>
      <c r="F1" s="63" t="s">
        <v>543</v>
      </c>
      <c r="G1" s="63" t="s">
        <v>544</v>
      </c>
      <c r="H1" s="63" t="s">
        <v>545</v>
      </c>
      <c r="I1" s="63" t="s">
        <v>109</v>
      </c>
      <c r="J1" s="63" t="s">
        <v>10</v>
      </c>
    </row>
    <row r="2" spans="1:10">
      <c r="A2" s="65" t="s">
        <v>546</v>
      </c>
      <c r="B2" s="66"/>
      <c r="C2" s="66"/>
      <c r="D2" s="66"/>
      <c r="E2" s="66"/>
      <c r="F2" s="66"/>
      <c r="G2" s="66"/>
      <c r="H2" s="66"/>
      <c r="I2" s="66"/>
      <c r="J2" s="66"/>
    </row>
    <row r="3" s="60" customFormat="1" spans="1:10">
      <c r="A3" s="60" t="s">
        <v>547</v>
      </c>
      <c r="B3" s="60" t="s">
        <v>548</v>
      </c>
      <c r="C3" s="60" t="s">
        <v>549</v>
      </c>
      <c r="D3" s="60" t="s">
        <v>112</v>
      </c>
      <c r="E3" s="60" t="s">
        <v>550</v>
      </c>
      <c r="F3" s="60">
        <v>1</v>
      </c>
      <c r="G3" s="60">
        <v>1</v>
      </c>
      <c r="H3" s="60" t="s">
        <v>551</v>
      </c>
      <c r="I3" s="60">
        <v>97</v>
      </c>
      <c r="J3" s="60" t="s">
        <v>552</v>
      </c>
    </row>
    <row r="4" spans="1:10">
      <c r="A4" s="67" t="s">
        <v>553</v>
      </c>
      <c r="B4" s="67" t="s">
        <v>554</v>
      </c>
      <c r="C4" s="67" t="s">
        <v>555</v>
      </c>
      <c r="D4" s="68" t="s">
        <v>112</v>
      </c>
      <c r="E4" s="69" t="s">
        <v>556</v>
      </c>
      <c r="F4" s="69">
        <v>1</v>
      </c>
      <c r="G4" s="69" t="s">
        <v>557</v>
      </c>
      <c r="H4" s="69" t="s">
        <v>558</v>
      </c>
      <c r="I4" s="69" t="s">
        <v>557</v>
      </c>
      <c r="J4" s="69" t="s">
        <v>552</v>
      </c>
    </row>
    <row r="5" spans="1:10">
      <c r="A5" s="61" t="s">
        <v>559</v>
      </c>
      <c r="B5" s="61" t="s">
        <v>560</v>
      </c>
      <c r="C5" s="61" t="s">
        <v>561</v>
      </c>
      <c r="D5" s="62" t="s">
        <v>112</v>
      </c>
      <c r="E5" s="70" t="s">
        <v>562</v>
      </c>
      <c r="F5" s="70">
        <v>1</v>
      </c>
      <c r="G5" s="70"/>
      <c r="H5" s="70" t="s">
        <v>563</v>
      </c>
      <c r="I5" s="70"/>
      <c r="J5" s="70" t="s">
        <v>564</v>
      </c>
    </row>
    <row r="6" spans="1:10">
      <c r="A6" s="67" t="s">
        <v>565</v>
      </c>
      <c r="B6" s="67" t="s">
        <v>554</v>
      </c>
      <c r="C6" s="67" t="s">
        <v>566</v>
      </c>
      <c r="D6" s="68" t="s">
        <v>112</v>
      </c>
      <c r="E6" s="69" t="s">
        <v>556</v>
      </c>
      <c r="F6" s="69">
        <v>1</v>
      </c>
      <c r="G6" s="69" t="s">
        <v>557</v>
      </c>
      <c r="H6" s="69" t="s">
        <v>567</v>
      </c>
      <c r="I6" s="69" t="s">
        <v>557</v>
      </c>
      <c r="J6" s="69" t="s">
        <v>552</v>
      </c>
    </row>
    <row r="7" spans="1:10">
      <c r="A7" s="61" t="s">
        <v>568</v>
      </c>
      <c r="B7" s="61" t="s">
        <v>569</v>
      </c>
      <c r="C7" s="61" t="s">
        <v>570</v>
      </c>
      <c r="D7" s="62" t="s">
        <v>53</v>
      </c>
      <c r="E7" s="70" t="s">
        <v>556</v>
      </c>
      <c r="F7" s="70">
        <v>1</v>
      </c>
      <c r="G7" s="70"/>
      <c r="H7" s="70" t="s">
        <v>571</v>
      </c>
      <c r="I7" s="70">
        <v>95</v>
      </c>
      <c r="J7" s="70" t="s">
        <v>572</v>
      </c>
    </row>
    <row r="8" spans="1:10">
      <c r="A8" s="67" t="s">
        <v>573</v>
      </c>
      <c r="B8" s="67" t="s">
        <v>554</v>
      </c>
      <c r="C8" s="67" t="s">
        <v>115</v>
      </c>
      <c r="D8" s="68" t="s">
        <v>112</v>
      </c>
      <c r="E8" s="69" t="s">
        <v>556</v>
      </c>
      <c r="F8" s="69">
        <v>1</v>
      </c>
      <c r="G8" s="69" t="s">
        <v>557</v>
      </c>
      <c r="H8" s="69" t="s">
        <v>574</v>
      </c>
      <c r="I8" s="69" t="s">
        <v>557</v>
      </c>
      <c r="J8" s="69" t="s">
        <v>552</v>
      </c>
    </row>
    <row r="9" spans="1:10">
      <c r="A9" s="61" t="s">
        <v>575</v>
      </c>
      <c r="B9" s="61" t="s">
        <v>554</v>
      </c>
      <c r="C9" s="61" t="s">
        <v>115</v>
      </c>
      <c r="D9" s="62" t="s">
        <v>112</v>
      </c>
      <c r="E9" s="70" t="s">
        <v>556</v>
      </c>
      <c r="F9" s="70" t="s">
        <v>116</v>
      </c>
      <c r="G9" s="70"/>
      <c r="H9" s="70" t="s">
        <v>576</v>
      </c>
      <c r="I9" s="70"/>
      <c r="J9" s="70" t="s">
        <v>552</v>
      </c>
    </row>
    <row r="10" spans="1:10">
      <c r="A10" s="67" t="s">
        <v>577</v>
      </c>
      <c r="B10" s="67" t="s">
        <v>554</v>
      </c>
      <c r="C10" s="67" t="s">
        <v>578</v>
      </c>
      <c r="D10" s="68" t="s">
        <v>112</v>
      </c>
      <c r="E10" s="69" t="s">
        <v>556</v>
      </c>
      <c r="F10" s="69" t="s">
        <v>116</v>
      </c>
      <c r="G10" s="69" t="s">
        <v>557</v>
      </c>
      <c r="H10" s="69" t="s">
        <v>576</v>
      </c>
      <c r="I10" s="69" t="s">
        <v>557</v>
      </c>
      <c r="J10" s="69" t="s">
        <v>552</v>
      </c>
    </row>
    <row r="11" spans="1:10">
      <c r="A11" s="61" t="s">
        <v>579</v>
      </c>
      <c r="B11" s="61" t="s">
        <v>548</v>
      </c>
      <c r="C11" s="61" t="s">
        <v>580</v>
      </c>
      <c r="D11" s="62" t="s">
        <v>53</v>
      </c>
      <c r="E11" s="70" t="s">
        <v>581</v>
      </c>
      <c r="F11" s="70" t="s">
        <v>582</v>
      </c>
      <c r="G11" s="70" t="s">
        <v>116</v>
      </c>
      <c r="H11" s="70" t="s">
        <v>583</v>
      </c>
      <c r="I11" s="70">
        <v>96</v>
      </c>
      <c r="J11" s="70" t="s">
        <v>552</v>
      </c>
    </row>
    <row r="12" spans="1:10">
      <c r="A12" s="67" t="s">
        <v>584</v>
      </c>
      <c r="B12" s="67" t="s">
        <v>585</v>
      </c>
      <c r="C12" s="67" t="s">
        <v>578</v>
      </c>
      <c r="D12" s="68" t="s">
        <v>53</v>
      </c>
      <c r="E12" s="69" t="s">
        <v>556</v>
      </c>
      <c r="F12" s="69">
        <v>1</v>
      </c>
      <c r="G12" s="69" t="s">
        <v>557</v>
      </c>
      <c r="H12" s="69" t="s">
        <v>586</v>
      </c>
      <c r="I12" s="69" t="s">
        <v>557</v>
      </c>
      <c r="J12" s="69" t="s">
        <v>552</v>
      </c>
    </row>
    <row r="13" spans="1:10">
      <c r="A13" s="61" t="s">
        <v>587</v>
      </c>
      <c r="B13" s="61" t="s">
        <v>554</v>
      </c>
      <c r="C13" s="61" t="s">
        <v>588</v>
      </c>
      <c r="D13" s="62" t="s">
        <v>53</v>
      </c>
      <c r="E13" s="70" t="s">
        <v>556</v>
      </c>
      <c r="F13" s="70">
        <v>1</v>
      </c>
      <c r="G13" s="70"/>
      <c r="H13" s="70" t="s">
        <v>589</v>
      </c>
      <c r="I13" s="70"/>
      <c r="J13" s="70" t="s">
        <v>552</v>
      </c>
    </row>
    <row r="14" spans="1:10">
      <c r="A14" s="67" t="s">
        <v>590</v>
      </c>
      <c r="B14" s="67" t="s">
        <v>554</v>
      </c>
      <c r="C14" s="67" t="s">
        <v>115</v>
      </c>
      <c r="D14" s="68" t="s">
        <v>53</v>
      </c>
      <c r="E14" s="69" t="s">
        <v>556</v>
      </c>
      <c r="F14" s="69">
        <v>1</v>
      </c>
      <c r="G14" s="69" t="s">
        <v>557</v>
      </c>
      <c r="H14" s="69" t="s">
        <v>591</v>
      </c>
      <c r="I14" s="69" t="s">
        <v>557</v>
      </c>
      <c r="J14" s="69" t="s">
        <v>552</v>
      </c>
    </row>
    <row r="15" spans="1:10">
      <c r="A15" s="61" t="s">
        <v>592</v>
      </c>
      <c r="B15" s="61" t="s">
        <v>554</v>
      </c>
      <c r="C15" s="61" t="s">
        <v>593</v>
      </c>
      <c r="D15" s="62" t="s">
        <v>53</v>
      </c>
      <c r="E15" s="70" t="s">
        <v>556</v>
      </c>
      <c r="F15" s="70">
        <v>1</v>
      </c>
      <c r="G15" s="70"/>
      <c r="H15" s="70" t="s">
        <v>574</v>
      </c>
      <c r="I15" s="70"/>
      <c r="J15" s="70" t="s">
        <v>552</v>
      </c>
    </row>
    <row r="16" spans="1:10">
      <c r="A16" s="67" t="s">
        <v>594</v>
      </c>
      <c r="B16" s="67" t="s">
        <v>554</v>
      </c>
      <c r="C16" s="67" t="s">
        <v>122</v>
      </c>
      <c r="D16" s="68" t="s">
        <v>53</v>
      </c>
      <c r="E16" s="69" t="s">
        <v>556</v>
      </c>
      <c r="F16" s="69">
        <v>1</v>
      </c>
      <c r="G16" s="69" t="s">
        <v>557</v>
      </c>
      <c r="H16" s="69" t="s">
        <v>595</v>
      </c>
      <c r="I16" s="69" t="s">
        <v>557</v>
      </c>
      <c r="J16" s="69" t="s">
        <v>552</v>
      </c>
    </row>
    <row r="17" spans="1:10">
      <c r="A17" s="61" t="s">
        <v>596</v>
      </c>
      <c r="B17" s="61" t="s">
        <v>554</v>
      </c>
      <c r="C17" s="61" t="s">
        <v>597</v>
      </c>
      <c r="D17" s="62" t="s">
        <v>112</v>
      </c>
      <c r="E17" s="70" t="s">
        <v>556</v>
      </c>
      <c r="F17" s="70">
        <v>1</v>
      </c>
      <c r="G17" s="70"/>
      <c r="H17" s="70"/>
      <c r="I17" s="70">
        <v>95</v>
      </c>
      <c r="J17" s="70" t="s">
        <v>572</v>
      </c>
    </row>
    <row r="18" spans="1:10">
      <c r="A18" s="67" t="s">
        <v>598</v>
      </c>
      <c r="B18" s="67" t="s">
        <v>554</v>
      </c>
      <c r="C18" s="67" t="s">
        <v>599</v>
      </c>
      <c r="D18" s="68" t="s">
        <v>112</v>
      </c>
      <c r="E18" s="69" t="s">
        <v>600</v>
      </c>
      <c r="F18" s="69">
        <v>1</v>
      </c>
      <c r="G18" s="69">
        <v>25</v>
      </c>
      <c r="H18" s="69" t="s">
        <v>601</v>
      </c>
      <c r="I18" s="69" t="s">
        <v>557</v>
      </c>
      <c r="J18" s="69" t="s">
        <v>552</v>
      </c>
    </row>
    <row r="19" spans="1:10">
      <c r="A19" s="61" t="s">
        <v>602</v>
      </c>
      <c r="B19" s="61" t="s">
        <v>603</v>
      </c>
      <c r="C19" s="61" t="s">
        <v>115</v>
      </c>
      <c r="D19" s="62" t="s">
        <v>112</v>
      </c>
      <c r="E19" s="70" t="s">
        <v>556</v>
      </c>
      <c r="F19" s="70">
        <v>1</v>
      </c>
      <c r="G19" s="70"/>
      <c r="H19" s="70" t="s">
        <v>558</v>
      </c>
      <c r="I19" s="70"/>
      <c r="J19" s="70" t="s">
        <v>552</v>
      </c>
    </row>
    <row r="20" spans="1:10">
      <c r="A20" s="67" t="s">
        <v>604</v>
      </c>
      <c r="B20" s="67" t="s">
        <v>90</v>
      </c>
      <c r="C20" s="67" t="s">
        <v>605</v>
      </c>
      <c r="D20" s="68" t="s">
        <v>112</v>
      </c>
      <c r="E20" s="69" t="s">
        <v>606</v>
      </c>
      <c r="F20" s="69">
        <v>1</v>
      </c>
      <c r="G20" s="69" t="s">
        <v>557</v>
      </c>
      <c r="H20" s="69" t="s">
        <v>557</v>
      </c>
      <c r="I20" s="69" t="s">
        <v>557</v>
      </c>
      <c r="J20" s="69" t="s">
        <v>552</v>
      </c>
    </row>
    <row r="21" spans="1:10">
      <c r="A21" s="61" t="s">
        <v>607</v>
      </c>
      <c r="B21" s="61" t="s">
        <v>90</v>
      </c>
      <c r="C21" s="61" t="s">
        <v>561</v>
      </c>
      <c r="D21" s="62" t="s">
        <v>53</v>
      </c>
      <c r="E21" s="70" t="s">
        <v>556</v>
      </c>
      <c r="F21" s="70">
        <v>1</v>
      </c>
      <c r="G21" s="70" t="s">
        <v>608</v>
      </c>
      <c r="H21" s="70" t="s">
        <v>586</v>
      </c>
      <c r="I21" s="70">
        <v>100</v>
      </c>
      <c r="J21" s="70" t="s">
        <v>552</v>
      </c>
    </row>
    <row r="22" spans="1:10">
      <c r="A22" s="67" t="s">
        <v>609</v>
      </c>
      <c r="B22" s="67" t="s">
        <v>610</v>
      </c>
      <c r="C22" s="67" t="s">
        <v>611</v>
      </c>
      <c r="D22" s="68" t="s">
        <v>53</v>
      </c>
      <c r="E22" s="69" t="s">
        <v>556</v>
      </c>
      <c r="F22" s="69">
        <v>1</v>
      </c>
      <c r="G22" s="69" t="s">
        <v>557</v>
      </c>
      <c r="H22" s="69" t="s">
        <v>612</v>
      </c>
      <c r="I22" s="69" t="s">
        <v>557</v>
      </c>
      <c r="J22" s="69" t="s">
        <v>552</v>
      </c>
    </row>
    <row r="23" spans="1:10">
      <c r="A23" s="61" t="s">
        <v>613</v>
      </c>
      <c r="B23" s="61" t="s">
        <v>90</v>
      </c>
      <c r="C23" s="61" t="s">
        <v>614</v>
      </c>
      <c r="D23" s="62" t="s">
        <v>53</v>
      </c>
      <c r="E23" s="70" t="s">
        <v>606</v>
      </c>
      <c r="F23" s="70">
        <v>1</v>
      </c>
      <c r="G23" s="70"/>
      <c r="H23" s="70">
        <v>42760</v>
      </c>
      <c r="I23" s="70"/>
      <c r="J23" s="70" t="s">
        <v>615</v>
      </c>
    </row>
    <row r="24" spans="1:10">
      <c r="A24" s="67" t="s">
        <v>616</v>
      </c>
      <c r="B24" s="67" t="s">
        <v>617</v>
      </c>
      <c r="C24" s="67" t="s">
        <v>618</v>
      </c>
      <c r="D24" s="68" t="s">
        <v>53</v>
      </c>
      <c r="E24" s="69" t="s">
        <v>556</v>
      </c>
      <c r="F24" s="69">
        <v>1</v>
      </c>
      <c r="G24" s="69" t="s">
        <v>557</v>
      </c>
      <c r="H24" s="69" t="s">
        <v>619</v>
      </c>
      <c r="I24" s="69" t="s">
        <v>557</v>
      </c>
      <c r="J24" s="69" t="s">
        <v>552</v>
      </c>
    </row>
    <row r="25" spans="1:10">
      <c r="A25" s="61" t="s">
        <v>620</v>
      </c>
      <c r="B25" s="61" t="s">
        <v>617</v>
      </c>
      <c r="C25" s="61" t="s">
        <v>588</v>
      </c>
      <c r="D25" s="62" t="s">
        <v>53</v>
      </c>
      <c r="E25" s="70" t="s">
        <v>556</v>
      </c>
      <c r="F25" s="70">
        <v>1</v>
      </c>
      <c r="G25" s="70"/>
      <c r="H25" s="70" t="s">
        <v>621</v>
      </c>
      <c r="I25" s="70"/>
      <c r="J25" s="70" t="s">
        <v>552</v>
      </c>
    </row>
    <row r="26" spans="1:10">
      <c r="A26" s="67" t="s">
        <v>622</v>
      </c>
      <c r="B26" s="67" t="s">
        <v>617</v>
      </c>
      <c r="C26" s="67" t="s">
        <v>578</v>
      </c>
      <c r="D26" s="68" t="s">
        <v>53</v>
      </c>
      <c r="E26" s="69" t="s">
        <v>556</v>
      </c>
      <c r="F26" s="69">
        <v>1</v>
      </c>
      <c r="G26" s="69" t="s">
        <v>557</v>
      </c>
      <c r="H26" s="69" t="s">
        <v>623</v>
      </c>
      <c r="I26" s="69" t="s">
        <v>557</v>
      </c>
      <c r="J26" s="69" t="s">
        <v>552</v>
      </c>
    </row>
    <row r="27" spans="1:10">
      <c r="A27" s="61" t="s">
        <v>624</v>
      </c>
      <c r="B27" s="61" t="s">
        <v>554</v>
      </c>
      <c r="C27" s="61" t="s">
        <v>119</v>
      </c>
      <c r="D27" s="62" t="s">
        <v>112</v>
      </c>
      <c r="E27" s="70" t="s">
        <v>556</v>
      </c>
      <c r="F27" s="70">
        <v>1</v>
      </c>
      <c r="G27" s="70"/>
      <c r="H27" s="70" t="s">
        <v>625</v>
      </c>
      <c r="I27" s="70">
        <v>97</v>
      </c>
      <c r="J27" s="70" t="s">
        <v>572</v>
      </c>
    </row>
    <row r="28" spans="1:10">
      <c r="A28" s="67" t="s">
        <v>626</v>
      </c>
      <c r="B28" s="67" t="s">
        <v>627</v>
      </c>
      <c r="C28" s="67" t="s">
        <v>119</v>
      </c>
      <c r="D28" s="68" t="s">
        <v>112</v>
      </c>
      <c r="E28" s="69" t="s">
        <v>628</v>
      </c>
      <c r="F28" s="69">
        <v>1</v>
      </c>
      <c r="G28" s="69">
        <v>3</v>
      </c>
      <c r="H28" s="69" t="s">
        <v>629</v>
      </c>
      <c r="I28" s="69">
        <v>95</v>
      </c>
      <c r="J28" s="69" t="s">
        <v>572</v>
      </c>
    </row>
    <row r="29" spans="1:10">
      <c r="A29" s="61" t="s">
        <v>630</v>
      </c>
      <c r="B29" s="61" t="s">
        <v>90</v>
      </c>
      <c r="C29" s="61" t="s">
        <v>614</v>
      </c>
      <c r="D29" s="62" t="s">
        <v>112</v>
      </c>
      <c r="E29" s="70">
        <v>20</v>
      </c>
      <c r="F29" s="70">
        <v>1</v>
      </c>
      <c r="G29" s="70"/>
      <c r="H29" s="70" t="s">
        <v>631</v>
      </c>
      <c r="I29" s="70"/>
      <c r="J29" s="70" t="s">
        <v>615</v>
      </c>
    </row>
    <row r="30" spans="1:10">
      <c r="A30" s="67" t="s">
        <v>632</v>
      </c>
      <c r="B30" s="67" t="s">
        <v>633</v>
      </c>
      <c r="C30" s="67" t="s">
        <v>634</v>
      </c>
      <c r="D30" s="68" t="s">
        <v>53</v>
      </c>
      <c r="E30" s="69" t="s">
        <v>556</v>
      </c>
      <c r="F30" s="69">
        <v>1</v>
      </c>
      <c r="G30" s="69" t="s">
        <v>557</v>
      </c>
      <c r="H30" s="69" t="s">
        <v>635</v>
      </c>
      <c r="I30" s="69" t="s">
        <v>557</v>
      </c>
      <c r="J30" s="69" t="s">
        <v>552</v>
      </c>
    </row>
    <row r="31" spans="1:10">
      <c r="A31" s="65" t="s">
        <v>86</v>
      </c>
      <c r="B31" s="71" t="s">
        <v>636</v>
      </c>
      <c r="C31" s="71"/>
      <c r="D31" s="71"/>
      <c r="E31" s="71"/>
      <c r="F31" s="71"/>
      <c r="G31" s="71"/>
      <c r="H31" s="71"/>
      <c r="I31" s="71"/>
      <c r="J31" s="71"/>
    </row>
    <row r="32" spans="1:10">
      <c r="A32" s="61" t="s">
        <v>637</v>
      </c>
      <c r="B32" s="61" t="s">
        <v>627</v>
      </c>
      <c r="C32" s="61" t="s">
        <v>638</v>
      </c>
      <c r="D32" s="61" t="s">
        <v>53</v>
      </c>
      <c r="E32" s="61">
        <v>10</v>
      </c>
      <c r="F32" s="62" t="s">
        <v>639</v>
      </c>
      <c r="G32" s="70">
        <v>1</v>
      </c>
      <c r="H32" s="70" t="s">
        <v>640</v>
      </c>
      <c r="I32" s="70">
        <v>95</v>
      </c>
      <c r="J32" s="70" t="s">
        <v>615</v>
      </c>
    </row>
    <row r="33" spans="1:10">
      <c r="A33" s="67" t="s">
        <v>641</v>
      </c>
      <c r="B33" s="67" t="s">
        <v>627</v>
      </c>
      <c r="C33" s="67" t="s">
        <v>642</v>
      </c>
      <c r="D33" s="67" t="s">
        <v>53</v>
      </c>
      <c r="E33" s="67" t="s">
        <v>643</v>
      </c>
      <c r="F33" s="68" t="s">
        <v>644</v>
      </c>
      <c r="G33" s="69">
        <v>6</v>
      </c>
      <c r="H33" s="69" t="s">
        <v>645</v>
      </c>
      <c r="I33" s="69">
        <v>100</v>
      </c>
      <c r="J33" s="69" t="s">
        <v>552</v>
      </c>
    </row>
    <row r="34" spans="1:10">
      <c r="A34" s="61" t="s">
        <v>646</v>
      </c>
      <c r="B34" s="61" t="s">
        <v>627</v>
      </c>
      <c r="C34" s="61" t="s">
        <v>642</v>
      </c>
      <c r="D34" s="61" t="s">
        <v>53</v>
      </c>
      <c r="E34" s="61">
        <v>3</v>
      </c>
      <c r="F34" s="62">
        <v>1</v>
      </c>
      <c r="G34" s="70">
        <v>1</v>
      </c>
      <c r="H34" s="70" t="s">
        <v>647</v>
      </c>
      <c r="I34" s="70">
        <v>100</v>
      </c>
      <c r="J34" s="70" t="s">
        <v>564</v>
      </c>
    </row>
    <row r="35" spans="1:10">
      <c r="A35" s="67" t="s">
        <v>648</v>
      </c>
      <c r="B35" s="67" t="s">
        <v>627</v>
      </c>
      <c r="C35" s="67" t="s">
        <v>649</v>
      </c>
      <c r="D35" s="67" t="s">
        <v>53</v>
      </c>
      <c r="E35" s="67" t="s">
        <v>650</v>
      </c>
      <c r="F35" s="68" t="s">
        <v>644</v>
      </c>
      <c r="G35" s="69">
        <v>65</v>
      </c>
      <c r="H35" s="69" t="s">
        <v>651</v>
      </c>
      <c r="I35" s="69">
        <v>100</v>
      </c>
      <c r="J35" s="69" t="s">
        <v>552</v>
      </c>
    </row>
    <row r="36" spans="1:10">
      <c r="A36" s="61" t="s">
        <v>652</v>
      </c>
      <c r="B36" s="61" t="s">
        <v>627</v>
      </c>
      <c r="C36" s="61" t="s">
        <v>649</v>
      </c>
      <c r="D36" s="61" t="s">
        <v>53</v>
      </c>
      <c r="E36" s="61">
        <v>15</v>
      </c>
      <c r="F36" s="62" t="s">
        <v>644</v>
      </c>
      <c r="G36" s="70">
        <v>8</v>
      </c>
      <c r="H36" s="70" t="s">
        <v>653</v>
      </c>
      <c r="I36" s="70">
        <v>99</v>
      </c>
      <c r="J36" s="70" t="s">
        <v>552</v>
      </c>
    </row>
    <row r="37" spans="1:10">
      <c r="A37" s="67" t="s">
        <v>654</v>
      </c>
      <c r="B37" s="67" t="s">
        <v>627</v>
      </c>
      <c r="C37" s="67" t="s">
        <v>655</v>
      </c>
      <c r="D37" s="67" t="s">
        <v>53</v>
      </c>
      <c r="E37" s="67" t="s">
        <v>650</v>
      </c>
      <c r="F37" s="68" t="s">
        <v>644</v>
      </c>
      <c r="G37" s="69">
        <v>6</v>
      </c>
      <c r="H37" s="69" t="s">
        <v>656</v>
      </c>
      <c r="I37" s="69">
        <v>100</v>
      </c>
      <c r="J37" s="69" t="s">
        <v>572</v>
      </c>
    </row>
    <row r="38" spans="1:10">
      <c r="A38" s="61" t="s">
        <v>657</v>
      </c>
      <c r="B38" s="61" t="s">
        <v>627</v>
      </c>
      <c r="C38" s="61" t="s">
        <v>658</v>
      </c>
      <c r="D38" s="61" t="s">
        <v>53</v>
      </c>
      <c r="E38" s="61">
        <v>15</v>
      </c>
      <c r="F38" s="62" t="s">
        <v>644</v>
      </c>
      <c r="G38" s="70">
        <v>6</v>
      </c>
      <c r="H38" s="70" t="s">
        <v>659</v>
      </c>
      <c r="I38" s="70">
        <v>100</v>
      </c>
      <c r="J38" s="70" t="s">
        <v>552</v>
      </c>
    </row>
    <row r="39" spans="1:10">
      <c r="A39" s="67" t="s">
        <v>660</v>
      </c>
      <c r="B39" s="67" t="s">
        <v>627</v>
      </c>
      <c r="C39" s="67" t="s">
        <v>658</v>
      </c>
      <c r="D39" s="67" t="s">
        <v>53</v>
      </c>
      <c r="E39" s="67" t="s">
        <v>650</v>
      </c>
      <c r="F39" s="68" t="s">
        <v>644</v>
      </c>
      <c r="G39" s="69">
        <v>8</v>
      </c>
      <c r="H39" s="69" t="s">
        <v>661</v>
      </c>
      <c r="I39" s="69">
        <v>99</v>
      </c>
      <c r="J39" s="69" t="s">
        <v>552</v>
      </c>
    </row>
    <row r="40" spans="1:10">
      <c r="A40" s="61" t="s">
        <v>662</v>
      </c>
      <c r="B40" s="61" t="s">
        <v>627</v>
      </c>
      <c r="C40" s="61" t="s">
        <v>658</v>
      </c>
      <c r="D40" s="61" t="s">
        <v>53</v>
      </c>
      <c r="E40" s="61">
        <v>15</v>
      </c>
      <c r="F40" s="62" t="s">
        <v>644</v>
      </c>
      <c r="G40" s="70">
        <v>15</v>
      </c>
      <c r="H40" s="70" t="s">
        <v>663</v>
      </c>
      <c r="I40" s="70">
        <v>98</v>
      </c>
      <c r="J40" s="70" t="s">
        <v>572</v>
      </c>
    </row>
    <row r="41" spans="1:10">
      <c r="A41" s="67" t="s">
        <v>664</v>
      </c>
      <c r="B41" s="67" t="s">
        <v>627</v>
      </c>
      <c r="C41" s="67" t="s">
        <v>658</v>
      </c>
      <c r="D41" s="67" t="s">
        <v>53</v>
      </c>
      <c r="E41" s="67" t="s">
        <v>650</v>
      </c>
      <c r="F41" s="68" t="s">
        <v>644</v>
      </c>
      <c r="G41" s="69">
        <v>17</v>
      </c>
      <c r="H41" s="69" t="s">
        <v>663</v>
      </c>
      <c r="I41" s="69">
        <v>98</v>
      </c>
      <c r="J41" s="69" t="s">
        <v>572</v>
      </c>
    </row>
    <row r="42" spans="1:10">
      <c r="A42" s="61" t="s">
        <v>665</v>
      </c>
      <c r="B42" s="61" t="s">
        <v>627</v>
      </c>
      <c r="C42" s="61" t="s">
        <v>658</v>
      </c>
      <c r="D42" s="61" t="s">
        <v>53</v>
      </c>
      <c r="E42" s="61">
        <v>15</v>
      </c>
      <c r="F42" s="62" t="s">
        <v>644</v>
      </c>
      <c r="G42" s="70">
        <v>8</v>
      </c>
      <c r="H42" s="70" t="s">
        <v>666</v>
      </c>
      <c r="I42" s="70">
        <v>99</v>
      </c>
      <c r="J42" s="70" t="s">
        <v>552</v>
      </c>
    </row>
    <row r="43" spans="1:10">
      <c r="A43" s="67" t="s">
        <v>667</v>
      </c>
      <c r="B43" s="67" t="s">
        <v>627</v>
      </c>
      <c r="C43" s="67" t="s">
        <v>658</v>
      </c>
      <c r="D43" s="67" t="s">
        <v>53</v>
      </c>
      <c r="E43" s="67" t="s">
        <v>650</v>
      </c>
      <c r="F43" s="68" t="s">
        <v>644</v>
      </c>
      <c r="G43" s="69">
        <v>8</v>
      </c>
      <c r="H43" s="69" t="s">
        <v>668</v>
      </c>
      <c r="I43" s="69">
        <v>100</v>
      </c>
      <c r="J43" s="69" t="s">
        <v>669</v>
      </c>
    </row>
    <row r="44" spans="1:10">
      <c r="A44" s="61" t="s">
        <v>670</v>
      </c>
      <c r="B44" s="61" t="s">
        <v>627</v>
      </c>
      <c r="C44" s="61" t="s">
        <v>671</v>
      </c>
      <c r="D44" s="61" t="s">
        <v>53</v>
      </c>
      <c r="E44" s="61">
        <v>15</v>
      </c>
      <c r="F44" s="62" t="s">
        <v>644</v>
      </c>
      <c r="G44" s="70">
        <v>6</v>
      </c>
      <c r="H44" s="70" t="s">
        <v>672</v>
      </c>
      <c r="I44" s="70">
        <v>100</v>
      </c>
      <c r="J44" s="70" t="s">
        <v>572</v>
      </c>
    </row>
    <row r="45" spans="1:10">
      <c r="A45" s="67" t="s">
        <v>673</v>
      </c>
      <c r="B45" s="67" t="s">
        <v>627</v>
      </c>
      <c r="C45" s="67" t="s">
        <v>674</v>
      </c>
      <c r="D45" s="67" t="s">
        <v>53</v>
      </c>
      <c r="E45" s="67" t="s">
        <v>650</v>
      </c>
      <c r="F45" s="68" t="s">
        <v>644</v>
      </c>
      <c r="G45" s="69">
        <v>6</v>
      </c>
      <c r="H45" s="69" t="s">
        <v>640</v>
      </c>
      <c r="I45" s="69">
        <v>100</v>
      </c>
      <c r="J45" s="69" t="s">
        <v>552</v>
      </c>
    </row>
    <row r="46" spans="1:10">
      <c r="A46" s="61" t="s">
        <v>675</v>
      </c>
      <c r="B46" s="61" t="s">
        <v>627</v>
      </c>
      <c r="C46" s="61" t="s">
        <v>674</v>
      </c>
      <c r="D46" s="61" t="s">
        <v>53</v>
      </c>
      <c r="E46" s="61">
        <v>15</v>
      </c>
      <c r="F46" s="62" t="s">
        <v>644</v>
      </c>
      <c r="G46" s="70">
        <v>7</v>
      </c>
      <c r="H46" s="70" t="s">
        <v>676</v>
      </c>
      <c r="I46" s="70">
        <v>100</v>
      </c>
      <c r="J46" s="70" t="s">
        <v>552</v>
      </c>
    </row>
    <row r="47" spans="1:10">
      <c r="A47" s="67" t="s">
        <v>677</v>
      </c>
      <c r="B47" s="67" t="s">
        <v>627</v>
      </c>
      <c r="C47" s="67" t="s">
        <v>678</v>
      </c>
      <c r="D47" s="67" t="s">
        <v>53</v>
      </c>
      <c r="E47" s="67" t="s">
        <v>650</v>
      </c>
      <c r="F47" s="68" t="s">
        <v>644</v>
      </c>
      <c r="G47" s="69">
        <v>7</v>
      </c>
      <c r="H47" s="69" t="s">
        <v>679</v>
      </c>
      <c r="I47" s="69">
        <v>94</v>
      </c>
      <c r="J47" s="69" t="s">
        <v>572</v>
      </c>
    </row>
    <row r="48" spans="1:10">
      <c r="A48" s="65" t="s">
        <v>680</v>
      </c>
      <c r="B48" s="66"/>
      <c r="C48" s="66"/>
      <c r="D48" s="66"/>
      <c r="E48" s="66"/>
      <c r="F48" s="66"/>
      <c r="G48" s="66"/>
      <c r="H48" s="66"/>
      <c r="I48" s="66"/>
      <c r="J48" s="66"/>
    </row>
    <row r="49" spans="1:10">
      <c r="A49" s="61" t="s">
        <v>681</v>
      </c>
      <c r="B49" s="61" t="s">
        <v>682</v>
      </c>
      <c r="C49" s="61" t="s">
        <v>683</v>
      </c>
      <c r="D49" s="61" t="s">
        <v>53</v>
      </c>
      <c r="E49" s="61" t="s">
        <v>684</v>
      </c>
      <c r="F49" s="62" t="s">
        <v>639</v>
      </c>
      <c r="G49" s="70" t="s">
        <v>116</v>
      </c>
      <c r="H49" s="70" t="s">
        <v>685</v>
      </c>
      <c r="I49" s="70" t="s">
        <v>686</v>
      </c>
      <c r="J49" s="70" t="s">
        <v>615</v>
      </c>
    </row>
    <row r="50" spans="1:10">
      <c r="A50" s="67" t="s">
        <v>687</v>
      </c>
      <c r="B50" s="67" t="s">
        <v>682</v>
      </c>
      <c r="C50" s="67" t="s">
        <v>638</v>
      </c>
      <c r="D50" s="67" t="s">
        <v>53</v>
      </c>
      <c r="E50" s="67" t="s">
        <v>688</v>
      </c>
      <c r="F50" s="68" t="s">
        <v>116</v>
      </c>
      <c r="G50" s="69" t="s">
        <v>689</v>
      </c>
      <c r="H50" s="69" t="s">
        <v>690</v>
      </c>
      <c r="I50" s="69" t="s">
        <v>691</v>
      </c>
      <c r="J50" s="69" t="s">
        <v>552</v>
      </c>
    </row>
    <row r="51" spans="1:10">
      <c r="A51" s="61" t="s">
        <v>692</v>
      </c>
      <c r="B51" s="61" t="s">
        <v>682</v>
      </c>
      <c r="C51" s="61" t="s">
        <v>693</v>
      </c>
      <c r="D51" s="61" t="s">
        <v>53</v>
      </c>
      <c r="E51" s="61" t="s">
        <v>694</v>
      </c>
      <c r="F51" s="62" t="s">
        <v>116</v>
      </c>
      <c r="G51" s="70" t="s">
        <v>689</v>
      </c>
      <c r="H51" s="70" t="s">
        <v>695</v>
      </c>
      <c r="I51" s="70" t="s">
        <v>696</v>
      </c>
      <c r="J51" s="70" t="s">
        <v>552</v>
      </c>
    </row>
    <row r="52" spans="1:10">
      <c r="A52" s="67" t="s">
        <v>697</v>
      </c>
      <c r="B52" s="67" t="s">
        <v>682</v>
      </c>
      <c r="C52" s="67" t="s">
        <v>698</v>
      </c>
      <c r="D52" s="67" t="s">
        <v>53</v>
      </c>
      <c r="E52" s="67" t="s">
        <v>699</v>
      </c>
      <c r="F52" s="68" t="s">
        <v>700</v>
      </c>
      <c r="G52" s="69" t="s">
        <v>116</v>
      </c>
      <c r="H52" s="69" t="s">
        <v>701</v>
      </c>
      <c r="I52" s="69" t="s">
        <v>702</v>
      </c>
      <c r="J52" s="69" t="s">
        <v>564</v>
      </c>
    </row>
    <row r="53" spans="1:10">
      <c r="A53" s="61" t="s">
        <v>703</v>
      </c>
      <c r="B53" s="61" t="s">
        <v>682</v>
      </c>
      <c r="C53" s="61" t="s">
        <v>704</v>
      </c>
      <c r="D53" s="61" t="s">
        <v>53</v>
      </c>
      <c r="E53" s="61" t="s">
        <v>705</v>
      </c>
      <c r="F53" s="62" t="s">
        <v>700</v>
      </c>
      <c r="G53" s="70" t="s">
        <v>116</v>
      </c>
      <c r="H53" s="70" t="s">
        <v>706</v>
      </c>
      <c r="I53" s="70" t="s">
        <v>707</v>
      </c>
      <c r="J53" s="70" t="s">
        <v>564</v>
      </c>
    </row>
    <row r="54" spans="1:10">
      <c r="A54" s="67" t="s">
        <v>708</v>
      </c>
      <c r="B54" s="67" t="s">
        <v>682</v>
      </c>
      <c r="C54" s="67" t="s">
        <v>709</v>
      </c>
      <c r="D54" s="67" t="s">
        <v>53</v>
      </c>
      <c r="E54" s="67" t="s">
        <v>710</v>
      </c>
      <c r="F54" s="68" t="s">
        <v>116</v>
      </c>
      <c r="G54" s="69" t="s">
        <v>711</v>
      </c>
      <c r="H54" s="69" t="s">
        <v>629</v>
      </c>
      <c r="I54" s="69" t="s">
        <v>702</v>
      </c>
      <c r="J54" s="69" t="s">
        <v>712</v>
      </c>
    </row>
    <row r="55" spans="1:10">
      <c r="A55" s="61" t="s">
        <v>713</v>
      </c>
      <c r="B55" s="61" t="s">
        <v>682</v>
      </c>
      <c r="C55" s="61" t="s">
        <v>704</v>
      </c>
      <c r="D55" s="61" t="s">
        <v>53</v>
      </c>
      <c r="E55" s="61" t="s">
        <v>714</v>
      </c>
      <c r="F55" s="62" t="s">
        <v>715</v>
      </c>
      <c r="G55" s="70" t="s">
        <v>643</v>
      </c>
      <c r="H55" s="70" t="s">
        <v>663</v>
      </c>
      <c r="I55" s="70" t="s">
        <v>120</v>
      </c>
      <c r="J55" s="70" t="s">
        <v>572</v>
      </c>
    </row>
    <row r="56" spans="1:10">
      <c r="A56" s="67" t="s">
        <v>716</v>
      </c>
      <c r="B56" s="67" t="s">
        <v>682</v>
      </c>
      <c r="C56" s="67" t="s">
        <v>709</v>
      </c>
      <c r="D56" s="67" t="s">
        <v>53</v>
      </c>
      <c r="E56" s="67" t="s">
        <v>710</v>
      </c>
      <c r="F56" s="68" t="s">
        <v>116</v>
      </c>
      <c r="G56" s="69" t="s">
        <v>717</v>
      </c>
      <c r="H56" s="69" t="s">
        <v>718</v>
      </c>
      <c r="I56" s="69" t="s">
        <v>702</v>
      </c>
      <c r="J56" s="69" t="s">
        <v>552</v>
      </c>
    </row>
    <row r="57" spans="1:10">
      <c r="A57" s="61" t="s">
        <v>719</v>
      </c>
      <c r="B57" s="61" t="s">
        <v>682</v>
      </c>
      <c r="C57" s="61" t="s">
        <v>709</v>
      </c>
      <c r="D57" s="61" t="s">
        <v>53</v>
      </c>
      <c r="E57" s="61" t="s">
        <v>710</v>
      </c>
      <c r="F57" s="62" t="s">
        <v>116</v>
      </c>
      <c r="G57" s="70" t="s">
        <v>717</v>
      </c>
      <c r="H57" s="70" t="s">
        <v>720</v>
      </c>
      <c r="I57" s="70" t="s">
        <v>702</v>
      </c>
      <c r="J57" s="70" t="s">
        <v>552</v>
      </c>
    </row>
    <row r="58" spans="1:10">
      <c r="A58" s="67" t="s">
        <v>721</v>
      </c>
      <c r="B58" s="67" t="s">
        <v>682</v>
      </c>
      <c r="C58" s="67" t="s">
        <v>709</v>
      </c>
      <c r="D58" s="67" t="s">
        <v>53</v>
      </c>
      <c r="E58" s="67" t="s">
        <v>710</v>
      </c>
      <c r="F58" s="68" t="s">
        <v>116</v>
      </c>
      <c r="G58" s="69" t="s">
        <v>717</v>
      </c>
      <c r="H58" s="69" t="s">
        <v>722</v>
      </c>
      <c r="I58" s="69" t="s">
        <v>702</v>
      </c>
      <c r="J58" s="69" t="s">
        <v>572</v>
      </c>
    </row>
    <row r="59" spans="1:10">
      <c r="A59" s="61" t="s">
        <v>723</v>
      </c>
      <c r="B59" s="61" t="s">
        <v>682</v>
      </c>
      <c r="C59" s="61" t="s">
        <v>724</v>
      </c>
      <c r="D59" s="61" t="s">
        <v>53</v>
      </c>
      <c r="E59" s="61" t="s">
        <v>710</v>
      </c>
      <c r="F59" s="62" t="s">
        <v>116</v>
      </c>
      <c r="G59" s="70" t="s">
        <v>717</v>
      </c>
      <c r="H59" s="70" t="s">
        <v>629</v>
      </c>
      <c r="I59" s="70" t="s">
        <v>696</v>
      </c>
      <c r="J59" s="70" t="s">
        <v>572</v>
      </c>
    </row>
    <row r="60" spans="1:10">
      <c r="A60" s="67" t="s">
        <v>725</v>
      </c>
      <c r="B60" s="67" t="s">
        <v>682</v>
      </c>
      <c r="C60" s="67" t="s">
        <v>726</v>
      </c>
      <c r="D60" s="67" t="s">
        <v>53</v>
      </c>
      <c r="E60" s="67" t="s">
        <v>702</v>
      </c>
      <c r="F60" s="68" t="s">
        <v>727</v>
      </c>
      <c r="G60" s="69" t="s">
        <v>728</v>
      </c>
      <c r="H60" s="69" t="s">
        <v>729</v>
      </c>
      <c r="I60" s="69" t="s">
        <v>702</v>
      </c>
      <c r="J60" s="69" t="s">
        <v>552</v>
      </c>
    </row>
    <row r="61" spans="1:10">
      <c r="A61" s="65" t="s">
        <v>730</v>
      </c>
      <c r="B61" s="71" t="s">
        <v>731</v>
      </c>
      <c r="C61" s="71"/>
      <c r="D61" s="71"/>
      <c r="E61" s="71"/>
      <c r="F61" s="71"/>
      <c r="G61" s="71"/>
      <c r="H61" s="71"/>
      <c r="I61" s="71"/>
      <c r="J61" s="71"/>
    </row>
    <row r="62" spans="1:10">
      <c r="A62" s="61" t="s">
        <v>732</v>
      </c>
      <c r="B62" s="61" t="s">
        <v>682</v>
      </c>
      <c r="C62" s="61" t="s">
        <v>733</v>
      </c>
      <c r="D62" s="61" t="s">
        <v>112</v>
      </c>
      <c r="E62" s="61" t="s">
        <v>734</v>
      </c>
      <c r="F62" s="62" t="s">
        <v>727</v>
      </c>
      <c r="G62" s="70" t="s">
        <v>728</v>
      </c>
      <c r="H62" s="70" t="s">
        <v>735</v>
      </c>
      <c r="I62" s="70" t="s">
        <v>702</v>
      </c>
      <c r="J62" s="70" t="s">
        <v>564</v>
      </c>
    </row>
    <row r="63" spans="1:10">
      <c r="A63" s="67" t="s">
        <v>736</v>
      </c>
      <c r="B63" s="67" t="s">
        <v>682</v>
      </c>
      <c r="C63" s="67" t="s">
        <v>737</v>
      </c>
      <c r="D63" s="67" t="s">
        <v>112</v>
      </c>
      <c r="E63" s="67" t="s">
        <v>734</v>
      </c>
      <c r="F63" s="68" t="s">
        <v>727</v>
      </c>
      <c r="G63" s="69" t="s">
        <v>728</v>
      </c>
      <c r="H63" s="69" t="s">
        <v>738</v>
      </c>
      <c r="I63" s="69" t="s">
        <v>702</v>
      </c>
      <c r="J63" s="69" t="s">
        <v>564</v>
      </c>
    </row>
    <row r="64" spans="1:10">
      <c r="A64" s="61" t="s">
        <v>739</v>
      </c>
      <c r="B64" s="61" t="s">
        <v>682</v>
      </c>
      <c r="C64" s="61" t="s">
        <v>740</v>
      </c>
      <c r="D64" s="61" t="s">
        <v>112</v>
      </c>
      <c r="E64" s="61" t="s">
        <v>734</v>
      </c>
      <c r="F64" s="62" t="s">
        <v>727</v>
      </c>
      <c r="G64" s="70" t="s">
        <v>728</v>
      </c>
      <c r="H64" s="70" t="s">
        <v>741</v>
      </c>
      <c r="I64" s="70" t="s">
        <v>702</v>
      </c>
      <c r="J64" s="70" t="s">
        <v>552</v>
      </c>
    </row>
    <row r="65" spans="1:10">
      <c r="A65" s="67" t="s">
        <v>742</v>
      </c>
      <c r="B65" s="67" t="s">
        <v>682</v>
      </c>
      <c r="C65" s="67" t="s">
        <v>740</v>
      </c>
      <c r="D65" s="67" t="s">
        <v>112</v>
      </c>
      <c r="E65" s="67" t="s">
        <v>734</v>
      </c>
      <c r="F65" s="68" t="s">
        <v>116</v>
      </c>
      <c r="G65" s="69" t="s">
        <v>717</v>
      </c>
      <c r="H65" s="69" t="s">
        <v>743</v>
      </c>
      <c r="I65" s="69" t="s">
        <v>702</v>
      </c>
      <c r="J65" s="69" t="s">
        <v>572</v>
      </c>
    </row>
    <row r="66" spans="1:10">
      <c r="A66" s="61" t="s">
        <v>744</v>
      </c>
      <c r="B66" s="61" t="s">
        <v>682</v>
      </c>
      <c r="C66" s="61" t="s">
        <v>740</v>
      </c>
      <c r="D66" s="61" t="s">
        <v>112</v>
      </c>
      <c r="E66" s="61" t="s">
        <v>734</v>
      </c>
      <c r="F66" s="62" t="s">
        <v>715</v>
      </c>
      <c r="G66" s="70" t="s">
        <v>717</v>
      </c>
      <c r="H66" s="70" t="s">
        <v>743</v>
      </c>
      <c r="I66" s="70" t="s">
        <v>702</v>
      </c>
      <c r="J66" s="70" t="s">
        <v>572</v>
      </c>
    </row>
    <row r="67" spans="1:10">
      <c r="A67" s="67" t="s">
        <v>745</v>
      </c>
      <c r="B67" s="67" t="s">
        <v>682</v>
      </c>
      <c r="C67" s="67" t="s">
        <v>746</v>
      </c>
      <c r="D67" s="67" t="s">
        <v>112</v>
      </c>
      <c r="E67" s="67" t="s">
        <v>635</v>
      </c>
      <c r="F67" s="68" t="s">
        <v>727</v>
      </c>
      <c r="G67" s="69" t="s">
        <v>728</v>
      </c>
      <c r="H67" s="69"/>
      <c r="I67" s="69" t="s">
        <v>702</v>
      </c>
      <c r="J67" s="69" t="s">
        <v>564</v>
      </c>
    </row>
    <row r="68" spans="1:10">
      <c r="A68" s="61" t="s">
        <v>747</v>
      </c>
      <c r="B68" s="61" t="s">
        <v>682</v>
      </c>
      <c r="C68" s="61" t="s">
        <v>748</v>
      </c>
      <c r="D68" s="61" t="s">
        <v>112</v>
      </c>
      <c r="E68" s="61" t="s">
        <v>734</v>
      </c>
      <c r="F68" s="62" t="s">
        <v>727</v>
      </c>
      <c r="G68" s="70" t="s">
        <v>728</v>
      </c>
      <c r="H68" s="70" t="s">
        <v>615</v>
      </c>
      <c r="I68" s="70" t="s">
        <v>702</v>
      </c>
      <c r="J68" s="70" t="s">
        <v>669</v>
      </c>
    </row>
    <row r="69" spans="1:10">
      <c r="A69" s="67" t="s">
        <v>749</v>
      </c>
      <c r="B69" s="67" t="s">
        <v>682</v>
      </c>
      <c r="C69" s="67" t="s">
        <v>740</v>
      </c>
      <c r="D69" s="67" t="s">
        <v>112</v>
      </c>
      <c r="E69" s="67" t="s">
        <v>734</v>
      </c>
      <c r="F69" s="68" t="s">
        <v>715</v>
      </c>
      <c r="G69" s="69" t="s">
        <v>750</v>
      </c>
      <c r="H69" s="69" t="s">
        <v>751</v>
      </c>
      <c r="I69" s="69" t="s">
        <v>702</v>
      </c>
      <c r="J69" s="69" t="s">
        <v>572</v>
      </c>
    </row>
    <row r="70" spans="1:10">
      <c r="A70" s="61" t="s">
        <v>752</v>
      </c>
      <c r="B70" s="61" t="s">
        <v>682</v>
      </c>
      <c r="C70" s="61" t="s">
        <v>740</v>
      </c>
      <c r="D70" s="61" t="s">
        <v>112</v>
      </c>
      <c r="E70" s="61" t="s">
        <v>734</v>
      </c>
      <c r="F70" s="62" t="s">
        <v>116</v>
      </c>
      <c r="G70" s="70" t="s">
        <v>711</v>
      </c>
      <c r="H70" s="70" t="s">
        <v>753</v>
      </c>
      <c r="I70" s="70" t="s">
        <v>696</v>
      </c>
      <c r="J70" s="70" t="s">
        <v>572</v>
      </c>
    </row>
    <row r="71" spans="1:10">
      <c r="A71" s="65" t="s">
        <v>754</v>
      </c>
      <c r="B71" s="71" t="s">
        <v>755</v>
      </c>
      <c r="C71" s="71"/>
      <c r="D71" s="71"/>
      <c r="E71" s="71"/>
      <c r="F71" s="71"/>
      <c r="G71" s="71"/>
      <c r="H71" s="71"/>
      <c r="I71" s="71"/>
      <c r="J71" s="71"/>
    </row>
    <row r="72" spans="1:10">
      <c r="A72" s="67" t="s">
        <v>756</v>
      </c>
      <c r="B72" s="67" t="s">
        <v>682</v>
      </c>
      <c r="C72" s="67" t="s">
        <v>704</v>
      </c>
      <c r="D72" s="67" t="s">
        <v>53</v>
      </c>
      <c r="E72" s="67" t="s">
        <v>702</v>
      </c>
      <c r="F72" s="68" t="s">
        <v>757</v>
      </c>
      <c r="G72" s="69" t="s">
        <v>688</v>
      </c>
      <c r="H72" s="69" t="s">
        <v>758</v>
      </c>
      <c r="I72" s="69" t="s">
        <v>702</v>
      </c>
      <c r="J72" s="69" t="s">
        <v>572</v>
      </c>
    </row>
    <row r="73" spans="1:10">
      <c r="A73" s="61" t="s">
        <v>759</v>
      </c>
      <c r="B73" s="61" t="s">
        <v>682</v>
      </c>
      <c r="C73" s="61" t="s">
        <v>704</v>
      </c>
      <c r="D73" s="61" t="s">
        <v>53</v>
      </c>
      <c r="E73" s="61" t="s">
        <v>710</v>
      </c>
      <c r="F73" s="62" t="s">
        <v>757</v>
      </c>
      <c r="G73" s="70" t="s">
        <v>688</v>
      </c>
      <c r="H73" s="70" t="s">
        <v>760</v>
      </c>
      <c r="I73" s="70" t="s">
        <v>120</v>
      </c>
      <c r="J73" s="70" t="s">
        <v>572</v>
      </c>
    </row>
    <row r="74" spans="1:10">
      <c r="A74" s="67" t="s">
        <v>761</v>
      </c>
      <c r="B74" s="67" t="s">
        <v>682</v>
      </c>
      <c r="C74" s="67" t="s">
        <v>762</v>
      </c>
      <c r="D74" s="67" t="s">
        <v>53</v>
      </c>
      <c r="E74" s="67" t="s">
        <v>763</v>
      </c>
      <c r="F74" s="68" t="s">
        <v>116</v>
      </c>
      <c r="G74" s="69" t="s">
        <v>764</v>
      </c>
      <c r="H74" s="69" t="s">
        <v>765</v>
      </c>
      <c r="I74" s="69" t="s">
        <v>766</v>
      </c>
      <c r="J74" s="69" t="s">
        <v>572</v>
      </c>
    </row>
    <row r="75" spans="1:10">
      <c r="A75" s="61" t="s">
        <v>767</v>
      </c>
      <c r="B75" s="61" t="s">
        <v>682</v>
      </c>
      <c r="C75" s="61" t="s">
        <v>709</v>
      </c>
      <c r="D75" s="61" t="s">
        <v>53</v>
      </c>
      <c r="E75" s="61" t="s">
        <v>710</v>
      </c>
      <c r="F75" s="62" t="s">
        <v>768</v>
      </c>
      <c r="G75" s="70" t="s">
        <v>705</v>
      </c>
      <c r="H75" s="70" t="s">
        <v>769</v>
      </c>
      <c r="I75" s="70" t="s">
        <v>120</v>
      </c>
      <c r="J75" s="70" t="s">
        <v>572</v>
      </c>
    </row>
    <row r="76" spans="1:10">
      <c r="A76" s="67" t="s">
        <v>770</v>
      </c>
      <c r="B76" s="67" t="s">
        <v>682</v>
      </c>
      <c r="C76" s="67" t="s">
        <v>693</v>
      </c>
      <c r="D76" s="67" t="s">
        <v>53</v>
      </c>
      <c r="E76" s="67" t="s">
        <v>710</v>
      </c>
      <c r="F76" s="68" t="s">
        <v>757</v>
      </c>
      <c r="G76" s="69" t="s">
        <v>705</v>
      </c>
      <c r="H76" s="69" t="s">
        <v>771</v>
      </c>
      <c r="I76" s="69" t="s">
        <v>696</v>
      </c>
      <c r="J76" s="69" t="s">
        <v>572</v>
      </c>
    </row>
    <row r="77" spans="1:10">
      <c r="A77" s="61" t="s">
        <v>772</v>
      </c>
      <c r="B77" s="61" t="s">
        <v>682</v>
      </c>
      <c r="C77" s="61" t="s">
        <v>693</v>
      </c>
      <c r="D77" s="61" t="s">
        <v>53</v>
      </c>
      <c r="E77" s="61" t="s">
        <v>710</v>
      </c>
      <c r="F77" s="62" t="s">
        <v>768</v>
      </c>
      <c r="G77" s="70" t="s">
        <v>688</v>
      </c>
      <c r="H77" s="70"/>
      <c r="I77" s="70" t="s">
        <v>120</v>
      </c>
      <c r="J77" s="70" t="s">
        <v>572</v>
      </c>
    </row>
    <row r="78" spans="1:10">
      <c r="A78" s="67" t="s">
        <v>773</v>
      </c>
      <c r="B78" s="67" t="s">
        <v>682</v>
      </c>
      <c r="C78" s="67" t="s">
        <v>693</v>
      </c>
      <c r="D78" s="67" t="s">
        <v>53</v>
      </c>
      <c r="E78" s="67" t="s">
        <v>714</v>
      </c>
      <c r="F78" s="68" t="s">
        <v>774</v>
      </c>
      <c r="G78" s="69" t="s">
        <v>688</v>
      </c>
      <c r="H78" s="69"/>
      <c r="I78" s="69" t="s">
        <v>120</v>
      </c>
      <c r="J78" s="69" t="s">
        <v>572</v>
      </c>
    </row>
    <row r="79" spans="1:10">
      <c r="A79" s="61" t="s">
        <v>775</v>
      </c>
      <c r="B79" s="61" t="s">
        <v>682</v>
      </c>
      <c r="C79" s="61" t="s">
        <v>693</v>
      </c>
      <c r="D79" s="61" t="s">
        <v>53</v>
      </c>
      <c r="E79" s="61" t="s">
        <v>710</v>
      </c>
      <c r="F79" s="62" t="s">
        <v>757</v>
      </c>
      <c r="G79" s="70" t="s">
        <v>688</v>
      </c>
      <c r="H79" s="70" t="s">
        <v>776</v>
      </c>
      <c r="I79" s="70" t="s">
        <v>691</v>
      </c>
      <c r="J79" s="70" t="s">
        <v>572</v>
      </c>
    </row>
    <row r="80" spans="1:10">
      <c r="A80" s="67" t="s">
        <v>777</v>
      </c>
      <c r="B80" s="67" t="s">
        <v>682</v>
      </c>
      <c r="C80" s="67" t="s">
        <v>693</v>
      </c>
      <c r="D80" s="67" t="s">
        <v>53</v>
      </c>
      <c r="E80" s="67" t="s">
        <v>710</v>
      </c>
      <c r="F80" s="68" t="s">
        <v>778</v>
      </c>
      <c r="G80" s="69" t="s">
        <v>688</v>
      </c>
      <c r="H80" s="69" t="s">
        <v>779</v>
      </c>
      <c r="I80" s="69" t="s">
        <v>691</v>
      </c>
      <c r="J80" s="69" t="s">
        <v>572</v>
      </c>
    </row>
    <row r="81" spans="1:10">
      <c r="A81" s="65" t="s">
        <v>198</v>
      </c>
      <c r="B81" s="66"/>
      <c r="C81" s="66"/>
      <c r="D81" s="66"/>
      <c r="E81" s="66"/>
      <c r="F81" s="66"/>
      <c r="G81" s="66"/>
      <c r="H81" s="66"/>
      <c r="I81" s="66"/>
      <c r="J81" s="66"/>
    </row>
    <row r="82" spans="1:10">
      <c r="A82" s="61" t="s">
        <v>780</v>
      </c>
      <c r="B82" s="61" t="s">
        <v>781</v>
      </c>
      <c r="C82" s="61" t="s">
        <v>658</v>
      </c>
      <c r="D82" s="61" t="s">
        <v>53</v>
      </c>
      <c r="E82" s="61" t="s">
        <v>705</v>
      </c>
      <c r="F82" s="62" t="s">
        <v>757</v>
      </c>
      <c r="G82" s="70" t="s">
        <v>782</v>
      </c>
      <c r="H82" s="70" t="s">
        <v>783</v>
      </c>
      <c r="I82" s="70" t="s">
        <v>766</v>
      </c>
      <c r="J82" s="70" t="s">
        <v>564</v>
      </c>
    </row>
    <row r="83" spans="1:10">
      <c r="A83" s="67" t="s">
        <v>784</v>
      </c>
      <c r="B83" s="67" t="s">
        <v>781</v>
      </c>
      <c r="C83" s="67" t="s">
        <v>658</v>
      </c>
      <c r="D83" s="67" t="s">
        <v>53</v>
      </c>
      <c r="E83" s="67" t="s">
        <v>705</v>
      </c>
      <c r="F83" s="68" t="s">
        <v>757</v>
      </c>
      <c r="G83" s="69" t="s">
        <v>785</v>
      </c>
      <c r="H83" s="69" t="s">
        <v>557</v>
      </c>
      <c r="I83" s="69" t="s">
        <v>120</v>
      </c>
      <c r="J83" s="69" t="s">
        <v>572</v>
      </c>
    </row>
    <row r="84" spans="1:10">
      <c r="A84" s="61" t="s">
        <v>786</v>
      </c>
      <c r="B84" s="61" t="s">
        <v>781</v>
      </c>
      <c r="C84" s="61" t="s">
        <v>658</v>
      </c>
      <c r="D84" s="61" t="s">
        <v>53</v>
      </c>
      <c r="E84" s="61" t="s">
        <v>650</v>
      </c>
      <c r="F84" s="62" t="s">
        <v>787</v>
      </c>
      <c r="G84" s="70" t="s">
        <v>788</v>
      </c>
      <c r="H84" s="70" t="s">
        <v>789</v>
      </c>
      <c r="I84" s="70" t="s">
        <v>766</v>
      </c>
      <c r="J84" s="70" t="s">
        <v>572</v>
      </c>
    </row>
    <row r="85" spans="1:10">
      <c r="A85" s="67" t="s">
        <v>790</v>
      </c>
      <c r="B85" s="67" t="s">
        <v>781</v>
      </c>
      <c r="C85" s="67" t="s">
        <v>649</v>
      </c>
      <c r="D85" s="67" t="s">
        <v>53</v>
      </c>
      <c r="E85" s="67" t="s">
        <v>650</v>
      </c>
      <c r="F85" s="68" t="s">
        <v>787</v>
      </c>
      <c r="G85" s="69" t="s">
        <v>705</v>
      </c>
      <c r="H85" s="69" t="s">
        <v>557</v>
      </c>
      <c r="I85" s="69" t="s">
        <v>766</v>
      </c>
      <c r="J85" s="69" t="s">
        <v>572</v>
      </c>
    </row>
    <row r="86" spans="1:10">
      <c r="A86" s="61" t="s">
        <v>791</v>
      </c>
      <c r="B86" s="61" t="s">
        <v>781</v>
      </c>
      <c r="C86" s="61" t="s">
        <v>674</v>
      </c>
      <c r="D86" s="61" t="s">
        <v>53</v>
      </c>
      <c r="E86" s="61" t="s">
        <v>705</v>
      </c>
      <c r="F86" s="62" t="s">
        <v>778</v>
      </c>
      <c r="G86" s="70" t="s">
        <v>792</v>
      </c>
      <c r="H86" s="70" t="s">
        <v>793</v>
      </c>
      <c r="I86" s="70" t="s">
        <v>766</v>
      </c>
      <c r="J86" s="70" t="s">
        <v>564</v>
      </c>
    </row>
    <row r="87" spans="1:10">
      <c r="A87" s="67" t="s">
        <v>794</v>
      </c>
      <c r="B87" s="67" t="s">
        <v>781</v>
      </c>
      <c r="C87" s="67" t="s">
        <v>658</v>
      </c>
      <c r="D87" s="67" t="s">
        <v>53</v>
      </c>
      <c r="E87" s="67" t="s">
        <v>705</v>
      </c>
      <c r="F87" s="68" t="s">
        <v>757</v>
      </c>
      <c r="G87" s="69" t="s">
        <v>788</v>
      </c>
      <c r="H87" s="69" t="s">
        <v>795</v>
      </c>
      <c r="I87" s="69" t="s">
        <v>696</v>
      </c>
      <c r="J87" s="69" t="s">
        <v>572</v>
      </c>
    </row>
    <row r="88" spans="1:10">
      <c r="A88" s="65" t="s">
        <v>210</v>
      </c>
      <c r="B88" s="66"/>
      <c r="C88" s="66"/>
      <c r="D88" s="66"/>
      <c r="E88" s="66"/>
      <c r="F88" s="66"/>
      <c r="G88" s="66"/>
      <c r="H88" s="66"/>
      <c r="I88" s="66"/>
      <c r="J88" s="66"/>
    </row>
    <row r="89" spans="1:10">
      <c r="A89" s="61" t="s">
        <v>796</v>
      </c>
      <c r="B89" s="61" t="s">
        <v>797</v>
      </c>
      <c r="C89" s="61" t="s">
        <v>709</v>
      </c>
      <c r="D89" s="61" t="s">
        <v>53</v>
      </c>
      <c r="E89" s="61" t="s">
        <v>702</v>
      </c>
      <c r="F89" s="62" t="s">
        <v>798</v>
      </c>
      <c r="G89" s="70" t="s">
        <v>758</v>
      </c>
      <c r="H89" s="70" t="s">
        <v>799</v>
      </c>
      <c r="I89" s="70" t="s">
        <v>766</v>
      </c>
      <c r="J89" s="70" t="s">
        <v>669</v>
      </c>
    </row>
    <row r="90" spans="1:10">
      <c r="A90" s="67" t="s">
        <v>800</v>
      </c>
      <c r="B90" s="67" t="s">
        <v>797</v>
      </c>
      <c r="C90" s="67" t="s">
        <v>709</v>
      </c>
      <c r="D90" s="67" t="s">
        <v>53</v>
      </c>
      <c r="E90" s="67" t="s">
        <v>714</v>
      </c>
      <c r="F90" s="68" t="s">
        <v>757</v>
      </c>
      <c r="G90" s="69" t="s">
        <v>705</v>
      </c>
      <c r="H90" s="69" t="s">
        <v>801</v>
      </c>
      <c r="I90" s="69" t="s">
        <v>702</v>
      </c>
      <c r="J90" s="69" t="s">
        <v>564</v>
      </c>
    </row>
    <row r="91" spans="1:10">
      <c r="A91" s="61" t="s">
        <v>802</v>
      </c>
      <c r="B91" s="61" t="s">
        <v>797</v>
      </c>
      <c r="C91" s="61" t="s">
        <v>709</v>
      </c>
      <c r="D91" s="61" t="s">
        <v>53</v>
      </c>
      <c r="E91" s="61" t="s">
        <v>803</v>
      </c>
      <c r="F91" s="62" t="s">
        <v>798</v>
      </c>
      <c r="G91" s="70" t="s">
        <v>763</v>
      </c>
      <c r="H91" s="70" t="s">
        <v>804</v>
      </c>
      <c r="I91" s="70" t="s">
        <v>766</v>
      </c>
      <c r="J91" s="70" t="s">
        <v>564</v>
      </c>
    </row>
    <row r="92" hidden="1" spans="1:10">
      <c r="A92" s="67" t="s">
        <v>805</v>
      </c>
      <c r="B92" s="67" t="s">
        <v>797</v>
      </c>
      <c r="C92" s="67" t="s">
        <v>709</v>
      </c>
      <c r="D92" s="67" t="s">
        <v>53</v>
      </c>
      <c r="E92" s="67" t="s">
        <v>710</v>
      </c>
      <c r="F92" s="68" t="s">
        <v>778</v>
      </c>
      <c r="G92" s="69" t="s">
        <v>806</v>
      </c>
      <c r="H92" s="69" t="s">
        <v>807</v>
      </c>
      <c r="I92" s="69" t="s">
        <v>766</v>
      </c>
      <c r="J92" s="69" t="s">
        <v>564</v>
      </c>
    </row>
    <row r="93" spans="1:10">
      <c r="A93" s="61" t="s">
        <v>808</v>
      </c>
      <c r="B93" s="61" t="s">
        <v>797</v>
      </c>
      <c r="C93" s="61" t="s">
        <v>709</v>
      </c>
      <c r="D93" s="61" t="s">
        <v>53</v>
      </c>
      <c r="E93" s="61" t="s">
        <v>710</v>
      </c>
      <c r="F93" s="62" t="s">
        <v>798</v>
      </c>
      <c r="G93" s="70" t="s">
        <v>809</v>
      </c>
      <c r="H93" s="70" t="s">
        <v>810</v>
      </c>
      <c r="I93" s="70" t="s">
        <v>766</v>
      </c>
      <c r="J93" s="70" t="s">
        <v>564</v>
      </c>
    </row>
    <row r="94" spans="1:10">
      <c r="A94" s="67" t="s">
        <v>811</v>
      </c>
      <c r="B94" s="67" t="s">
        <v>797</v>
      </c>
      <c r="C94" s="67" t="s">
        <v>709</v>
      </c>
      <c r="D94" s="67" t="s">
        <v>53</v>
      </c>
      <c r="E94" s="67" t="s">
        <v>758</v>
      </c>
      <c r="F94" s="68" t="s">
        <v>798</v>
      </c>
      <c r="G94" s="69" t="s">
        <v>812</v>
      </c>
      <c r="H94" s="69" t="s">
        <v>557</v>
      </c>
      <c r="I94" s="69" t="s">
        <v>696</v>
      </c>
      <c r="J94" s="69" t="s">
        <v>572</v>
      </c>
    </row>
    <row r="95" spans="1:10">
      <c r="A95" s="61" t="s">
        <v>813</v>
      </c>
      <c r="B95" s="61" t="s">
        <v>797</v>
      </c>
      <c r="C95" s="61" t="s">
        <v>693</v>
      </c>
      <c r="D95" s="61" t="s">
        <v>53</v>
      </c>
      <c r="E95" s="61" t="s">
        <v>710</v>
      </c>
      <c r="F95" s="62" t="s">
        <v>798</v>
      </c>
      <c r="G95" s="70" t="s">
        <v>814</v>
      </c>
      <c r="H95" s="70"/>
      <c r="I95" s="70" t="s">
        <v>691</v>
      </c>
      <c r="J95" s="70" t="s">
        <v>572</v>
      </c>
    </row>
    <row r="96" spans="1:10">
      <c r="A96" s="67" t="s">
        <v>815</v>
      </c>
      <c r="B96" s="67" t="s">
        <v>797</v>
      </c>
      <c r="C96" s="67" t="s">
        <v>709</v>
      </c>
      <c r="D96" s="67" t="s">
        <v>53</v>
      </c>
      <c r="E96" s="67" t="s">
        <v>710</v>
      </c>
      <c r="F96" s="68" t="s">
        <v>798</v>
      </c>
      <c r="G96" s="69" t="s">
        <v>763</v>
      </c>
      <c r="H96" s="69" t="s">
        <v>557</v>
      </c>
      <c r="I96" s="69" t="s">
        <v>691</v>
      </c>
      <c r="J96" s="69" t="s">
        <v>564</v>
      </c>
    </row>
    <row r="97" spans="1:10">
      <c r="A97" s="65" t="s">
        <v>816</v>
      </c>
      <c r="B97" s="66"/>
      <c r="C97" s="66"/>
      <c r="D97" s="66"/>
      <c r="E97" s="66"/>
      <c r="F97" s="66"/>
      <c r="G97" s="66"/>
      <c r="H97" s="66"/>
      <c r="I97" s="66"/>
      <c r="J97" s="66"/>
    </row>
    <row r="98" spans="1:10">
      <c r="A98" s="61" t="s">
        <v>817</v>
      </c>
      <c r="B98" s="61" t="s">
        <v>90</v>
      </c>
      <c r="C98" s="61" t="s">
        <v>818</v>
      </c>
      <c r="D98" s="61" t="s">
        <v>53</v>
      </c>
      <c r="E98" s="62" t="s">
        <v>606</v>
      </c>
      <c r="F98" s="70" t="s">
        <v>582</v>
      </c>
      <c r="G98" s="70" t="s">
        <v>819</v>
      </c>
      <c r="H98" s="70"/>
      <c r="I98" s="70" t="s">
        <v>686</v>
      </c>
      <c r="J98" s="70" t="s">
        <v>552</v>
      </c>
    </row>
    <row r="99" spans="1:10">
      <c r="A99" s="67" t="s">
        <v>820</v>
      </c>
      <c r="B99" s="67" t="s">
        <v>627</v>
      </c>
      <c r="C99" s="67" t="s">
        <v>821</v>
      </c>
      <c r="D99" s="67" t="s">
        <v>53</v>
      </c>
      <c r="E99" s="68" t="s">
        <v>643</v>
      </c>
      <c r="F99" s="69" t="s">
        <v>582</v>
      </c>
      <c r="G99" s="69" t="s">
        <v>116</v>
      </c>
      <c r="H99" s="69" t="s">
        <v>822</v>
      </c>
      <c r="I99" s="69" t="s">
        <v>702</v>
      </c>
      <c r="J99" s="69" t="s">
        <v>552</v>
      </c>
    </row>
    <row r="100" spans="1:10">
      <c r="A100" s="61" t="s">
        <v>823</v>
      </c>
      <c r="B100" s="61" t="s">
        <v>824</v>
      </c>
      <c r="C100" s="61" t="s">
        <v>825</v>
      </c>
      <c r="D100" s="61" t="s">
        <v>53</v>
      </c>
      <c r="E100" s="62" t="s">
        <v>705</v>
      </c>
      <c r="F100" s="70" t="s">
        <v>700</v>
      </c>
      <c r="G100" s="70" t="s">
        <v>116</v>
      </c>
      <c r="H100" s="70"/>
      <c r="I100" s="70" t="s">
        <v>691</v>
      </c>
      <c r="J100" s="70" t="s">
        <v>572</v>
      </c>
    </row>
    <row r="101" spans="1:10">
      <c r="A101" s="67" t="s">
        <v>826</v>
      </c>
      <c r="B101" s="67" t="s">
        <v>90</v>
      </c>
      <c r="C101" s="67" t="s">
        <v>827</v>
      </c>
      <c r="D101" s="67" t="s">
        <v>53</v>
      </c>
      <c r="E101" s="68" t="s">
        <v>606</v>
      </c>
      <c r="F101" s="69" t="s">
        <v>582</v>
      </c>
      <c r="G101" s="69" t="s">
        <v>819</v>
      </c>
      <c r="H101" s="69" t="s">
        <v>828</v>
      </c>
      <c r="I101" s="69" t="s">
        <v>691</v>
      </c>
      <c r="J101" s="69" t="s">
        <v>552</v>
      </c>
    </row>
    <row r="102" spans="1:10">
      <c r="A102" s="61" t="s">
        <v>829</v>
      </c>
      <c r="B102" s="61" t="s">
        <v>73</v>
      </c>
      <c r="C102" s="61" t="s">
        <v>830</v>
      </c>
      <c r="D102" s="61" t="s">
        <v>53</v>
      </c>
      <c r="E102" s="62" t="s">
        <v>831</v>
      </c>
      <c r="F102" s="70"/>
      <c r="G102" s="70" t="s">
        <v>819</v>
      </c>
      <c r="H102" s="70" t="s">
        <v>832</v>
      </c>
      <c r="I102" s="70" t="s">
        <v>702</v>
      </c>
      <c r="J102" s="70" t="s">
        <v>552</v>
      </c>
    </row>
    <row r="103" spans="1:10">
      <c r="A103" s="67" t="s">
        <v>833</v>
      </c>
      <c r="B103" s="67" t="s">
        <v>95</v>
      </c>
      <c r="C103" s="67" t="s">
        <v>834</v>
      </c>
      <c r="D103" s="67" t="s">
        <v>53</v>
      </c>
      <c r="E103" s="68" t="s">
        <v>835</v>
      </c>
      <c r="F103" s="69" t="s">
        <v>608</v>
      </c>
      <c r="G103" s="69" t="s">
        <v>819</v>
      </c>
      <c r="H103" s="69" t="s">
        <v>557</v>
      </c>
      <c r="I103" s="69" t="s">
        <v>686</v>
      </c>
      <c r="J103" s="69" t="s">
        <v>552</v>
      </c>
    </row>
    <row r="104" spans="1:10">
      <c r="A104" s="61" t="s">
        <v>836</v>
      </c>
      <c r="B104" s="61" t="s">
        <v>95</v>
      </c>
      <c r="C104" s="61" t="s">
        <v>837</v>
      </c>
      <c r="D104" s="61" t="s">
        <v>53</v>
      </c>
      <c r="E104" s="62" t="s">
        <v>835</v>
      </c>
      <c r="F104" s="70" t="s">
        <v>608</v>
      </c>
      <c r="G104" s="70" t="s">
        <v>819</v>
      </c>
      <c r="H104" s="70"/>
      <c r="I104" s="70" t="s">
        <v>691</v>
      </c>
      <c r="J104" s="70" t="s">
        <v>572</v>
      </c>
    </row>
    <row r="105" spans="1:10">
      <c r="A105" s="67" t="s">
        <v>838</v>
      </c>
      <c r="B105" s="67" t="s">
        <v>90</v>
      </c>
      <c r="C105" s="67" t="s">
        <v>827</v>
      </c>
      <c r="D105" s="67" t="s">
        <v>53</v>
      </c>
      <c r="E105" s="68" t="s">
        <v>606</v>
      </c>
      <c r="F105" s="69" t="s">
        <v>582</v>
      </c>
      <c r="G105" s="69" t="s">
        <v>819</v>
      </c>
      <c r="H105" s="69" t="s">
        <v>557</v>
      </c>
      <c r="I105" s="69" t="s">
        <v>691</v>
      </c>
      <c r="J105" s="69" t="s">
        <v>552</v>
      </c>
    </row>
    <row r="106" spans="1:10">
      <c r="A106" s="61" t="s">
        <v>839</v>
      </c>
      <c r="B106" s="61" t="s">
        <v>207</v>
      </c>
      <c r="C106" s="61" t="s">
        <v>840</v>
      </c>
      <c r="D106" s="61" t="s">
        <v>53</v>
      </c>
      <c r="E106" s="62" t="s">
        <v>841</v>
      </c>
      <c r="F106" s="70" t="s">
        <v>116</v>
      </c>
      <c r="G106" s="70" t="s">
        <v>842</v>
      </c>
      <c r="H106" s="70"/>
      <c r="I106" s="70" t="s">
        <v>702</v>
      </c>
      <c r="J106" s="70" t="s">
        <v>572</v>
      </c>
    </row>
    <row r="107" spans="1:10">
      <c r="A107" s="67" t="s">
        <v>843</v>
      </c>
      <c r="B107" s="67" t="s">
        <v>207</v>
      </c>
      <c r="C107" s="67" t="s">
        <v>844</v>
      </c>
      <c r="D107" s="67" t="s">
        <v>53</v>
      </c>
      <c r="E107" s="68" t="s">
        <v>841</v>
      </c>
      <c r="F107" s="69" t="s">
        <v>639</v>
      </c>
      <c r="G107" s="69" t="s">
        <v>842</v>
      </c>
      <c r="H107" s="69" t="s">
        <v>845</v>
      </c>
      <c r="I107" s="69" t="s">
        <v>691</v>
      </c>
      <c r="J107" s="69" t="s">
        <v>552</v>
      </c>
    </row>
    <row r="108" spans="1:10">
      <c r="A108" s="61" t="s">
        <v>846</v>
      </c>
      <c r="B108" s="61" t="s">
        <v>207</v>
      </c>
      <c r="C108" s="61" t="s">
        <v>844</v>
      </c>
      <c r="D108" s="61" t="s">
        <v>53</v>
      </c>
      <c r="E108" s="62" t="s">
        <v>771</v>
      </c>
      <c r="F108" s="70" t="s">
        <v>116</v>
      </c>
      <c r="G108" s="70" t="s">
        <v>842</v>
      </c>
      <c r="H108" s="70"/>
      <c r="I108" s="70" t="s">
        <v>702</v>
      </c>
      <c r="J108" s="70" t="s">
        <v>572</v>
      </c>
    </row>
    <row r="109" spans="1:10">
      <c r="A109" s="67" t="s">
        <v>847</v>
      </c>
      <c r="B109" s="67" t="s">
        <v>207</v>
      </c>
      <c r="C109" s="67" t="s">
        <v>848</v>
      </c>
      <c r="D109" s="67" t="s">
        <v>53</v>
      </c>
      <c r="E109" s="68" t="s">
        <v>765</v>
      </c>
      <c r="F109" s="69" t="s">
        <v>116</v>
      </c>
      <c r="G109" s="69" t="s">
        <v>849</v>
      </c>
      <c r="H109" s="69" t="s">
        <v>557</v>
      </c>
      <c r="I109" s="69" t="s">
        <v>696</v>
      </c>
      <c r="J109" s="69" t="s">
        <v>552</v>
      </c>
    </row>
    <row r="110" spans="1:10">
      <c r="A110" s="61" t="s">
        <v>850</v>
      </c>
      <c r="B110" s="61" t="s">
        <v>95</v>
      </c>
      <c r="C110" s="61" t="s">
        <v>851</v>
      </c>
      <c r="D110" s="61" t="s">
        <v>53</v>
      </c>
      <c r="E110" s="62" t="s">
        <v>835</v>
      </c>
      <c r="F110" s="70" t="s">
        <v>608</v>
      </c>
      <c r="G110" s="70" t="s">
        <v>819</v>
      </c>
      <c r="H110" s="70"/>
      <c r="I110" s="70" t="s">
        <v>691</v>
      </c>
      <c r="J110" s="70" t="s">
        <v>572</v>
      </c>
    </row>
    <row r="111" spans="1:10">
      <c r="A111" s="67" t="s">
        <v>852</v>
      </c>
      <c r="B111" s="67" t="s">
        <v>95</v>
      </c>
      <c r="C111" s="67" t="s">
        <v>853</v>
      </c>
      <c r="D111" s="67" t="s">
        <v>53</v>
      </c>
      <c r="E111" s="68" t="s">
        <v>835</v>
      </c>
      <c r="F111" s="69" t="s">
        <v>608</v>
      </c>
      <c r="G111" s="69" t="s">
        <v>819</v>
      </c>
      <c r="H111" s="69" t="s">
        <v>557</v>
      </c>
      <c r="I111" s="69" t="s">
        <v>691</v>
      </c>
      <c r="J111" s="69" t="s">
        <v>572</v>
      </c>
    </row>
    <row r="112" spans="1:10">
      <c r="A112" s="61" t="s">
        <v>206</v>
      </c>
      <c r="B112" s="61" t="s">
        <v>854</v>
      </c>
      <c r="C112" s="61" t="s">
        <v>855</v>
      </c>
      <c r="D112" s="61" t="s">
        <v>53</v>
      </c>
      <c r="E112" s="62" t="s">
        <v>856</v>
      </c>
      <c r="F112" s="70" t="s">
        <v>116</v>
      </c>
      <c r="G112" s="70" t="s">
        <v>857</v>
      </c>
      <c r="H112" s="70"/>
      <c r="I112" s="70" t="s">
        <v>858</v>
      </c>
      <c r="J112" s="70" t="s">
        <v>552</v>
      </c>
    </row>
    <row r="113" spans="1:10">
      <c r="A113" s="67" t="s">
        <v>859</v>
      </c>
      <c r="B113" s="67" t="s">
        <v>824</v>
      </c>
      <c r="C113" s="67" t="s">
        <v>860</v>
      </c>
      <c r="D113" s="67" t="s">
        <v>53</v>
      </c>
      <c r="E113" s="68" t="s">
        <v>803</v>
      </c>
      <c r="F113" s="69" t="s">
        <v>116</v>
      </c>
      <c r="G113" s="69" t="s">
        <v>116</v>
      </c>
      <c r="H113" s="69" t="s">
        <v>557</v>
      </c>
      <c r="I113" s="69" t="s">
        <v>696</v>
      </c>
      <c r="J113" s="69" t="s">
        <v>572</v>
      </c>
    </row>
    <row r="114" spans="1:10">
      <c r="A114" s="65" t="s">
        <v>861</v>
      </c>
      <c r="B114" s="66"/>
      <c r="C114" s="66"/>
      <c r="D114" s="66"/>
      <c r="E114" s="66"/>
      <c r="F114" s="66"/>
      <c r="G114" s="66"/>
      <c r="H114" s="66"/>
      <c r="I114" s="66"/>
      <c r="J114" s="66"/>
    </row>
    <row r="115" ht="17.25" customHeight="1" spans="1:10">
      <c r="A115" s="72" t="s">
        <v>862</v>
      </c>
      <c r="B115" s="72"/>
      <c r="C115" s="72"/>
      <c r="D115" s="72"/>
      <c r="E115" s="72"/>
      <c r="F115" s="72"/>
      <c r="G115" s="72"/>
      <c r="H115" s="72"/>
      <c r="I115" s="72"/>
      <c r="J115" s="72"/>
    </row>
    <row r="116" ht="51.75" customHeight="1" spans="1:10">
      <c r="A116" s="72" t="s">
        <v>863</v>
      </c>
      <c r="B116" s="72"/>
      <c r="C116" s="72"/>
      <c r="D116" s="72"/>
      <c r="E116" s="72"/>
      <c r="F116" s="72"/>
      <c r="G116" s="72"/>
      <c r="H116" s="72"/>
      <c r="I116" s="72"/>
      <c r="J116" s="72"/>
    </row>
    <row r="117" ht="33" customHeight="1" spans="1:10">
      <c r="A117" s="72" t="s">
        <v>864</v>
      </c>
      <c r="B117" s="72"/>
      <c r="C117" s="72"/>
      <c r="D117" s="72"/>
      <c r="E117" s="72"/>
      <c r="F117" s="72"/>
      <c r="G117" s="72"/>
      <c r="H117" s="72"/>
      <c r="I117" s="72"/>
      <c r="J117" s="72"/>
    </row>
    <row r="118" ht="17.25" customHeight="1" spans="1:10">
      <c r="A118" s="72" t="s">
        <v>865</v>
      </c>
      <c r="B118" s="72"/>
      <c r="C118" s="72"/>
      <c r="D118" s="72"/>
      <c r="E118" s="72"/>
      <c r="F118" s="72"/>
      <c r="G118" s="72"/>
      <c r="H118" s="72"/>
      <c r="I118" s="72"/>
      <c r="J118" s="72"/>
    </row>
    <row r="119" ht="51" customHeight="1" spans="1:10">
      <c r="A119" s="72" t="s">
        <v>866</v>
      </c>
      <c r="B119" s="72"/>
      <c r="C119" s="72"/>
      <c r="D119" s="72"/>
      <c r="E119" s="72"/>
      <c r="F119" s="72"/>
      <c r="G119" s="72"/>
      <c r="H119" s="72"/>
      <c r="I119" s="72"/>
      <c r="J119" s="72"/>
    </row>
    <row r="120" ht="33.75" customHeight="1" spans="1:10">
      <c r="A120" s="72" t="s">
        <v>867</v>
      </c>
      <c r="B120" s="72"/>
      <c r="C120" s="72"/>
      <c r="D120" s="72"/>
      <c r="E120" s="72"/>
      <c r="F120" s="72"/>
      <c r="G120" s="72"/>
      <c r="H120" s="72"/>
      <c r="I120" s="72"/>
      <c r="J120" s="72"/>
    </row>
    <row r="121" ht="17.25" customHeight="1" spans="1:10">
      <c r="A121" s="72" t="s">
        <v>868</v>
      </c>
      <c r="B121" s="72"/>
      <c r="C121" s="72"/>
      <c r="D121" s="72"/>
      <c r="E121" s="72"/>
      <c r="F121" s="72"/>
      <c r="G121" s="72"/>
      <c r="H121" s="72"/>
      <c r="I121" s="72"/>
      <c r="J121" s="72"/>
    </row>
    <row r="122" ht="17.25" customHeight="1" spans="1:10">
      <c r="A122" s="72" t="s">
        <v>869</v>
      </c>
      <c r="B122" s="72"/>
      <c r="C122" s="72"/>
      <c r="D122" s="72"/>
      <c r="E122" s="72"/>
      <c r="F122" s="72"/>
      <c r="G122" s="72"/>
      <c r="H122" s="72"/>
      <c r="I122" s="72"/>
      <c r="J122" s="72"/>
    </row>
    <row r="123" ht="17.25" customHeight="1" spans="1:10">
      <c r="A123" s="72" t="s">
        <v>870</v>
      </c>
      <c r="B123" s="72"/>
      <c r="C123" s="72"/>
      <c r="D123" s="72"/>
      <c r="E123" s="72"/>
      <c r="F123" s="72"/>
      <c r="G123" s="72"/>
      <c r="H123" s="72"/>
      <c r="I123" s="72"/>
      <c r="J123" s="72"/>
    </row>
    <row r="124" ht="17.25" customHeight="1" spans="1:10">
      <c r="A124" s="420" t="s">
        <v>871</v>
      </c>
      <c r="B124" s="72"/>
      <c r="C124" s="72"/>
      <c r="D124" s="72"/>
      <c r="E124" s="72"/>
      <c r="F124" s="72"/>
      <c r="G124" s="72"/>
      <c r="H124" s="72"/>
      <c r="I124" s="72"/>
      <c r="J124" s="72"/>
    </row>
    <row r="125" ht="17.25" customHeight="1" spans="1:10">
      <c r="A125" s="72" t="s">
        <v>872</v>
      </c>
      <c r="B125" s="72"/>
      <c r="C125" s="72"/>
      <c r="D125" s="72"/>
      <c r="E125" s="72"/>
      <c r="F125" s="72"/>
      <c r="G125" s="72"/>
      <c r="H125" s="72"/>
      <c r="I125" s="72"/>
      <c r="J125" s="72"/>
    </row>
    <row r="126" ht="17.25" customHeight="1" spans="1:10">
      <c r="A126" s="72" t="s">
        <v>873</v>
      </c>
      <c r="B126" s="72"/>
      <c r="C126" s="72"/>
      <c r="D126" s="72"/>
      <c r="E126" s="72"/>
      <c r="F126" s="72"/>
      <c r="G126" s="72"/>
      <c r="H126" s="72"/>
      <c r="I126" s="72"/>
      <c r="J126" s="72"/>
    </row>
    <row r="127" ht="17.25" customHeight="1" spans="1:10">
      <c r="A127" s="72" t="s">
        <v>874</v>
      </c>
      <c r="B127" s="72"/>
      <c r="C127" s="72"/>
      <c r="D127" s="72"/>
      <c r="E127" s="72"/>
      <c r="F127" s="72"/>
      <c r="G127" s="72"/>
      <c r="H127" s="72"/>
      <c r="I127" s="72"/>
      <c r="J127" s="72"/>
    </row>
    <row r="128" ht="17.25" customHeight="1" spans="1:10">
      <c r="A128" s="72" t="s">
        <v>875</v>
      </c>
      <c r="B128" s="72"/>
      <c r="C128" s="72"/>
      <c r="D128" s="72"/>
      <c r="E128" s="72"/>
      <c r="F128" s="72"/>
      <c r="G128" s="72"/>
      <c r="H128" s="72"/>
      <c r="I128" s="72"/>
      <c r="J128" s="72"/>
    </row>
    <row r="129" ht="17.25" customHeight="1" spans="1:10">
      <c r="A129" s="72" t="s">
        <v>876</v>
      </c>
      <c r="B129" s="72"/>
      <c r="C129" s="72"/>
      <c r="D129" s="72"/>
      <c r="E129" s="72"/>
      <c r="F129" s="72"/>
      <c r="G129" s="72"/>
      <c r="H129" s="72"/>
      <c r="I129" s="72"/>
      <c r="J129" s="72"/>
    </row>
    <row r="130" ht="35.25" customHeight="1" spans="1:10">
      <c r="A130" s="72" t="s">
        <v>877</v>
      </c>
      <c r="B130" s="72"/>
      <c r="C130" s="72"/>
      <c r="D130" s="72"/>
      <c r="E130" s="72"/>
      <c r="F130" s="72"/>
      <c r="G130" s="72"/>
      <c r="H130" s="72"/>
      <c r="I130" s="72"/>
      <c r="J130" s="72"/>
    </row>
    <row r="131" ht="54.75" customHeight="1" spans="1:10">
      <c r="A131" s="72" t="s">
        <v>878</v>
      </c>
      <c r="B131" s="72"/>
      <c r="C131" s="72"/>
      <c r="D131" s="72"/>
      <c r="E131" s="72"/>
      <c r="F131" s="72"/>
      <c r="G131" s="72"/>
      <c r="H131" s="72"/>
      <c r="I131" s="72"/>
      <c r="J131" s="72"/>
    </row>
    <row r="132" ht="17.25" customHeight="1" spans="1:10">
      <c r="A132" s="72" t="s">
        <v>879</v>
      </c>
      <c r="B132" s="72"/>
      <c r="C132" s="72"/>
      <c r="D132" s="72"/>
      <c r="E132" s="72"/>
      <c r="F132" s="72"/>
      <c r="G132" s="72"/>
      <c r="H132" s="72"/>
      <c r="I132" s="72"/>
      <c r="J132" s="72"/>
    </row>
    <row r="133" ht="17.25" customHeight="1" spans="1:10">
      <c r="A133" s="72" t="s">
        <v>880</v>
      </c>
      <c r="B133" s="72"/>
      <c r="C133" s="72"/>
      <c r="D133" s="72"/>
      <c r="E133" s="72"/>
      <c r="F133" s="72"/>
      <c r="G133" s="72"/>
      <c r="H133" s="72"/>
      <c r="I133" s="72"/>
      <c r="J133" s="72"/>
    </row>
    <row r="134" ht="35.25" customHeight="1" spans="1:10">
      <c r="A134" s="72" t="s">
        <v>881</v>
      </c>
      <c r="B134" s="72"/>
      <c r="C134" s="72"/>
      <c r="D134" s="72"/>
      <c r="E134" s="72"/>
      <c r="F134" s="72"/>
      <c r="G134" s="72"/>
      <c r="H134" s="72"/>
      <c r="I134" s="72"/>
      <c r="J134" s="72"/>
    </row>
    <row r="135" ht="17.25" customHeight="1" spans="1:10">
      <c r="A135" s="72" t="s">
        <v>882</v>
      </c>
      <c r="B135" s="72"/>
      <c r="C135" s="72"/>
      <c r="D135" s="72"/>
      <c r="E135" s="72"/>
      <c r="F135" s="72"/>
      <c r="G135" s="72"/>
      <c r="H135" s="72"/>
      <c r="I135" s="72"/>
      <c r="J135" s="72"/>
    </row>
    <row r="136" ht="17.25" customHeight="1" spans="1:10">
      <c r="A136" s="72" t="s">
        <v>883</v>
      </c>
      <c r="B136" s="72"/>
      <c r="C136" s="72"/>
      <c r="D136" s="72"/>
      <c r="E136" s="72"/>
      <c r="F136" s="72"/>
      <c r="G136" s="72"/>
      <c r="H136" s="72"/>
      <c r="I136" s="72"/>
      <c r="J136" s="72"/>
    </row>
    <row r="137" ht="17.25" customHeight="1" spans="1:10">
      <c r="A137" s="72" t="s">
        <v>884</v>
      </c>
      <c r="B137" s="72"/>
      <c r="C137" s="72"/>
      <c r="D137" s="72"/>
      <c r="E137" s="72"/>
      <c r="F137" s="72"/>
      <c r="G137" s="72"/>
      <c r="H137" s="72"/>
      <c r="I137" s="72"/>
      <c r="J137" s="72"/>
    </row>
    <row r="138" ht="17.25" customHeight="1" spans="1:10">
      <c r="A138" s="72" t="s">
        <v>885</v>
      </c>
      <c r="B138" s="72"/>
      <c r="C138" s="72"/>
      <c r="D138" s="72"/>
      <c r="E138" s="72"/>
      <c r="F138" s="72"/>
      <c r="G138" s="72"/>
      <c r="H138" s="72"/>
      <c r="I138" s="72"/>
      <c r="J138" s="72"/>
    </row>
    <row r="139" ht="38.25" customHeight="1" spans="1:10">
      <c r="A139" s="72" t="s">
        <v>886</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6</v>
      </c>
      <c r="B2" s="16" t="s">
        <v>1</v>
      </c>
      <c r="C2" s="17"/>
      <c r="D2" s="17"/>
      <c r="E2" s="17"/>
      <c r="F2" s="17"/>
      <c r="G2" s="17"/>
      <c r="H2" s="17"/>
      <c r="I2" s="17"/>
      <c r="J2" s="17"/>
      <c r="K2" s="17"/>
      <c r="L2" s="17"/>
      <c r="M2" s="17"/>
      <c r="N2" s="17"/>
      <c r="O2" s="17"/>
      <c r="P2" s="17"/>
      <c r="Q2" s="17"/>
      <c r="R2" s="17"/>
      <c r="S2" s="45"/>
      <c r="U2" s="46" t="s">
        <v>887</v>
      </c>
      <c r="V2" s="47"/>
    </row>
    <row r="3" spans="1:22">
      <c r="A3" s="15">
        <f ca="1">RANDBETWEEN(1,6)</f>
        <v>2</v>
      </c>
      <c r="B3" s="18" t="s">
        <v>888</v>
      </c>
      <c r="C3" s="19"/>
      <c r="D3" s="4">
        <f ca="1">SUM(A2:A4)*5</f>
        <v>55</v>
      </c>
      <c r="E3" s="4"/>
      <c r="F3" s="20">
        <f ca="1">INT(D3/2)</f>
        <v>27</v>
      </c>
      <c r="G3" s="20"/>
      <c r="H3" s="21" t="s">
        <v>889</v>
      </c>
      <c r="I3" s="21"/>
      <c r="J3" s="6">
        <f ca="1">SUM(A8:A10)*5</f>
        <v>50</v>
      </c>
      <c r="K3" s="6"/>
      <c r="L3" s="24">
        <f ca="1">INT(J3/2)</f>
        <v>25</v>
      </c>
      <c r="M3" s="24"/>
      <c r="N3" s="19" t="s">
        <v>890</v>
      </c>
      <c r="O3" s="19"/>
      <c r="P3" s="4">
        <f ca="1">SUM(A14:A16)*5</f>
        <v>30</v>
      </c>
      <c r="Q3" s="4"/>
      <c r="R3" s="20">
        <f ca="1">INT(P3/2)</f>
        <v>15</v>
      </c>
      <c r="S3" s="48"/>
      <c r="U3" s="49">
        <f ca="1">SUM(A24:A26)*5</f>
        <v>60</v>
      </c>
      <c r="V3" s="50"/>
    </row>
    <row r="4" ht="18.15" spans="1:22">
      <c r="A4" s="15">
        <f ca="1" t="shared" ref="A4:A22" si="0">RANDBETWEEN(1,6)</f>
        <v>3</v>
      </c>
      <c r="B4" s="18"/>
      <c r="C4" s="19"/>
      <c r="D4" s="4"/>
      <c r="E4" s="4"/>
      <c r="F4" s="22">
        <f ca="1">INT(D3/5)</f>
        <v>11</v>
      </c>
      <c r="G4" s="22"/>
      <c r="H4" s="21"/>
      <c r="I4" s="21"/>
      <c r="J4" s="6"/>
      <c r="K4" s="6"/>
      <c r="L4" s="24">
        <f ca="1">INT(J3/5)</f>
        <v>10</v>
      </c>
      <c r="M4" s="24"/>
      <c r="N4" s="19"/>
      <c r="O4" s="19"/>
      <c r="P4" s="4"/>
      <c r="Q4" s="4"/>
      <c r="R4" s="20">
        <f ca="1">INT(P3/5)</f>
        <v>6</v>
      </c>
      <c r="S4" s="48"/>
      <c r="U4" s="51"/>
      <c r="V4" s="52"/>
    </row>
    <row r="5" ht="18.15" spans="1:19">
      <c r="A5" s="15">
        <f ca="1" t="shared" si="0"/>
        <v>2</v>
      </c>
      <c r="B5" s="23" t="s">
        <v>891</v>
      </c>
      <c r="C5" s="21"/>
      <c r="D5" s="6">
        <f ca="1">SUM(A5:A7)*5</f>
        <v>50</v>
      </c>
      <c r="E5" s="6"/>
      <c r="F5" s="24">
        <f ca="1" t="shared" ref="F5" si="1">INT(D5/2)</f>
        <v>25</v>
      </c>
      <c r="G5" s="24"/>
      <c r="H5" s="19" t="s">
        <v>892</v>
      </c>
      <c r="I5" s="19"/>
      <c r="J5" s="4">
        <f ca="1">SUM(A11:A13)*5</f>
        <v>45</v>
      </c>
      <c r="K5" s="4"/>
      <c r="L5" s="20">
        <f ca="1" t="shared" ref="L5" si="2">INT(J5/2)</f>
        <v>22</v>
      </c>
      <c r="M5" s="20"/>
      <c r="N5" s="21" t="s">
        <v>893</v>
      </c>
      <c r="O5" s="21"/>
      <c r="P5" s="6">
        <f ca="1">(SUM(A21:A22)+6)*5</f>
        <v>60</v>
      </c>
      <c r="Q5" s="6"/>
      <c r="R5" s="24">
        <f ca="1">INT(P5/2)</f>
        <v>30</v>
      </c>
      <c r="S5" s="53"/>
    </row>
    <row r="6" spans="1:22">
      <c r="A6" s="15">
        <f ca="1" t="shared" si="0"/>
        <v>3</v>
      </c>
      <c r="B6" s="23"/>
      <c r="C6" s="21"/>
      <c r="D6" s="6"/>
      <c r="E6" s="6"/>
      <c r="F6" s="25">
        <f ca="1" t="shared" ref="F6" si="3">INT(D5/5)</f>
        <v>10</v>
      </c>
      <c r="G6" s="25"/>
      <c r="H6" s="19"/>
      <c r="I6" s="19"/>
      <c r="J6" s="4"/>
      <c r="K6" s="4"/>
      <c r="L6" s="20">
        <f ca="1" t="shared" ref="L6" si="4">INT(J5/5)</f>
        <v>9</v>
      </c>
      <c r="M6" s="20"/>
      <c r="N6" s="21"/>
      <c r="O6" s="21"/>
      <c r="P6" s="6"/>
      <c r="Q6" s="6"/>
      <c r="R6" s="24">
        <f ca="1">INT(P5/5)</f>
        <v>12</v>
      </c>
      <c r="S6" s="53"/>
      <c r="U6" s="46" t="s">
        <v>894</v>
      </c>
      <c r="V6" s="47"/>
    </row>
    <row r="7" spans="1:22">
      <c r="A7" s="15">
        <f ca="1" t="shared" si="0"/>
        <v>5</v>
      </c>
      <c r="B7" s="18" t="s">
        <v>895</v>
      </c>
      <c r="C7" s="19"/>
      <c r="D7" s="4">
        <f ca="1">(SUM(A17:A18)+6)*5</f>
        <v>55</v>
      </c>
      <c r="E7" s="4"/>
      <c r="F7" s="20">
        <f ca="1" t="shared" ref="F7" si="5">INT(D7/2)</f>
        <v>27</v>
      </c>
      <c r="G7" s="20"/>
      <c r="H7" s="21" t="s">
        <v>896</v>
      </c>
      <c r="I7" s="21"/>
      <c r="J7" s="6">
        <f ca="1">(SUM(A19:A20)+6)*5</f>
        <v>65</v>
      </c>
      <c r="K7" s="6"/>
      <c r="L7" s="24">
        <f ca="1" t="shared" ref="L7" si="6">INT(J7/2)</f>
        <v>32</v>
      </c>
      <c r="M7" s="24"/>
      <c r="N7" s="39" t="str">
        <f ca="1">"所有属性之和="&amp;SUM(D3:E8,J3:K8,P3:Q6)</f>
        <v>所有属性之和=410</v>
      </c>
      <c r="O7" s="40"/>
      <c r="P7" s="40"/>
      <c r="Q7" s="40"/>
      <c r="R7" s="40"/>
      <c r="S7" s="54"/>
      <c r="U7" s="49">
        <f ca="1">SUM(A27:A29)*5</f>
        <v>45</v>
      </c>
      <c r="V7" s="50"/>
    </row>
    <row r="8" ht="18.15" spans="1:22">
      <c r="A8" s="15">
        <f ca="1" t="shared" si="0"/>
        <v>6</v>
      </c>
      <c r="B8" s="26"/>
      <c r="C8" s="27"/>
      <c r="D8" s="28"/>
      <c r="E8" s="28"/>
      <c r="F8" s="29">
        <f ca="1" t="shared" ref="F8" si="7">INT(D7/5)</f>
        <v>11</v>
      </c>
      <c r="G8" s="29"/>
      <c r="H8" s="30"/>
      <c r="I8" s="30"/>
      <c r="J8" s="41"/>
      <c r="K8" s="41"/>
      <c r="L8" s="42">
        <f ca="1" t="shared" ref="L8" si="8">INT(J7/5)</f>
        <v>13</v>
      </c>
      <c r="M8" s="42"/>
      <c r="N8" s="43"/>
      <c r="O8" s="44"/>
      <c r="P8" s="44"/>
      <c r="Q8" s="44"/>
      <c r="R8" s="44"/>
      <c r="S8" s="55"/>
      <c r="U8" s="51"/>
      <c r="V8" s="52"/>
    </row>
    <row r="9" ht="18.15" spans="1:1">
      <c r="A9" s="15">
        <f ca="1" t="shared" si="0"/>
        <v>2</v>
      </c>
    </row>
    <row r="10" ht="18.15" spans="1:22">
      <c r="A10" s="15">
        <f ca="1" t="shared" si="0"/>
        <v>2</v>
      </c>
      <c r="B10" s="31" t="s">
        <v>897</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1</v>
      </c>
    </row>
    <row r="12" spans="1:22">
      <c r="A12" s="15">
        <f ca="1" t="shared" si="0"/>
        <v>3</v>
      </c>
      <c r="B12" s="16" t="s">
        <v>898</v>
      </c>
      <c r="C12" s="17"/>
      <c r="D12" s="17"/>
      <c r="E12" s="17"/>
      <c r="F12" s="17"/>
      <c r="G12" s="17"/>
      <c r="H12" s="17"/>
      <c r="I12" s="17"/>
      <c r="J12" s="17"/>
      <c r="K12" s="17"/>
      <c r="L12" s="17"/>
      <c r="M12" s="17"/>
      <c r="N12" s="17"/>
      <c r="O12" s="17"/>
      <c r="P12" s="17"/>
      <c r="Q12" s="17"/>
      <c r="R12" s="17"/>
      <c r="S12" s="17"/>
      <c r="T12" s="17"/>
      <c r="U12" s="17"/>
      <c r="V12" s="45"/>
    </row>
    <row r="13" spans="1:22">
      <c r="A13" s="15">
        <f ca="1" t="shared" si="0"/>
        <v>5</v>
      </c>
      <c r="B13" s="33" t="s">
        <v>899</v>
      </c>
      <c r="C13" s="34"/>
      <c r="D13" s="34"/>
      <c r="E13" s="34" t="s">
        <v>900</v>
      </c>
      <c r="F13" s="34"/>
      <c r="G13" s="34"/>
      <c r="H13" s="34" t="s">
        <v>901</v>
      </c>
      <c r="I13" s="34"/>
      <c r="J13" s="34"/>
      <c r="K13" s="34" t="s">
        <v>902</v>
      </c>
      <c r="L13" s="34"/>
      <c r="M13" s="34"/>
      <c r="N13" s="34" t="s">
        <v>903</v>
      </c>
      <c r="O13" s="34"/>
      <c r="P13" s="34"/>
      <c r="Q13" s="34" t="s">
        <v>904</v>
      </c>
      <c r="R13" s="34"/>
      <c r="S13" s="34"/>
      <c r="T13" s="34" t="s">
        <v>905</v>
      </c>
      <c r="U13" s="34"/>
      <c r="V13" s="57"/>
    </row>
    <row r="14" spans="1:22">
      <c r="A14" s="15">
        <f ca="1" t="shared" si="0"/>
        <v>2</v>
      </c>
      <c r="B14" s="35">
        <f ca="1">RANDBETWEEN(1,2)</f>
        <v>2</v>
      </c>
      <c r="C14" s="25"/>
      <c r="D14" s="25"/>
      <c r="E14" s="25">
        <f ca="1">RANDBETWEEN(1,4)</f>
        <v>2</v>
      </c>
      <c r="F14" s="25"/>
      <c r="G14" s="25"/>
      <c r="H14" s="25">
        <f ca="1">RANDBETWEEN(1,6)</f>
        <v>5</v>
      </c>
      <c r="I14" s="25"/>
      <c r="J14" s="25"/>
      <c r="K14" s="25">
        <f ca="1">RANDBETWEEN(1,8)</f>
        <v>7</v>
      </c>
      <c r="L14" s="25"/>
      <c r="M14" s="25"/>
      <c r="N14" s="25">
        <f ca="1">RANDBETWEEN(1,10)</f>
        <v>5</v>
      </c>
      <c r="O14" s="25"/>
      <c r="P14" s="25"/>
      <c r="Q14" s="25">
        <f ca="1">RANDBETWEEN(1,20)</f>
        <v>19</v>
      </c>
      <c r="R14" s="25"/>
      <c r="S14" s="25"/>
      <c r="T14" s="25">
        <f ca="1">RANDBETWEEN(0,99)</f>
        <v>86</v>
      </c>
      <c r="U14" s="25"/>
      <c r="V14" s="58"/>
    </row>
    <row r="15" ht="18.15" spans="1:22">
      <c r="A15" s="15">
        <f ca="1" t="shared" si="0"/>
        <v>3</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1</v>
      </c>
    </row>
    <row r="17" spans="1:22">
      <c r="A17" s="15">
        <f ca="1" t="shared" si="0"/>
        <v>2</v>
      </c>
      <c r="B17" s="38" t="s">
        <v>906</v>
      </c>
      <c r="C17" s="38"/>
      <c r="D17" s="38"/>
      <c r="E17" s="38"/>
      <c r="F17" s="38"/>
      <c r="G17" s="38"/>
      <c r="H17" s="38"/>
      <c r="I17" s="38"/>
      <c r="J17" s="38"/>
      <c r="K17" s="38"/>
      <c r="L17" s="38" t="s">
        <v>907</v>
      </c>
      <c r="M17" s="38"/>
      <c r="N17" s="38"/>
      <c r="O17" s="38"/>
      <c r="P17" s="38"/>
      <c r="Q17" s="38"/>
      <c r="R17" s="38"/>
      <c r="S17" s="38"/>
      <c r="T17" s="38"/>
      <c r="U17" s="38"/>
      <c r="V17" s="38"/>
    </row>
    <row r="18" spans="1:1">
      <c r="A18" s="15">
        <f ca="1" t="shared" si="0"/>
        <v>3</v>
      </c>
    </row>
    <row r="19" spans="1:1">
      <c r="A19" s="15">
        <f ca="1" t="shared" si="0"/>
        <v>4</v>
      </c>
    </row>
    <row r="20" spans="1:1">
      <c r="A20" s="15">
        <f ca="1" t="shared" si="0"/>
        <v>3</v>
      </c>
    </row>
    <row r="21" spans="1:1">
      <c r="A21" s="15">
        <f ca="1" t="shared" si="0"/>
        <v>3</v>
      </c>
    </row>
    <row r="22" spans="1:1">
      <c r="A22" s="15">
        <f ca="1" t="shared" si="0"/>
        <v>3</v>
      </c>
    </row>
    <row r="24" spans="1:1">
      <c r="A24" s="15">
        <f ca="1">RANDBETWEEN(1,6)</f>
        <v>5</v>
      </c>
    </row>
    <row r="25" spans="1:1">
      <c r="A25" s="15">
        <f ca="1" t="shared" ref="A25:A29" si="9">RANDBETWEEN(1,6)</f>
        <v>4</v>
      </c>
    </row>
    <row r="26" spans="1:1">
      <c r="A26" s="15">
        <f ca="1" t="shared" si="9"/>
        <v>3</v>
      </c>
    </row>
    <row r="27" spans="1:1">
      <c r="A27" s="15">
        <f ca="1" t="shared" si="9"/>
        <v>1</v>
      </c>
    </row>
    <row r="28" spans="1:1">
      <c r="A28" s="15">
        <f ca="1" t="shared" si="9"/>
        <v>4</v>
      </c>
    </row>
    <row r="29" spans="1:1">
      <c r="A29" s="15">
        <f ca="1" t="shared" si="9"/>
        <v>4</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B3:C4"/>
    <mergeCell ref="D3:E4"/>
    <mergeCell ref="H3:I4"/>
    <mergeCell ref="J3:K4"/>
    <mergeCell ref="N3:O4"/>
    <mergeCell ref="P3:Q4"/>
    <mergeCell ref="B7:C8"/>
    <mergeCell ref="D7:E8"/>
    <mergeCell ref="H7:I8"/>
    <mergeCell ref="J7:K8"/>
    <mergeCell ref="N7:S8"/>
    <mergeCell ref="U7:V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908</v>
      </c>
      <c r="C1" s="10" t="s">
        <v>909</v>
      </c>
    </row>
    <row r="2" spans="2:4">
      <c r="B2" s="13" t="str">
        <f>人物卡!D3&amp;"，"&amp;人物卡!D5&amp;"，"&amp;人物卡!D6&amp;"岁"</f>
        <v>李渔，学生，22岁</v>
      </c>
      <c r="D2" s="10" t="s">
        <v>910</v>
      </c>
    </row>
    <row r="3" spans="2:2">
      <c r="B3" s="13" t="str">
        <f>人物卡!L6&amp;"，故乡"&amp;人物卡!D8&amp;"，现居"&amp;人物卡!D7</f>
        <v>男，故乡芜湖（起飞——），现居南京</v>
      </c>
    </row>
    <row r="4" spans="2:4">
      <c r="B4" s="13" t="str">
        <f>"时代: "&amp;人物卡!L4&amp;"   玩家: "&amp;人物卡!D4</f>
        <v>时代: 1920s   玩家: 淘米</v>
      </c>
      <c r="D4" s="10" t="s">
        <v>911</v>
      </c>
    </row>
    <row r="5" spans="2:2">
      <c r="B5" s="13" t="str">
        <f>"STR "&amp;STR&amp;"  CON "&amp;CON&amp;"  SIZ "&amp;SIZ&amp;"  DEX "&amp;DEX</f>
        <v>STR 65  CON 60  SIZ 80  DEX 50</v>
      </c>
    </row>
    <row r="6" spans="2:2">
      <c r="B6" s="13" t="str">
        <f>"APP "&amp;APP&amp;"  INT "&amp;INT&amp;"  POW "&amp;POW&amp;"  EDU "&amp;EDU</f>
        <v>APP 60  INT 50  POW 20  EDU 80</v>
      </c>
    </row>
    <row r="7" spans="2:2">
      <c r="B7" s="13" t="str">
        <f>"DB:"&amp;DB&amp;"  Build:"&amp;Build&amp;"  MOV:"&amp;MOV&amp;"  Luck:"&amp;Luck</f>
        <v>DB:+1D4  Build:1  MOV:7  Luck:30</v>
      </c>
    </row>
    <row r="8" spans="2:2">
      <c r="B8" s="13" t="str">
        <f>"HP:"&amp;HP&amp;"/"&amp;HPMAX&amp;"   San:"&amp;SAN&amp;"/"&amp;SANMAX&amp;"   MP:"&amp;MP&amp;"/"&amp;MPMAX</f>
        <v>HP:14/14   San:20/99   MP:4/4</v>
      </c>
    </row>
    <row r="9" spans="2:2">
      <c r="B9" s="13" t="s">
        <v>912</v>
      </c>
    </row>
    <row r="10" spans="2:2">
      <c r="B10" s="13" t="str">
        <f>"斗殴 "&amp;人物卡!J50&amp;"%("&amp;人物卡!L50&amp;"/"&amp;人物卡!N50&amp;"), 伤害"&amp;人物卡!R50</f>
        <v>斗殴 80%(40/16), 伤害1D3+DB</v>
      </c>
    </row>
    <row r="11" spans="2:2">
      <c r="B11" s="13" t="str">
        <f>IF(ISBLANK(人物卡!B51),"",人物卡!B51&amp;人物卡!J51&amp;"%("&amp;人物卡!L51&amp;"/"&amp;人物卡!N51&amp;"), 伤害"&amp;人物卡!R51)</f>
        <v>包皮短棍80%(40/16), 伤害1D8+DB</v>
      </c>
    </row>
    <row r="12" spans="2:2">
      <c r="B12" s="13" t="str">
        <f>IF(ISBLANK(人物卡!B52),"",人物卡!B52&amp;人物卡!J52&amp;"%("&amp;人物卡!L52&amp;"/"&amp;人物卡!N52&amp;"), 伤害"&amp;人物卡!R52)</f>
        <v>接触电击枪80%(40/16), 伤害1D3+晕</v>
      </c>
    </row>
    <row r="13" spans="2:2">
      <c r="B13" s="13" t="str">
        <f>IF(ISBLANK(人物卡!B53),"",人物卡!B53&amp;人物卡!J53&amp;"%("&amp;人物卡!L53&amp;"/"&amp;人物卡!N53&amp;"), 伤害"&amp;人物卡!R53)</f>
        <v>解剖小刀80%(40/16), 伤害1D4+DB</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60%(30/12)</v>
      </c>
    </row>
    <row r="17" spans="2:2">
      <c r="B17" s="13" t="s">
        <v>913</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攀爬 55%(27/11)</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10%(5/2)</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
      </c>
    </row>
    <row r="35" spans="2:2">
      <c r="B35" s="13" t="str">
        <f>IF(人物卡!H33=人物卡!P33,"",人物卡!C33&amp;人物卡!E33&amp;" "&amp;人物卡!P33&amp;"%("&amp;人物卡!R33&amp;"/"&amp;人物卡!T33&amp;")")</f>
        <v>格斗:斗殴 80%(40/16)</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急救 70%(35/14)</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语言:英语 35%(17/7)</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母语:中午 80%(40/16)</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50%(25/10)</v>
      </c>
    </row>
    <row r="51" spans="2:2">
      <c r="B51" s="13" t="str">
        <f>IF(人物卡!AB17=人物卡!AJ17,"",人物卡!W17&amp;" "&amp;人物卡!AJ17&amp;"%("&amp;人物卡!AL17&amp;"/"&amp;人物卡!AN17&amp;")")</f>
        <v>聆听 53%(26/10)</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医学 80%(40/16)</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神秘学 10%(5/2)</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科学:生物学 65%(32/13)</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914</v>
      </c>
    </row>
    <row r="82" spans="2:2">
      <c r="B82" s="13" t="str">
        <f>人物卡!S59&amp;"："&amp;IF(ISBLANK(人物卡!W59),"（空）",人物卡!W59)</f>
        <v>个人描述：表面壮汉，内心少女。收到一定程度的震撼/冲击/惊吓时常常做出反常的举动和行为。</v>
      </c>
    </row>
    <row r="83" spans="2:2">
      <c r="B83" s="13" t="str">
        <f>人物卡!S61&amp;"："&amp;IF(ISBLANK(人物卡!W61),"（空）",人物卡!W61)</f>
        <v>思想与信念：医人者自戮，观梦者自苦</v>
      </c>
    </row>
    <row r="84" spans="2:2">
      <c r="B84" s="13" t="str">
        <f>人物卡!S63&amp;"："&amp;IF(ISBLANK(人物卡!W63),"（空）",人物卡!W63)</f>
        <v>重要之人：家人</v>
      </c>
    </row>
    <row r="85" spans="2:2">
      <c r="B85" s="13" t="str">
        <f>人物卡!S65&amp;"："&amp;IF(ISBLANK(人物卡!W65),"（空）",人物卡!W65)</f>
        <v>意义非凡之地：家</v>
      </c>
    </row>
    <row r="86" spans="2:2">
      <c r="B86" s="13" t="str">
        <f>人物卡!S67&amp;"："&amp;IF(ISBLANK(人物卡!W67),"（空）",人物卡!W67)</f>
        <v>宝贵之物：无</v>
      </c>
    </row>
    <row r="87" spans="2:2">
      <c r="B87" s="13" t="str">
        <f>人物卡!S69&amp;"："&amp;IF(ISBLANK(人物卡!W69),"（空）",人物卡!W69)</f>
        <v>特质：有一定的报复心，但不记仇，睡一觉就忘了。但在精神状况不稳定时相当的具有攻击性。</v>
      </c>
    </row>
    <row r="88" spans="2:2">
      <c r="B88" s="13" t="str">
        <f>人物卡!S71&amp;"："&amp;IF(ISBLANK(人物卡!W71),"（空）",人物卡!W71)</f>
        <v>伤口和疤痕：没有明显的伤痕</v>
      </c>
    </row>
    <row r="89" spans="2:2">
      <c r="B89" s="13" t="str">
        <f>人物卡!S73&amp;"："&amp;IF(ISBLANK(人物卡!W73),"（空）",人物卡!W73)</f>
        <v>恐惧症和狂躁症：对被一群人围绕的状况感觉到深深地恐惧，被霸凌留下的阴影。
现在在一定程度上可以克服，不会逃跑，但可能相当具有攻击性。</v>
      </c>
    </row>
    <row r="90" spans="2:2">
      <c r="B90" s="13" t="str">
        <f>IF(ISBLANK(人物卡!S75),"（没有填写更多背景）",人物卡!S75)</f>
        <v>李渔是一个生物医学专业的大三学生，看起来有点壮，但面目清秀还有些胆小。小学时被长时间霸凌，后留下深刻的心理阴影。有一定程度的被迫害妄想症，并且学习了相当长一段时间的格斗技巧。家境不是很好，虽然对恐怖游戏很有抵触，但在恶友周诺的劝诱和说服下答应参加这次的活动。“你这样的反差萌一定会吸粉的。”李渔对这句话表示深深的怀疑。</v>
      </c>
    </row>
    <row r="91" spans="2:2">
      <c r="B91" s="13" t="s">
        <v>915</v>
      </c>
    </row>
    <row r="92" spans="2:2">
      <c r="B92" s="13" t="str">
        <f>IF(ISBLANK(人物卡!B67),"（没有携带任何物品）",人物卡!B67)</f>
        <v>一把恶友送的接触电击枪</v>
      </c>
    </row>
    <row r="93" spans="2:2">
      <c r="B93" s="13" t="str">
        <f>IF(ISBLANK(人物卡!B68),"",人物卡!B68)</f>
        <v>一个防身的包皮短棍，平时不携带但这次带上了</v>
      </c>
    </row>
    <row r="94" spans="2:2">
      <c r="B94" s="13" t="str">
        <f>IF(ISBLANK(人物卡!B69),"",人物卡!B69)</f>
        <v>带挂钩的绳索（不知道为什么总觉得会用到就带上了）</v>
      </c>
    </row>
    <row r="95" spans="2:2">
      <c r="B95" s="13" t="str">
        <f>IF(ISBLANK(人物卡!B70),"",人物卡!B70)</f>
        <v>包扎用绷带和简易消毒用品（含喷雾）</v>
      </c>
    </row>
    <row r="96" spans="2:2">
      <c r="B96" s="13" t="str">
        <f>IF(ISBLANK(人物卡!B71),"",人物卡!B71)</f>
        <v>一把解剖用的小刀</v>
      </c>
    </row>
    <row r="97" spans="2:2">
      <c r="B97" s="13" t="str">
        <f>IF(ISBLANK(人物卡!B72),"",人物卡!B72)</f>
        <v>两块小夹板和固定用的胶带</v>
      </c>
    </row>
    <row r="98" spans="2:2">
      <c r="B98" s="13" t="str">
        <f>IF(ISBLANK(人物卡!B73),"",人物卡!B73)</f>
        <v>手机、备用电池和手电</v>
      </c>
    </row>
    <row r="99" spans="2:2">
      <c r="B99" s="13" t="str">
        <f>IF(ISBLANK(人物卡!B74),"",人物卡!B74)</f>
        <v>一瓶矿泉水一包压缩饼干</v>
      </c>
    </row>
    <row r="100" spans="2:2">
      <c r="B100" s="13" t="str">
        <f>IF(ISBLANK(人物卡!B75),"",人物卡!B75)</f>
        <v/>
      </c>
    </row>
    <row r="101" spans="2:2">
      <c r="B101" s="13" t="s">
        <v>916</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917</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918</v>
      </c>
      <c r="B1" s="3" t="s">
        <v>919</v>
      </c>
      <c r="C1" s="3" t="s">
        <v>920</v>
      </c>
      <c r="E1" s="3" t="s">
        <v>17</v>
      </c>
      <c r="F1" s="3" t="s">
        <v>921</v>
      </c>
      <c r="J1" s="9"/>
    </row>
    <row r="2" spans="1:6">
      <c r="A2" s="4">
        <v>0</v>
      </c>
      <c r="B2" s="5" t="s">
        <v>922</v>
      </c>
      <c r="C2" s="4" t="s">
        <v>922</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923</v>
      </c>
      <c r="C6" s="4">
        <v>1</v>
      </c>
      <c r="E6" s="5">
        <v>70</v>
      </c>
      <c r="F6" s="4">
        <v>4</v>
      </c>
    </row>
    <row r="7" spans="1:6">
      <c r="A7" s="6">
        <v>165</v>
      </c>
      <c r="B7" s="6" t="s">
        <v>924</v>
      </c>
      <c r="C7" s="6">
        <v>2</v>
      </c>
      <c r="E7" s="6">
        <v>80</v>
      </c>
      <c r="F7" s="6">
        <v>5</v>
      </c>
    </row>
    <row r="8" spans="1:3">
      <c r="A8" s="4">
        <v>205</v>
      </c>
      <c r="B8" s="5" t="s">
        <v>925</v>
      </c>
      <c r="C8" s="4">
        <v>3</v>
      </c>
    </row>
    <row r="9" spans="1:6">
      <c r="A9" s="6">
        <v>285</v>
      </c>
      <c r="B9" s="6" t="s">
        <v>926</v>
      </c>
      <c r="C9" s="6">
        <v>4</v>
      </c>
      <c r="E9" s="7" t="s">
        <v>927</v>
      </c>
      <c r="F9" s="8"/>
    </row>
    <row r="10" spans="1:6">
      <c r="A10" s="4">
        <v>365</v>
      </c>
      <c r="B10" s="5" t="s">
        <v>928</v>
      </c>
      <c r="C10" s="4">
        <v>5</v>
      </c>
      <c r="E10" s="5" t="s">
        <v>929</v>
      </c>
      <c r="F10" s="4">
        <f>人物卡!S3</f>
        <v>65</v>
      </c>
    </row>
    <row r="11" spans="1:6">
      <c r="A11" s="6">
        <v>445</v>
      </c>
      <c r="B11" s="6" t="s">
        <v>930</v>
      </c>
      <c r="C11" s="6">
        <v>6</v>
      </c>
      <c r="E11" s="6" t="s">
        <v>931</v>
      </c>
      <c r="F11" s="6">
        <f>人物卡!Y3</f>
        <v>50</v>
      </c>
    </row>
    <row r="12" spans="1:6">
      <c r="A12" s="4">
        <v>525</v>
      </c>
      <c r="B12" s="5" t="s">
        <v>932</v>
      </c>
      <c r="C12" s="4">
        <v>7</v>
      </c>
      <c r="E12" s="5" t="s">
        <v>933</v>
      </c>
      <c r="F12" s="4">
        <f>人物卡!S7</f>
        <v>80</v>
      </c>
    </row>
    <row r="13" spans="1:6">
      <c r="A13" s="6">
        <v>605</v>
      </c>
      <c r="B13" s="6" t="s">
        <v>934</v>
      </c>
      <c r="C13" s="6">
        <v>8</v>
      </c>
      <c r="E13" s="6" t="s">
        <v>935</v>
      </c>
      <c r="F13" s="6" t="b">
        <f>IF(STR&gt;SIZ,TRUE())</f>
        <v>0</v>
      </c>
    </row>
    <row r="14" spans="1:6">
      <c r="A14" s="4">
        <v>685</v>
      </c>
      <c r="B14" s="5" t="s">
        <v>936</v>
      </c>
      <c r="C14" s="4">
        <v>9</v>
      </c>
      <c r="E14" s="5" t="s">
        <v>937</v>
      </c>
      <c r="F14" s="4" t="b">
        <f>IF(DEX&gt;SIZ,TRUE())</f>
        <v>0</v>
      </c>
    </row>
    <row r="15" spans="1:6">
      <c r="A15" s="6">
        <v>765</v>
      </c>
      <c r="B15" s="6" t="s">
        <v>938</v>
      </c>
      <c r="C15" s="6">
        <v>10</v>
      </c>
      <c r="E15" s="6" t="s">
        <v>939</v>
      </c>
      <c r="F15" s="6" t="b">
        <f>IF(STR&lt;SIZ,TRUE())</f>
        <v>1</v>
      </c>
    </row>
    <row r="16" spans="1:6">
      <c r="A16" s="4">
        <v>845</v>
      </c>
      <c r="B16" s="5" t="s">
        <v>940</v>
      </c>
      <c r="C16" s="4">
        <v>11</v>
      </c>
      <c r="E16" s="5" t="s">
        <v>941</v>
      </c>
      <c r="F16" s="4" t="b">
        <f>IF(DEX&lt;SIZ,TRUE())</f>
        <v>1</v>
      </c>
    </row>
    <row r="17" spans="1:6">
      <c r="A17" s="6">
        <v>925</v>
      </c>
      <c r="B17" s="6" t="s">
        <v>942</v>
      </c>
      <c r="C17" s="6">
        <v>12</v>
      </c>
      <c r="E17" s="6" t="s">
        <v>943</v>
      </c>
      <c r="F17" s="6" t="b">
        <f>AND(F13:F14)</f>
        <v>0</v>
      </c>
    </row>
    <row r="18" spans="1:6">
      <c r="A18" s="4">
        <v>1005</v>
      </c>
      <c r="B18" s="5" t="s">
        <v>944</v>
      </c>
      <c r="C18" s="4">
        <v>13</v>
      </c>
      <c r="E18" s="5" t="s">
        <v>945</v>
      </c>
      <c r="F18" s="4" t="b">
        <f>AND(F15:F16)</f>
        <v>1</v>
      </c>
    </row>
    <row r="19" spans="1:6">
      <c r="A19" s="6">
        <v>1085</v>
      </c>
      <c r="B19" s="6" t="s">
        <v>946</v>
      </c>
      <c r="C19" s="6">
        <v>14</v>
      </c>
      <c r="E19" s="6" t="s">
        <v>947</v>
      </c>
      <c r="F19" s="6" t="b">
        <f>AND(NOT(F17),NOT(F18))</f>
        <v>0</v>
      </c>
    </row>
    <row r="20" spans="1:6">
      <c r="A20" s="4">
        <v>1165</v>
      </c>
      <c r="B20" s="5" t="s">
        <v>948</v>
      </c>
      <c r="C20" s="4">
        <v>15</v>
      </c>
      <c r="E20" s="5" t="s">
        <v>949</v>
      </c>
      <c r="F20" s="4">
        <f>IF(F17,9,0)</f>
        <v>0</v>
      </c>
    </row>
    <row r="21" spans="1:6">
      <c r="A21" s="6">
        <v>1245</v>
      </c>
      <c r="B21" s="6" t="s">
        <v>950</v>
      </c>
      <c r="C21" s="6">
        <v>16</v>
      </c>
      <c r="E21" s="6" t="s">
        <v>951</v>
      </c>
      <c r="F21" s="6">
        <f>IF(F18,7,0)</f>
        <v>7</v>
      </c>
    </row>
    <row r="22" spans="1:6">
      <c r="A22" s="4">
        <v>1325</v>
      </c>
      <c r="B22" s="5" t="s">
        <v>952</v>
      </c>
      <c r="C22" s="4">
        <v>17</v>
      </c>
      <c r="E22" s="5" t="s">
        <v>953</v>
      </c>
      <c r="F22" s="4">
        <f>IF(F19,8,0)</f>
        <v>0</v>
      </c>
    </row>
    <row r="23" spans="1:6">
      <c r="A23" s="6">
        <v>1405</v>
      </c>
      <c r="B23" s="6" t="s">
        <v>954</v>
      </c>
      <c r="C23" s="6">
        <v>18</v>
      </c>
      <c r="E23" s="6" t="s">
        <v>955</v>
      </c>
      <c r="F23" s="6">
        <f>MAX(F20:F22)</f>
        <v>7</v>
      </c>
    </row>
    <row r="24" spans="1:3">
      <c r="A24" s="4">
        <v>1485</v>
      </c>
      <c r="B24" s="5" t="s">
        <v>956</v>
      </c>
      <c r="C24" s="4">
        <v>19</v>
      </c>
    </row>
    <row r="25" spans="1:3">
      <c r="A25" s="6">
        <v>1565</v>
      </c>
      <c r="B25" s="6" t="s">
        <v>957</v>
      </c>
      <c r="C25" s="6">
        <v>20</v>
      </c>
    </row>
    <row r="26" spans="1:3">
      <c r="A26" s="4">
        <v>1645</v>
      </c>
      <c r="B26" s="5" t="s">
        <v>958</v>
      </c>
      <c r="C26" s="4">
        <v>21</v>
      </c>
    </row>
    <row r="27" spans="1:3">
      <c r="A27" s="6">
        <v>1725</v>
      </c>
      <c r="B27" s="6" t="s">
        <v>959</v>
      </c>
      <c r="C27" s="6">
        <v>22</v>
      </c>
    </row>
    <row r="28" spans="1:3">
      <c r="A28" s="4">
        <v>1805</v>
      </c>
      <c r="B28" s="5" t="s">
        <v>960</v>
      </c>
      <c r="C28" s="4">
        <v>23</v>
      </c>
    </row>
    <row r="29" spans="1:3">
      <c r="A29" s="6">
        <v>1885</v>
      </c>
      <c r="B29" s="6" t="s">
        <v>961</v>
      </c>
      <c r="C29" s="6">
        <v>24</v>
      </c>
    </row>
    <row r="30" spans="1:3">
      <c r="A30" s="4">
        <v>1965</v>
      </c>
      <c r="B30" s="5" t="s">
        <v>962</v>
      </c>
      <c r="C30" s="4">
        <v>25</v>
      </c>
    </row>
    <row r="31" spans="1:3">
      <c r="A31" s="6">
        <v>2045</v>
      </c>
      <c r="B31" s="6" t="s">
        <v>963</v>
      </c>
      <c r="C31" s="6">
        <v>26</v>
      </c>
    </row>
    <row r="32" spans="1:3">
      <c r="A32" s="4">
        <v>2125</v>
      </c>
      <c r="B32" s="5" t="s">
        <v>964</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2015-06-27T01:28:00Z</dcterms:created>
  <dcterms:modified xsi:type="dcterms:W3CDTF">2020-04-07T12:52:41Z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