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2943" windowHeight="9924"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<sst xmlns="http://schemas.openxmlformats.org/spreadsheetml/2006/main" uniqueCount="517" count="517">
  <si>
    <t>调查员</t>
  </si>
  <si>
    <t>属性</t>
  </si>
  <si>
    <t>此处应有头像</t>
  </si>
  <si>
    <t>姓名</t>
  </si>
  <si>
    <t>左道</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</si>
  <si>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</si>
  <si>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</si>
  <si>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</si>
  <si>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</si>
  <si>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04·幻影</t>
  </si>
  <si>
    <t>时代</t>
  </si>
  <si>
    <t>现代</t>
  </si>
  <si>
    <t>职业</t>
  </si>
  <si>
    <t>地下中间商(赃物贩子)</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</si>
  <si>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</si>
  <si>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</si>
  <si>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</si>
  <si>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</si>
  <si>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</si>
  <si>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男</t>
  </si>
  <si>
    <t>住地</t>
  </si>
  <si>
    <t>不定</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</si>
  <si>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</si>
  <si>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</si>
  <si>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</si>
  <si>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</si>
  <si>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t>中国</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</si>
  <si>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</si>
  <si>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</si>
  <si>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</si>
  <si>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</si>
  <si>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</si>
  <si>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</si>
  <si>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</si>
  <si>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</si>
  <si>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</si>
  <si>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</si>
  <si>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</si>
  <si>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</si>
  <si>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</si>
  <si>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</si>
  <si>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</si>
  <si>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</si>
  <si>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</si>
  <si>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</si>
  <si>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</si>
  <si>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</si>
  <si>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</si>
  <si>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</si>
  <si>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伪造</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</si>
  <si>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</si>
  <si>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</si>
  <si>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</si>
  <si>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</si>
  <si>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</si>
  <si>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</si>
  <si>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</si>
  <si>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</si>
  <si>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</si>
  <si>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</si>
  <si>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</si>
  <si>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</si>
  <si>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</si>
  <si>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</si>
  <si>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</si>
  <si>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</si>
  <si>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</si>
  <si>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</si>
  <si>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</si>
  <si>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</si>
  <si>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</si>
  <si>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</si>
  <si>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</si>
  <si>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</si>
  <si>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</si>
  <si>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</si>
  <si>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</si>
  <si>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</si>
  <si>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</si>
  <si>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</si>
  <si>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</si>
  <si>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</si>
  <si>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</si>
  <si>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</si>
  <si>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</si>
  <si>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</si>
  <si>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</si>
  <si>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</si>
  <si>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</si>
  <si>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</si>
  <si>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</si>
  <si>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中文</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</si>
  <si>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</si>
  <si>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</si>
  <si>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</si>
  <si>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</si>
  <si>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</si>
  <si>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</si>
  <si>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</si>
  <si>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</si>
  <si>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</si>
  <si>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</si>
  <si>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</si>
  <si>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</si>
  <si>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</si>
  <si>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</si>
  <si>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一般</t>
  </si>
  <si>
    <t>信念/信仰</t>
  </si>
  <si>
    <t xml:space="preserve">道家 </t>
  </si>
  <si>
    <t>现金：</t>
  </si>
  <si>
    <t>重要的人</t>
  </si>
  <si>
    <t>师傅 一个书店老板</t>
  </si>
  <si>
    <t>意义非凡之地</t>
  </si>
  <si>
    <t>道观 某书店</t>
  </si>
  <si>
    <t>珍视之物</t>
  </si>
  <si>
    <t>无</t>
  </si>
  <si>
    <t>特点</t>
  </si>
  <si>
    <t xml:space="preserve"> 特别谨慎 性命第一 在比较熟的人面前有逗比倾向</t>
  </si>
  <si>
    <t>随身物品</t>
  </si>
  <si>
    <t>伤口和疤痕</t>
  </si>
  <si>
    <t>自己伪造的身份证</t>
  </si>
  <si>
    <t>恐惧和狂热</t>
  </si>
  <si>
    <t>自己伪造的银行卡</t>
  </si>
  <si>
    <t>前正一教道士，大学本科道家哲学研究，曾经有对道家法术有研究（学业因数），因造假证被发现而被逐出山门，于是利用之前的人脉转行当地下中间商。一表人才，为人谨慎，善于社交所以混的还行，有相对较高的信誉。认识某书店老板后意识到了法术的代价，为了苟命果断忘记了有关神秘学的知识。在生意上和一个会计搭班弥补了在估价和会计上的不足，在暗网上认识了白浩，看其是大学生比较可信技术又好，于是发展成了同伙。  此次前往东南大学收购李达的盒子（已通过暗网找好买家）</t>
  </si>
  <si>
    <t>手机 魔改版</t>
  </si>
  <si>
    <t>瑞士军刀</t>
  </si>
  <si>
    <t>钱包</t>
  </si>
  <si>
    <t>笔</t>
  </si>
  <si>
    <t>墨镜</t>
  </si>
  <si>
    <t>调查员笔记</t>
  </si>
  <si>
    <t>好朋友</t>
  </si>
  <si>
    <t>调查员[玩家]：关系描述</t>
  </si>
  <si>
    <t>在暗网上认识白浩</t>
  </si>
  <si>
    <t>快速参考规则</t>
  </si>
  <si>
    <t>技能和属性检定
成功等级</t>
  </si>
  <si>
    <t>大失败</t>
  </si>
  <si>
    <t>失败</t>
  </si>
  <si>
    <t>成功</t>
  </si>
  <si>
    <t>困难</t>
  </si>
  <si>
    <t>极难</t>
  </si>
  <si>
    <t>大成功</t>
  </si>
  <si>
    <t>和李达交易</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</si>
  <si>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</si>
  <si>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</si>
  <si>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</si>
  <si>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</si>
  <si>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</si>
  <si>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</si>
  <si>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</si>
  <si>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</si>
  <si>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</si>
  <si>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</si>
  <si>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</si>
  <si>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</si>
  <si>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</si>
  <si>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</si>
  <si>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</si>
  <si>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</si>
  <si>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</si>
  <si>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</si>
  <si>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</si>
  <si>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</si>
  <si>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</si>
  <si>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</si>
  <si>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</si>
  <si>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</si>
  <si>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</si>
  <si>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</si>
  <si>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</si>
  <si>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</si>
  <si>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</si>
  <si>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</si>
  <si>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</si>
  <si>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</si>
  <si>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</si>
  <si>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</si>
  <si>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</si>
  <si>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</si>
  <si>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</si>
  <si>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</si>
  <si>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</si>
  <si>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</si>
  <si>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</si>
  <si>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</si>
  <si>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</si>
  <si>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</si>
  <si>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</si>
  <si>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</si>
  <si>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</si>
  <si>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</si>
  <si>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</si>
  <si>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</si>
  <si>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</si>
  <si>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</si>
  <si>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</si>
  <si>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</si>
  <si>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</si>
  <si>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</si>
  <si>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</si>
  <si>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</si>
  <si>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</si>
  <si>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</si>
  <si>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</si>
  <si>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</si>
  <si>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</si>
  <si>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</si>
  <si>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</si>
  <si>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</si>
  <si>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</si>
  <si>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</si>
  <si>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</si>
  <si>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</si>
  <si>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</si>
  <si>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</si>
  <si>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</si>
  <si>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</si>
  <si>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</si>
  <si>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</si>
  <si>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</si>
  <si>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</si>
  <si>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</si>
  <si>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</si>
  <si>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</si>
  <si>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</si>
  <si>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</si>
  <si>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</si>
  <si>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</si>
  <si>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</si>
  <si>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</si>
  <si>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</si>
  <si>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</si>
  <si>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</si>
  <si>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</si>
  <si>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</si>
  <si>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</si>
  <si>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</si>
  <si>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</si>
  <si>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</si>
  <si>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</si>
  <si>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</si>
  <si>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</si>
  <si>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</si>
  <si>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</si>
  <si>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</si>
  <si>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</si>
  <si>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</si>
  <si>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</si>
  <si>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</si>
  <si>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</si>
  <si>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</si>
  <si>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</si>
  <si>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</si>
  <si>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</si>
  <si>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</si>
  <si>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</si>
  <si>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</si>
  <si>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</si>
  <si>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</si>
  <si>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</si>
  <si>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</si>
  <si>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</si>
  <si>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</si>
  <si>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</si>
  <si>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</si>
  <si>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</si>
  <si>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</si>
  <si>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</si>
  <si>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</si>
  <si>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</si>
  <si>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</si>
  <si>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</si>
  <si>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</si>
  <si>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</si>
  <si>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</si>
  <si>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</si>
  <si>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</si>
  <si>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</si>
  <si>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</si>
  <si>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</si>
  <si>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</si>
  <si>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</si>
  <si>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</si>
  <si>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</si>
  <si>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</si>
  <si>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</si>
  <si>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</si>
  <si>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</si>
  <si>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</si>
  <si>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</si>
  <si>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</si>
  <si>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</si>
  <si>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</si>
  <si>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</si>
  <si>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</si>
  <si>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</si>
  <si>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</si>
  <si>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</si>
  <si>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</si>
  <si>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</si>
  <si>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</si>
  <si>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</si>
  <si>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</si>
  <si>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</si>
  <si>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</si>
  <si>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</si>
  <si>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</si>
  <si>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</si>
  <si>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</si>
  <si>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</si>
  <si>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</si>
  <si>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</si>
  <si>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</si>
  <si>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</si>
  <si>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</si>
  <si>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</si>
  <si>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</si>
  <si>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</si>
  <si>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</si>
  <si>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</si>
  <si>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</si>
  <si>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</si>
  <si>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</si>
  <si>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</si>
  <si>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</si>
  <si>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</si>
  <si>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</si>
  <si>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</si>
  <si>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</si>
  <si>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</si>
  <si>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</si>
  <si>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</si>
  <si>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</si>
  <si>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</si>
  <si>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</si>
  <si>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</si>
  <si>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</si>
  <si>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</si>
  <si>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</si>
  <si>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</si>
  <si>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</si>
  <si>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</si>
  <si>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</si>
  <si>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</si>
  <si>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</si>
  <si>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</si>
  <si>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</si>
  <si>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</si>
  <si>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</si>
  <si>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</si>
  <si>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</si>
  <si>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</si>
  <si>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</si>
  <si>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</si>
  <si>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</si>
  <si>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</si>
  <si>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</si>
  <si>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</si>
  <si>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</si>
  <si>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</si>
  <si>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</si>
  <si>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</si>
  <si>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</si>
  <si>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</si>
  <si>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</si>
  <si>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</si>
  <si>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</si>
  <si>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</si>
  <si>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</si>
  <si>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</si>
  <si>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</si>
  <si>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</si>
  <si>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</si>
  <si>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</si>
  <si>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</si>
  <si>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</si>
  <si>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</si>
  <si>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</si>
  <si>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</si>
  <si>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</si>
  <si>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</si>
  <si>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</si>
  <si>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</si>
  <si>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</si>
  <si>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</si>
  <si>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</si>
  <si>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</si>
  <si>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</si>
  <si>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</si>
  <si>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</si>
  <si>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</si>
  <si>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</si>
  <si>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</si>
  <si>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</si>
  <si>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</si>
  <si>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</si>
  <si>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</si>
  <si>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</si>
  <si>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</si>
  <si>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</si>
  <si>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</si>
  <si>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</si>
  <si>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</si>
  <si>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</si>
  <si>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</si>
  <si>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</si>
  <si>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</si>
  <si>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</si>
  <si>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</si>
  <si>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</si>
  <si>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</si>
  <si>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</si>
  <si>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</si>
  <si>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</si>
  <si>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</si>
  <si>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</si>
  <si>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</si>
  <si>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</si>
  <si>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</si>
  <si>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</si>
  <si>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</si>
  <si>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</si>
  <si>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</si>
  <si>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</si>
  <si>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</si>
  <si>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</si>
  <si>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</si>
  <si>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</si>
  <si>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</si>
  <si>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</si>
  <si>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</si>
  <si>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</si>
  <si>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</si>
  <si>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</si>
  <si>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</si>
  <si>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</si>
  <si>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</si>
  <si>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</si>
  <si>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</si>
  <si>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</si>
  <si>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</si>
  <si>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</si>
  <si>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</si>
  <si>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</si>
  <si>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</si>
  <si>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</si>
  <si>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</si>
  <si>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</si>
  <si>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</si>
  <si>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</si>
  <si>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</si>
  <si>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</si>
  <si>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</si>
  <si>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</si>
  <si>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</si>
  <si>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</si>
  <si>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</si>
  <si>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</si>
  <si>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</si>
  <si>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</si>
  <si>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</si>
  <si>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</si>
  <si>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</si>
  <si>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</si>
  <si>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</si>
  <si>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</si>
  <si>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</si>
  <si>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</si>
  <si>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</si>
  <si>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</si>
  <si>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</si>
  <si>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</si>
  <si>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</si>
  <si>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</si>
  <si>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</si>
  <si>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</si>
  <si>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</si>
  <si>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</si>
  <si>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</si>
  <si>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</si>
  <si>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</si>
  <si>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</si>
  <si>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</si>
  <si>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</si>
  <si>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</si>
  <si>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</si>
  <si>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</si>
  <si>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</si>
  <si>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</si>
  <si>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</si>
  <si>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</si>
  <si>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</si>
  <si>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</si>
  <si>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</si>
  <si>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</si>
  <si>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</si>
  <si>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</si>
  <si>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</si>
  <si>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</si>
  <si>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</si>
  <si>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</si>
  <si>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</si>
  <si>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</si>
  <si>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</si>
  <si>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</si>
  <si>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</si>
  <si>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</si>
  <si>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</si>
  <si>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edc小刀(5cm)</t>
  </si>
  <si>
    <t>手机 二维码立牌</t>
  </si>
  <si>
    <t>本子，大量，盗版手办</t>
  </si>
  <si>
    <t>本子，大量，盗版手办，反正就是漫展摊子那些</t>
  </si>
  <si>
    <t>本子，大量，盗版手办，反正就是漫展摊子那些，以及装东西的巨大纸箱</t>
  </si>
  <si>
    <t>滑稽抱枕，套头上那种 被单 平衡车</t>
  </si>
  <si>
    <t>顺手过来卖本子有什么问题吗？刀是用来开包装的，锤子是开金蛋的。除了摆摊就是踩着两轮平衡车cos滑稽了</t>
  </si>
  <si>
    <t>edc小刀(5cm) 锤子</t>
  </si>
  <si>
    <t>笔 纸</t>
  </si>
  <si>
    <t>本子，大量，盗版手办，荧光棒，立牌，卡贴，海报，反正就是漫展摊子那些，以及装东西的巨大纸箱</t>
  </si>
</sst>
</file>

<file path=xl/styles.xml><?xml version="1.0" encoding="utf-8"?>
<styleSheet xmlns="http://schemas.openxmlformats.org/spreadsheetml/2006/main">
  <numFmts count="7">
    <numFmt numFmtId="0" formatCode="General"/>
    <numFmt numFmtId="165" formatCode="0_ "/>
    <numFmt numFmtId="49" formatCode="@"/>
    <numFmt numFmtId="1" formatCode="0"/>
    <numFmt numFmtId="167" formatCode="\+0"/>
    <numFmt numFmtId="166" formatCode="\/General"/>
    <numFmt numFmtId="164"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0">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5"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5"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5" fontId="4" fillId="3" borderId="14" xfId="0" applyNumberFormat="1" applyFont="1" applyFill="1" applyBorder="1" applyAlignment="1">
      <alignment horizontal="center" vertical="center"/>
      <protection locked="1" hidden="1"/>
    </xf>
    <xf numFmtId="167"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5"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5"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5"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5"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3" fillId="0" borderId="0" xfId="0" applyFont="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4"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4"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4"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4"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4"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4"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png"/></Relationships>
</file>

<file path=xl/drawings/drawing1.xml><?xml version="1.0" encoding="utf-8"?>
<xdr:wsDr xmlns:xdr="http://schemas.openxmlformats.org/drawingml/2006/spreadsheetDrawing" xmlns:a="http://schemas.openxmlformats.org/drawingml/2006/main">
  <xdr:twoCellAnchor>
    <xdr:from>
      <xdr:col>18</xdr:col>
      <xdr:colOff>158435</xdr:colOff>
      <xdr:row>1</xdr:row>
      <xdr:rowOff>0</xdr:rowOff>
    </xdr:from>
    <xdr:to>
      <xdr:col>20</xdr:col>
      <xdr:colOff>316871</xdr:colOff>
      <xdr:row>7</xdr:row>
      <xdr:rowOff>189800</xdr:rowOff>
    </xdr:to>
    <xdr:pic>
      <xdr:nvPicPr>
        <xdr:cNvPr id="2" name="图片 4" descr=" "/>
        <xdr:cNvPicPr/>
      </xdr:nvPicPr>
      <xdr:blipFill>
        <a:blip xmlns:r="http://schemas.openxmlformats.org/officeDocument/2006/relationships" r:embed="rId1"/>
        <a:srcRect t="7333" b="8321"/>
        <a:stretch>
          <a:fillRect/>
        </a:stretch>
      </xdr:blipFill>
      <xdr:spPr>
        <a:xfrm>
          <a:off x="8062595" y="207645"/>
          <a:ext cx="1061085" cy="1390650"/>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V90"/>
  <sheetViews>
    <sheetView tabSelected="1" workbookViewId="0" showGridLines="0" showRowColHeaders="0">
      <selection activeCell="B64" sqref="B64:I64"/>
    </sheetView>
  </sheetViews>
  <sheetFormatPr defaultRowHeight="15.6" defaultColWidth="9"/>
  <cols>
    <col min="1" max="1" customWidth="1" width="3.3320312" style="1"/>
    <col min="2" max="256" customWidth="1" width="6.5820312" style="1"/>
  </cols>
  <sheetData>
    <row r="1" spans="8:8" ht="16.3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v>
      </c>
      <c r="D3" s="15"/>
      <c r="E3" s="15"/>
      <c r="F3" s="15"/>
      <c r="G3" s="16"/>
      <c r="H3" s="7"/>
      <c r="I3" s="17" t="s">
        <v>5</v>
      </c>
      <c r="J3" s="18">
        <v>65.0</v>
      </c>
      <c r="K3" s="19">
        <f>INT(J3/2)</f>
        <v>32.0</v>
      </c>
      <c r="L3" s="20" t="s">
        <v>6</v>
      </c>
      <c r="M3" s="21">
        <v>55.0</v>
      </c>
      <c r="N3" s="22">
        <f>INT(M3/2)</f>
        <v>27.0</v>
      </c>
      <c r="O3" s="23" t="s">
        <v>7</v>
      </c>
      <c r="P3" s="24">
        <v>50.0</v>
      </c>
      <c r="Q3" s="25">
        <f>INT(P3/2)</f>
        <v>25.0</v>
      </c>
      <c r="R3" s="7"/>
      <c r="S3" s="26"/>
      <c r="T3" s="27"/>
      <c r="U3" s="28"/>
    </row>
    <row r="4" spans="8:8">
      <c r="B4" s="29" t="s">
        <v>8</v>
      </c>
      <c r="C4" s="30" t="s">
        <v>9</v>
      </c>
      <c r="D4" s="31"/>
      <c r="E4" s="32" t="s">
        <v>10</v>
      </c>
      <c r="F4" s="30" t="s">
        <v>11</v>
      </c>
      <c r="G4" s="33"/>
      <c r="H4" s="7"/>
      <c r="I4" s="34"/>
      <c r="J4" s="35"/>
      <c r="K4" s="36">
        <f>INT(J3/5)</f>
        <v>13.0</v>
      </c>
      <c r="L4" s="37"/>
      <c r="M4" s="21"/>
      <c r="N4" s="22">
        <f>INT(M3/5)</f>
        <v>11.0</v>
      </c>
      <c r="O4" s="36"/>
      <c r="P4" s="24"/>
      <c r="Q4" s="25">
        <f>INT(P3/5)</f>
        <v>10.0</v>
      </c>
      <c r="R4" s="7"/>
      <c r="S4" s="26"/>
      <c r="T4" s="27"/>
      <c r="U4" s="28"/>
    </row>
    <row r="5" spans="8:8">
      <c r="B5" s="14" t="s">
        <v>12</v>
      </c>
      <c r="C5" s="15"/>
      <c r="D5" s="15"/>
      <c r="E5" s="15"/>
      <c r="F5" s="15"/>
      <c r="G5" s="16"/>
      <c r="H5" s="7"/>
      <c r="I5" s="38" t="s">
        <v>14</v>
      </c>
      <c r="J5" s="39">
        <v>60.0</v>
      </c>
      <c r="K5" s="22">
        <f t="shared" si="0" ref="K5">INT(J5/2)</f>
        <v>30.0</v>
      </c>
      <c r="L5" s="23" t="s">
        <v>15</v>
      </c>
      <c r="M5" s="24">
        <v>90.0</v>
      </c>
      <c r="N5" s="19">
        <f t="shared" si="1" ref="N5">INT(M5/2)</f>
        <v>45.0</v>
      </c>
      <c r="O5" s="20" t="s">
        <v>16</v>
      </c>
      <c r="P5" s="21">
        <v>70.0</v>
      </c>
      <c r="Q5" s="40">
        <f>INT(P5/2)</f>
        <v>35.0</v>
      </c>
      <c r="R5" s="7"/>
      <c r="S5" s="26"/>
      <c r="T5" s="27"/>
      <c r="U5" s="28"/>
    </row>
    <row r="6" spans="8:8">
      <c r="B6" s="29" t="s">
        <v>17</v>
      </c>
      <c r="C6" s="41">
        <v>29.0</v>
      </c>
      <c r="D6" s="42"/>
      <c r="E6" s="32" t="s">
        <v>18</v>
      </c>
      <c r="F6" s="43" t="s">
        <v>19</v>
      </c>
      <c r="G6" s="44"/>
      <c r="H6" s="7"/>
      <c r="I6" s="45"/>
      <c r="J6" s="46"/>
      <c r="K6" s="37">
        <f t="shared" si="2" ref="K6">INT(J5/5)</f>
        <v>12.0</v>
      </c>
      <c r="L6" s="36"/>
      <c r="M6" s="24"/>
      <c r="N6" s="19">
        <f t="shared" si="3" ref="N6">INT(M5/5)</f>
        <v>18.0</v>
      </c>
      <c r="O6" s="37"/>
      <c r="P6" s="21"/>
      <c r="Q6" s="40">
        <f>INT(P5/5)</f>
        <v>14.0</v>
      </c>
      <c r="R6" s="7"/>
      <c r="S6" s="26"/>
      <c r="T6" s="27"/>
      <c r="U6" s="28"/>
    </row>
    <row r="7" spans="8:8" ht="16.5" customHeight="1">
      <c r="B7" s="14" t="s">
        <v>20</v>
      </c>
      <c r="C7" s="15" t="s">
        <v>21</v>
      </c>
      <c r="D7" s="15"/>
      <c r="E7" s="15"/>
      <c r="F7" s="15"/>
      <c r="G7" s="16"/>
      <c r="H7" s="7"/>
      <c r="I7" s="17" t="s">
        <v>22</v>
      </c>
      <c r="J7" s="18">
        <v>50.0</v>
      </c>
      <c r="K7" s="19">
        <f t="shared" si="4" ref="K7">INT(J7/2)</f>
        <v>25.0</v>
      </c>
      <c r="L7" s="20" t="s">
        <v>23</v>
      </c>
      <c r="M7" s="21">
        <v>75.0</v>
      </c>
      <c r="N7" s="22">
        <f t="shared" si="5" ref="N7">INT(M7/2)</f>
        <v>37.0</v>
      </c>
      <c r="O7" s="23" t="s">
        <v>24</v>
      </c>
      <c r="P7" s="47">
        <f>(IF(IF((J3-J7)&gt;0,1,0)=IF((M3-J7)&gt;0,1,0),IF(IF((J3-J7)&gt;0,1,0)=1,9,7),8))-LOOKUP(C6,{0,40,50,60,70,80,90},{0,1,2,3,4,5,6})+Q7+Q8</f>
        <v>9.0</v>
      </c>
      <c r="Q7" s="48">
        <v>1.0</v>
      </c>
      <c r="R7" s="7"/>
      <c r="S7" s="26"/>
      <c r="T7" s="27"/>
      <c r="U7" s="28"/>
    </row>
    <row r="8" spans="8:8" ht="16.35">
      <c r="B8" s="49" t="s">
        <v>25</v>
      </c>
      <c r="C8" s="50" t="s">
        <v>26</v>
      </c>
      <c r="D8" s="50"/>
      <c r="E8" s="50"/>
      <c r="F8" s="50"/>
      <c r="G8" s="51"/>
      <c r="H8" s="7"/>
      <c r="I8" s="52"/>
      <c r="J8" s="53"/>
      <c r="K8" s="54">
        <f t="shared" si="6" ref="K8">INT(J7/5)</f>
        <v>10.0</v>
      </c>
      <c r="L8" s="55"/>
      <c r="M8" s="56"/>
      <c r="N8" s="57">
        <f t="shared" si="7" ref="N8">INT(M7/5)</f>
        <v>15.0</v>
      </c>
      <c r="O8" s="54"/>
      <c r="P8" s="58"/>
      <c r="Q8" s="59">
        <v>-1.0</v>
      </c>
      <c r="R8" s="7"/>
      <c r="S8" s="60"/>
      <c r="T8" s="61"/>
      <c r="U8" s="62"/>
    </row>
    <row r="9" spans="8:8" ht="16.35">
      <c r="B9" s="7"/>
      <c r="C9" s="7"/>
      <c r="D9" s="7"/>
      <c r="E9" s="7"/>
      <c r="F9" s="7"/>
      <c r="G9" s="7"/>
      <c r="H9" s="7"/>
      <c r="I9" s="7"/>
      <c r="J9" s="7"/>
      <c r="K9" s="7"/>
      <c r="L9" s="7"/>
      <c r="M9" s="7"/>
      <c r="N9" s="7"/>
      <c r="O9" s="7"/>
      <c r="P9" s="7"/>
      <c r="Q9" s="7"/>
      <c r="R9" s="7"/>
      <c r="S9" s="63"/>
      <c r="T9" s="63"/>
      <c r="U9" s="63"/>
    </row>
    <row r="10" spans="8:8" ht="16.5" customHeight="1">
      <c r="B10" s="64" t="s">
        <v>27</v>
      </c>
      <c r="C10" s="65"/>
      <c r="D10" s="66">
        <v>11.0</v>
      </c>
      <c r="E10" s="67" t="str">
        <f>"/"&amp;INT((J7+J5)/10)</f>
        <v>/11</v>
      </c>
      <c r="F10" s="68" t="s">
        <v>28</v>
      </c>
      <c r="G10" s="69"/>
      <c r="H10" s="70">
        <v>50.0</v>
      </c>
      <c r="I10" s="71" t="str">
        <f>"/"&amp;MIN(P3,99-I26)</f>
        <v>/50</v>
      </c>
      <c r="J10" s="72" t="s">
        <v>29</v>
      </c>
      <c r="K10" s="73"/>
      <c r="L10" s="66">
        <v>55.0</v>
      </c>
      <c r="M10" s="74"/>
      <c r="N10" s="68" t="s">
        <v>30</v>
      </c>
      <c r="O10" s="69"/>
      <c r="P10" s="70">
        <v>10.0</v>
      </c>
      <c r="Q10" s="71" t="str">
        <f>"/"&amp;INT(P3/5)</f>
        <v>/10</v>
      </c>
      <c r="R10" s="75" t="s">
        <v>31</v>
      </c>
      <c r="S10" s="75"/>
      <c r="T10" s="76" t="s">
        <v>32</v>
      </c>
      <c r="U10" s="77"/>
    </row>
    <row r="11" spans="8:8" ht="16.35">
      <c r="B11" s="78"/>
      <c r="C11" s="79"/>
      <c r="D11" s="80"/>
      <c r="E11" s="81"/>
      <c r="F11" s="82"/>
      <c r="G11" s="83"/>
      <c r="H11" s="84"/>
      <c r="I11" s="85"/>
      <c r="J11" s="54"/>
      <c r="K11" s="86"/>
      <c r="L11" s="80"/>
      <c r="M11" s="87"/>
      <c r="N11" s="82"/>
      <c r="O11" s="83"/>
      <c r="P11" s="84"/>
      <c r="Q11" s="85"/>
      <c r="R11" s="54"/>
      <c r="S11" s="54"/>
      <c r="T11" s="88" t="s">
        <v>33</v>
      </c>
      <c r="U11" s="89"/>
    </row>
    <row r="12" spans="8:8" ht="17.25" customHeight="1">
      <c r="B12" s="90" t="str">
        <f>IF(D12=0," ","职业序号：")</f>
        <v>职业序号：</v>
      </c>
      <c r="C12" s="90"/>
      <c r="D12" s="91">
        <v>35.0</v>
      </c>
      <c r="E12" s="92" t="str">
        <f>IF(D12=0," ","  本职技能："&amp;LOOKUP(D12,职业列表!A2:A116,职业列表!G2:G116))</f>
        <v>  本职技能：会计，估价，技艺（伪造），历史，一项社交技能（魅惑、话术、恐吓、说服），图书馆，侦查，任意一项其他技能。</v>
      </c>
      <c r="F12" s="93"/>
      <c r="G12" s="94"/>
      <c r="H12" s="93"/>
      <c r="I12" s="95"/>
      <c r="J12" s="95"/>
      <c r="K12" s="95"/>
      <c r="L12" s="95"/>
      <c r="M12" s="95"/>
      <c r="N12" s="95"/>
      <c r="O12" s="95"/>
      <c r="P12" s="95"/>
      <c r="Q12" s="95"/>
      <c r="R12" s="95"/>
      <c r="S12" s="95"/>
      <c r="T12" s="95"/>
      <c r="U12" s="95"/>
    </row>
    <row r="13" spans="8:8">
      <c r="B13" s="8" t="s">
        <v>34</v>
      </c>
      <c r="C13" s="9"/>
      <c r="D13" s="9"/>
      <c r="E13" s="9"/>
      <c r="F13" s="9"/>
      <c r="G13" s="9"/>
      <c r="H13" s="9"/>
      <c r="I13" s="9"/>
      <c r="J13" s="9"/>
      <c r="K13" s="9"/>
      <c r="L13" s="9"/>
      <c r="M13" s="9"/>
      <c r="N13" s="9"/>
      <c r="O13" s="9"/>
      <c r="P13" s="9"/>
      <c r="Q13" s="9"/>
      <c r="R13" s="9"/>
      <c r="S13" s="9"/>
      <c r="T13" s="9"/>
      <c r="U13" s="10"/>
    </row>
    <row r="14" spans="8:8">
      <c r="B14" s="96" t="s">
        <v>35</v>
      </c>
      <c r="C14" s="97"/>
      <c r="D14" s="97"/>
      <c r="E14" s="97" t="s">
        <v>36</v>
      </c>
      <c r="F14" s="97" t="s">
        <v>37</v>
      </c>
      <c r="G14" s="97" t="s">
        <v>12</v>
      </c>
      <c r="H14" s="97" t="s">
        <v>38</v>
      </c>
      <c r="I14" s="97" t="s">
        <v>39</v>
      </c>
      <c r="J14" s="97"/>
      <c r="K14" s="98"/>
      <c r="L14" s="99" t="s">
        <v>35</v>
      </c>
      <c r="M14" s="97"/>
      <c r="N14" s="97"/>
      <c r="O14" s="97" t="s">
        <v>36</v>
      </c>
      <c r="P14" s="97" t="s">
        <v>37</v>
      </c>
      <c r="Q14" s="97" t="s">
        <v>12</v>
      </c>
      <c r="R14" s="97" t="s">
        <v>38</v>
      </c>
      <c r="S14" s="97" t="s">
        <v>39</v>
      </c>
      <c r="T14" s="97"/>
      <c r="U14" s="100"/>
    </row>
    <row r="15" spans="8:8">
      <c r="B15" s="101" t="s">
        <v>40</v>
      </c>
      <c r="C15" s="102"/>
      <c r="D15" s="102"/>
      <c r="E15" s="103">
        <v>5.0</v>
      </c>
      <c r="F15" s="104"/>
      <c r="G15" s="103">
        <v>10.0</v>
      </c>
      <c r="H15" s="103"/>
      <c r="I15" s="37">
        <f>SUM(E15:H15)</f>
        <v>15.0</v>
      </c>
      <c r="J15" s="37">
        <f>INT(I15/2)</f>
        <v>7.0</v>
      </c>
      <c r="K15" s="105">
        <f>INT(I15/5)</f>
        <v>3.0</v>
      </c>
      <c r="L15" s="106" t="s">
        <v>41</v>
      </c>
      <c r="M15" s="107"/>
      <c r="N15" s="107"/>
      <c r="O15" s="103">
        <v>5.0</v>
      </c>
      <c r="P15" s="104"/>
      <c r="Q15" s="103"/>
      <c r="R15" s="103"/>
      <c r="S15" s="37">
        <f t="shared" si="8" ref="S15:S26">SUM(O15:R15)</f>
        <v>5.0</v>
      </c>
      <c r="T15" s="37">
        <f t="shared" si="9" ref="T15:T26">INT(S15/2)</f>
        <v>2.0</v>
      </c>
      <c r="U15" s="108">
        <f t="shared" si="10" ref="U15:U26">INT(S15/5)</f>
        <v>1.0</v>
      </c>
    </row>
    <row r="16" spans="8:8">
      <c r="B16" s="109" t="s">
        <v>42</v>
      </c>
      <c r="C16" s="110"/>
      <c r="D16" s="110"/>
      <c r="E16" s="111">
        <v>1.0</v>
      </c>
      <c r="F16" s="112"/>
      <c r="G16" s="111"/>
      <c r="H16" s="111"/>
      <c r="I16" s="36">
        <f t="shared" si="11" ref="I16:I27">SUM(E16:H16)</f>
        <v>1.0</v>
      </c>
      <c r="J16" s="36">
        <f t="shared" si="12" ref="J16:J27">INT(I16/2)</f>
        <v>0.0</v>
      </c>
      <c r="K16" s="113">
        <f t="shared" si="13" ref="K16:K27">INT(I16/5)</f>
        <v>0.0</v>
      </c>
      <c r="L16" s="114" t="s">
        <v>43</v>
      </c>
      <c r="M16" s="110"/>
      <c r="N16" s="110"/>
      <c r="O16" s="111">
        <v>20.0</v>
      </c>
      <c r="P16" s="112"/>
      <c r="Q16" s="111">
        <v>20.0</v>
      </c>
      <c r="R16" s="111"/>
      <c r="S16" s="36">
        <f t="shared" si="8"/>
        <v>40.0</v>
      </c>
      <c r="T16" s="36">
        <f t="shared" si="9"/>
        <v>20.0</v>
      </c>
      <c r="U16" s="115">
        <f t="shared" si="10"/>
        <v>8.0</v>
      </c>
    </row>
    <row r="17" spans="8:8">
      <c r="B17" s="101" t="s">
        <v>44</v>
      </c>
      <c r="C17" s="102"/>
      <c r="D17" s="102"/>
      <c r="E17" s="103">
        <v>5.0</v>
      </c>
      <c r="F17" s="104"/>
      <c r="G17" s="103">
        <v>10.0</v>
      </c>
      <c r="H17" s="103"/>
      <c r="I17" s="37">
        <f t="shared" si="11"/>
        <v>15.0</v>
      </c>
      <c r="J17" s="37">
        <f t="shared" si="12"/>
        <v>7.0</v>
      </c>
      <c r="K17" s="105">
        <f t="shared" si="13"/>
        <v>3.0</v>
      </c>
      <c r="L17" s="106" t="s">
        <v>45</v>
      </c>
      <c r="M17" s="107"/>
      <c r="N17" s="107"/>
      <c r="O17" s="116">
        <v>20.0</v>
      </c>
      <c r="P17" s="104"/>
      <c r="Q17" s="103"/>
      <c r="R17" s="103"/>
      <c r="S17" s="37">
        <f t="shared" si="8"/>
        <v>20.0</v>
      </c>
      <c r="T17" s="37">
        <f t="shared" si="9"/>
        <v>10.0</v>
      </c>
      <c r="U17" s="108">
        <f t="shared" si="10"/>
        <v>4.0</v>
      </c>
    </row>
    <row r="18" spans="8:8">
      <c r="B18" s="109" t="s">
        <v>46</v>
      </c>
      <c r="C18" s="110"/>
      <c r="D18" s="110"/>
      <c r="E18" s="111">
        <v>1.0</v>
      </c>
      <c r="F18" s="112"/>
      <c r="G18" s="111"/>
      <c r="H18" s="111"/>
      <c r="I18" s="36">
        <f t="shared" si="11"/>
        <v>1.0</v>
      </c>
      <c r="J18" s="36">
        <f t="shared" si="12"/>
        <v>0.0</v>
      </c>
      <c r="K18" s="113">
        <f t="shared" si="13"/>
        <v>0.0</v>
      </c>
      <c r="L18" s="114" t="s">
        <v>47</v>
      </c>
      <c r="M18" s="110"/>
      <c r="N18" s="110"/>
      <c r="O18" s="111">
        <v>1.0</v>
      </c>
      <c r="P18" s="112"/>
      <c r="Q18" s="111"/>
      <c r="R18" s="111"/>
      <c r="S18" s="36">
        <f t="shared" si="8"/>
        <v>1.0</v>
      </c>
      <c r="T18" s="36">
        <f t="shared" si="9"/>
        <v>0.0</v>
      </c>
      <c r="U18" s="115">
        <f t="shared" si="10"/>
        <v>0.0</v>
      </c>
    </row>
    <row r="19" spans="8:8">
      <c r="B19" s="117" t="s">
        <v>48</v>
      </c>
      <c r="C19" s="102" t="s">
        <v>49</v>
      </c>
      <c r="D19" s="102"/>
      <c r="E19" s="103">
        <v>5.0</v>
      </c>
      <c r="F19" s="104"/>
      <c r="G19" s="103">
        <v>62.0</v>
      </c>
      <c r="H19" s="103"/>
      <c r="I19" s="37">
        <f t="shared" si="11"/>
        <v>67.0</v>
      </c>
      <c r="J19" s="37">
        <f t="shared" si="12"/>
        <v>33.0</v>
      </c>
      <c r="K19" s="118">
        <f t="shared" si="13"/>
        <v>13.0</v>
      </c>
      <c r="L19" s="106" t="s">
        <v>50</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51</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52</v>
      </c>
      <c r="M21" s="107"/>
      <c r="N21" s="107"/>
      <c r="O21" s="116">
        <v>10.0</v>
      </c>
      <c r="P21" s="104"/>
      <c r="Q21" s="103"/>
      <c r="R21" s="103"/>
      <c r="S21" s="37">
        <f t="shared" si="8"/>
        <v>10.0</v>
      </c>
      <c r="T21" s="37">
        <f t="shared" si="9"/>
        <v>5.0</v>
      </c>
      <c r="U21" s="108">
        <f t="shared" si="10"/>
        <v>2.0</v>
      </c>
    </row>
    <row r="22" spans="8:8">
      <c r="B22" s="109" t="s">
        <v>53</v>
      </c>
      <c r="C22" s="110"/>
      <c r="D22" s="110"/>
      <c r="E22" s="111">
        <v>15.0</v>
      </c>
      <c r="F22" s="112"/>
      <c r="G22" s="111"/>
      <c r="H22" s="111">
        <v>35.0</v>
      </c>
      <c r="I22" s="36">
        <f t="shared" si="11"/>
        <v>50.0</v>
      </c>
      <c r="J22" s="36">
        <f t="shared" si="12"/>
        <v>25.0</v>
      </c>
      <c r="K22" s="113">
        <f t="shared" si="13"/>
        <v>10.0</v>
      </c>
      <c r="L22" s="114" t="s">
        <v>54</v>
      </c>
      <c r="M22" s="110"/>
      <c r="N22" s="110"/>
      <c r="O22" s="111">
        <v>10.0</v>
      </c>
      <c r="P22" s="112"/>
      <c r="Q22" s="111"/>
      <c r="R22" s="111"/>
      <c r="S22" s="36">
        <f t="shared" si="8"/>
        <v>10.0</v>
      </c>
      <c r="T22" s="36">
        <f t="shared" si="9"/>
        <v>5.0</v>
      </c>
      <c r="U22" s="115">
        <f t="shared" si="10"/>
        <v>2.0</v>
      </c>
    </row>
    <row r="23" spans="8:8">
      <c r="B23" s="101" t="s">
        <v>55</v>
      </c>
      <c r="C23" s="102"/>
      <c r="D23" s="102"/>
      <c r="E23" s="103">
        <v>20.0</v>
      </c>
      <c r="F23" s="104"/>
      <c r="G23" s="103"/>
      <c r="H23" s="103"/>
      <c r="I23" s="37">
        <f t="shared" si="11"/>
        <v>20.0</v>
      </c>
      <c r="J23" s="37">
        <f t="shared" si="12"/>
        <v>10.0</v>
      </c>
      <c r="K23" s="118">
        <f t="shared" si="13"/>
        <v>4.0</v>
      </c>
      <c r="L23" s="106" t="s">
        <v>56</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57</v>
      </c>
      <c r="M24" s="120"/>
      <c r="N24" s="114"/>
      <c r="O24" s="111">
        <v>1.0</v>
      </c>
      <c r="P24" s="112"/>
      <c r="Q24" s="111"/>
      <c r="R24" s="111"/>
      <c r="S24" s="36">
        <f t="shared" si="8"/>
        <v>1.0</v>
      </c>
      <c r="T24" s="36">
        <f t="shared" si="9"/>
        <v>0.0</v>
      </c>
      <c r="U24" s="115">
        <f t="shared" si="10"/>
        <v>0.0</v>
      </c>
    </row>
    <row r="25" spans="8:8">
      <c r="B25" s="101" t="s">
        <v>58</v>
      </c>
      <c r="C25" s="102"/>
      <c r="D25" s="102"/>
      <c r="E25" s="103">
        <f>LOOKUP(D12,职业列表!A2:A116,职业列表!D2:D116)</f>
        <v>20.0</v>
      </c>
      <c r="F25" s="104" t="s">
        <v>59</v>
      </c>
      <c r="G25" s="103">
        <v>20.0</v>
      </c>
      <c r="H25" s="103" t="s">
        <v>59</v>
      </c>
      <c r="I25" s="37">
        <f t="shared" si="11"/>
        <v>40.0</v>
      </c>
      <c r="J25" s="37">
        <f t="shared" si="12"/>
        <v>20.0</v>
      </c>
      <c r="K25" s="118">
        <f t="shared" si="13"/>
        <v>8.0</v>
      </c>
      <c r="L25" s="121" t="s">
        <v>60</v>
      </c>
      <c r="M25" s="121"/>
      <c r="N25" s="106"/>
      <c r="O25" s="116">
        <v>10.0</v>
      </c>
      <c r="P25" s="119"/>
      <c r="Q25" s="103"/>
      <c r="R25" s="103"/>
      <c r="S25" s="37">
        <f t="shared" si="8"/>
        <v>10.0</v>
      </c>
      <c r="T25" s="37">
        <f t="shared" si="9"/>
        <v>5.0</v>
      </c>
      <c r="U25" s="108">
        <f t="shared" si="10"/>
        <v>2.0</v>
      </c>
    </row>
    <row r="26" spans="8:8">
      <c r="B26" s="109" t="s">
        <v>61</v>
      </c>
      <c r="C26" s="110"/>
      <c r="D26" s="110"/>
      <c r="E26" s="111">
        <v>0.0</v>
      </c>
      <c r="F26" s="112"/>
      <c r="G26" s="111" t="s">
        <v>59</v>
      </c>
      <c r="H26" s="111" t="s">
        <v>59</v>
      </c>
      <c r="I26" s="36">
        <f t="shared" si="11"/>
        <v>0.0</v>
      </c>
      <c r="J26" s="36">
        <f t="shared" si="12"/>
        <v>0.0</v>
      </c>
      <c r="K26" s="113">
        <f t="shared" si="13"/>
        <v>0.0</v>
      </c>
      <c r="L26" s="114" t="s">
        <v>62</v>
      </c>
      <c r="M26" s="122"/>
      <c r="N26" s="114"/>
      <c r="O26" s="111">
        <v>1.0</v>
      </c>
      <c r="P26" s="112"/>
      <c r="Q26" s="111"/>
      <c r="R26" s="111"/>
      <c r="S26" s="36">
        <f t="shared" si="8"/>
        <v>1.0</v>
      </c>
      <c r="T26" s="36">
        <f t="shared" si="9"/>
        <v>0.0</v>
      </c>
      <c r="U26" s="115">
        <f t="shared" si="10"/>
        <v>0.0</v>
      </c>
    </row>
    <row r="27" spans="8:8">
      <c r="B27" s="123" t="s">
        <v>63</v>
      </c>
      <c r="C27" s="107"/>
      <c r="D27" s="107"/>
      <c r="E27" s="116">
        <v>5.0</v>
      </c>
      <c r="F27" s="119"/>
      <c r="G27" s="103"/>
      <c r="H27" s="103"/>
      <c r="I27" s="37">
        <f t="shared" si="11"/>
        <v>5.0</v>
      </c>
      <c r="J27" s="37">
        <f t="shared" si="12"/>
        <v>2.0</v>
      </c>
      <c r="K27" s="118">
        <f t="shared" si="13"/>
        <v>1.0</v>
      </c>
      <c r="L27" s="121" t="s">
        <v>64</v>
      </c>
      <c r="M27" s="121"/>
      <c r="N27" s="106"/>
      <c r="O27" s="116">
        <v>1.0</v>
      </c>
      <c r="P27" s="119"/>
      <c r="Q27" s="103"/>
      <c r="R27" s="103"/>
      <c r="S27" s="37">
        <f t="shared" si="14" ref="S27:S42">SUM(O27:R27)</f>
        <v>1.0</v>
      </c>
      <c r="T27" s="37">
        <f t="shared" si="15" ref="T27:T41">INT(S27/2)</f>
        <v>0.0</v>
      </c>
      <c r="U27" s="108">
        <f t="shared" si="16" ref="U27:U41">INT(S27/5)</f>
        <v>0.0</v>
      </c>
    </row>
    <row r="28" spans="8:8">
      <c r="B28" s="109" t="s">
        <v>65</v>
      </c>
      <c r="C28" s="110"/>
      <c r="D28" s="110"/>
      <c r="E28" s="111">
        <f>INT(M3/2)</f>
        <v>27.0</v>
      </c>
      <c r="F28" s="112"/>
      <c r="G28" s="111">
        <v>53.0</v>
      </c>
      <c r="H28" s="111"/>
      <c r="I28" s="36">
        <f t="shared" si="17" ref="I28:I46">SUM(E28:H28)</f>
        <v>80.0</v>
      </c>
      <c r="J28" s="36">
        <f t="shared" si="18" ref="J28:J46">INT(I28/2)</f>
        <v>40.0</v>
      </c>
      <c r="K28" s="113">
        <f t="shared" si="19" ref="K28:K46">INT(I28/5)</f>
        <v>16.0</v>
      </c>
      <c r="L28" s="120" t="s">
        <v>66</v>
      </c>
      <c r="M28" s="120"/>
      <c r="N28" s="114"/>
      <c r="O28" s="111">
        <v>10.0</v>
      </c>
      <c r="P28" s="112"/>
      <c r="Q28" s="111"/>
      <c r="R28" s="111">
        <v>70.0</v>
      </c>
      <c r="S28" s="36">
        <f t="shared" si="14"/>
        <v>80.0</v>
      </c>
      <c r="T28" s="36">
        <f t="shared" si="15"/>
        <v>40.0</v>
      </c>
      <c r="U28" s="115">
        <f t="shared" si="16"/>
        <v>16.0</v>
      </c>
    </row>
    <row r="29" spans="8:8">
      <c r="B29" s="123" t="s">
        <v>67</v>
      </c>
      <c r="C29" s="107"/>
      <c r="D29" s="107"/>
      <c r="E29" s="116">
        <v>20.0</v>
      </c>
      <c r="F29" s="119"/>
      <c r="G29" s="103"/>
      <c r="H29" s="103"/>
      <c r="I29" s="37">
        <f t="shared" si="17"/>
        <v>20.0</v>
      </c>
      <c r="J29" s="37">
        <f t="shared" si="18"/>
        <v>10.0</v>
      </c>
      <c r="K29" s="118">
        <f t="shared" si="19"/>
        <v>4.0</v>
      </c>
      <c r="L29" s="121" t="s">
        <v>68</v>
      </c>
      <c r="M29" s="121"/>
      <c r="N29" s="106"/>
      <c r="O29" s="116">
        <v>5.0</v>
      </c>
      <c r="P29" s="119"/>
      <c r="Q29" s="103"/>
      <c r="R29" s="103"/>
      <c r="S29" s="37">
        <f t="shared" si="14"/>
        <v>5.0</v>
      </c>
      <c r="T29" s="37">
        <f t="shared" si="15"/>
        <v>2.0</v>
      </c>
      <c r="U29" s="108">
        <f t="shared" si="16"/>
        <v>1.0</v>
      </c>
    </row>
    <row r="30" spans="8:8">
      <c r="B30" s="109" t="s">
        <v>69</v>
      </c>
      <c r="C30" s="110"/>
      <c r="D30" s="110"/>
      <c r="E30" s="111">
        <v>10.0</v>
      </c>
      <c r="F30" s="112"/>
      <c r="G30" s="111"/>
      <c r="H30" s="111"/>
      <c r="I30" s="36">
        <f t="shared" si="17"/>
        <v>10.0</v>
      </c>
      <c r="J30" s="36">
        <f t="shared" si="18"/>
        <v>5.0</v>
      </c>
      <c r="K30" s="113">
        <f t="shared" si="19"/>
        <v>2.0</v>
      </c>
      <c r="L30" s="124" t="s">
        <v>70</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71</v>
      </c>
      <c r="C32" s="110"/>
      <c r="D32" s="110"/>
      <c r="E32" s="111">
        <v>5.0</v>
      </c>
      <c r="F32" s="112"/>
      <c r="G32" s="111">
        <v>65.0</v>
      </c>
      <c r="H32" s="111"/>
      <c r="I32" s="36">
        <f t="shared" si="17"/>
        <v>70.0</v>
      </c>
      <c r="J32" s="36">
        <f t="shared" si="18"/>
        <v>35.0</v>
      </c>
      <c r="K32" s="113">
        <f t="shared" si="19"/>
        <v>14.0</v>
      </c>
      <c r="L32" s="127"/>
      <c r="M32" s="122"/>
      <c r="N32" s="114"/>
      <c r="O32" s="111">
        <v>1.0</v>
      </c>
      <c r="P32" s="112"/>
      <c r="Q32" s="111"/>
      <c r="R32" s="111"/>
      <c r="S32" s="36">
        <f t="shared" si="14"/>
        <v>1.0</v>
      </c>
      <c r="T32" s="36">
        <f t="shared" si="15"/>
        <v>0.0</v>
      </c>
      <c r="U32" s="115">
        <f t="shared" si="16"/>
        <v>0.0</v>
      </c>
    </row>
    <row r="33" spans="8:8">
      <c r="B33" s="123" t="s">
        <v>72</v>
      </c>
      <c r="C33" s="107" t="s">
        <v>73</v>
      </c>
      <c r="D33" s="107"/>
      <c r="E33" s="116">
        <f>LOOKUP(C33,分支技能!H4:H11,分支技能!I4:I11)</f>
        <v>25.0</v>
      </c>
      <c r="F33" s="119"/>
      <c r="G33" s="103"/>
      <c r="H33" s="103"/>
      <c r="I33" s="37">
        <f t="shared" si="17"/>
        <v>25.0</v>
      </c>
      <c r="J33" s="37">
        <f t="shared" si="18"/>
        <v>12.0</v>
      </c>
      <c r="K33" s="118">
        <f t="shared" si="19"/>
        <v>5.0</v>
      </c>
      <c r="L33" s="121" t="s">
        <v>74</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75</v>
      </c>
      <c r="M34" s="120"/>
      <c r="N34" s="114"/>
      <c r="O34" s="111">
        <v>25.0</v>
      </c>
      <c r="P34" s="112"/>
      <c r="Q34" s="111">
        <v>40.0</v>
      </c>
      <c r="R34" s="111"/>
      <c r="S34" s="36">
        <f t="shared" si="14"/>
        <v>65.0</v>
      </c>
      <c r="T34" s="36">
        <f t="shared" si="15"/>
        <v>32.0</v>
      </c>
      <c r="U34" s="115">
        <f t="shared" si="16"/>
        <v>13.0</v>
      </c>
    </row>
    <row r="35" spans="8:8">
      <c r="B35" s="123"/>
      <c r="C35" s="107"/>
      <c r="D35" s="107"/>
      <c r="E35" s="116"/>
      <c r="F35" s="119"/>
      <c r="G35" s="103"/>
      <c r="H35" s="103"/>
      <c r="I35" s="37">
        <f t="shared" si="17"/>
        <v>0.0</v>
      </c>
      <c r="J35" s="37">
        <f t="shared" si="18"/>
        <v>0.0</v>
      </c>
      <c r="K35" s="118">
        <f t="shared" si="19"/>
        <v>0.0</v>
      </c>
      <c r="L35" s="121" t="s">
        <v>76</v>
      </c>
      <c r="M35" s="121"/>
      <c r="N35" s="106"/>
      <c r="O35" s="116">
        <v>20.0</v>
      </c>
      <c r="P35" s="119"/>
      <c r="Q35" s="103"/>
      <c r="R35" s="103">
        <v>45.0</v>
      </c>
      <c r="S35" s="37">
        <f t="shared" si="14"/>
        <v>65.0</v>
      </c>
      <c r="T35" s="37">
        <f t="shared" si="15"/>
        <v>32.0</v>
      </c>
      <c r="U35" s="108">
        <f t="shared" si="16"/>
        <v>13.0</v>
      </c>
    </row>
    <row r="36" spans="8:8">
      <c r="B36" s="128" t="s">
        <v>77</v>
      </c>
      <c r="C36" s="110" t="s">
        <v>78</v>
      </c>
      <c r="D36" s="110"/>
      <c r="E36" s="111">
        <f>IF(C36=0,0,LOOKUP(C36,分支技能!K4:K10,分支技能!L4:L10))</f>
        <v>20.0</v>
      </c>
      <c r="F36" s="112"/>
      <c r="G36" s="111"/>
      <c r="H36" s="111"/>
      <c r="I36" s="36">
        <f t="shared" si="17"/>
        <v>20.0</v>
      </c>
      <c r="J36" s="36">
        <f t="shared" si="18"/>
        <v>10.0</v>
      </c>
      <c r="K36" s="113">
        <f t="shared" si="19"/>
        <v>4.0</v>
      </c>
      <c r="L36" s="124" t="s">
        <v>79</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80</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81</v>
      </c>
      <c r="M38" s="120"/>
      <c r="N38" s="114"/>
      <c r="O38" s="111">
        <v>20.0</v>
      </c>
      <c r="P38" s="112"/>
      <c r="Q38" s="111"/>
      <c r="R38" s="111"/>
      <c r="S38" s="36">
        <f t="shared" si="14"/>
        <v>20.0</v>
      </c>
      <c r="T38" s="36">
        <f t="shared" si="15"/>
        <v>10.0</v>
      </c>
      <c r="U38" s="115">
        <f t="shared" si="16"/>
        <v>4.0</v>
      </c>
    </row>
    <row r="39" spans="8:8">
      <c r="B39" s="123" t="s">
        <v>82</v>
      </c>
      <c r="C39" s="107"/>
      <c r="D39" s="107"/>
      <c r="E39" s="116">
        <v>30.0</v>
      </c>
      <c r="F39" s="119"/>
      <c r="G39" s="103"/>
      <c r="H39" s="103"/>
      <c r="I39" s="37">
        <f t="shared" si="17"/>
        <v>30.0</v>
      </c>
      <c r="J39" s="37">
        <f t="shared" si="18"/>
        <v>15.0</v>
      </c>
      <c r="K39" s="118">
        <f t="shared" si="19"/>
        <v>6.0</v>
      </c>
      <c r="L39" s="121" t="s">
        <v>83</v>
      </c>
      <c r="M39" s="121"/>
      <c r="N39" s="106"/>
      <c r="O39" s="116">
        <v>10.0</v>
      </c>
      <c r="P39" s="119"/>
      <c r="Q39" s="103"/>
      <c r="R39" s="103"/>
      <c r="S39" s="37">
        <f t="shared" si="14"/>
        <v>10.0</v>
      </c>
      <c r="T39" s="37">
        <f t="shared" si="15"/>
        <v>5.0</v>
      </c>
      <c r="U39" s="108">
        <f t="shared" si="16"/>
        <v>2.0</v>
      </c>
    </row>
    <row r="40" spans="8:8">
      <c r="B40" s="109" t="s">
        <v>84</v>
      </c>
      <c r="C40" s="110"/>
      <c r="D40" s="110"/>
      <c r="E40" s="111">
        <v>5.0</v>
      </c>
      <c r="F40" s="112"/>
      <c r="G40" s="111">
        <v>40.0</v>
      </c>
      <c r="H40" s="111"/>
      <c r="I40" s="36">
        <f t="shared" si="17"/>
        <v>45.0</v>
      </c>
      <c r="J40" s="36">
        <f t="shared" si="18"/>
        <v>22.0</v>
      </c>
      <c r="K40" s="113">
        <f t="shared" si="19"/>
        <v>9.0</v>
      </c>
      <c r="L40" s="114" t="s">
        <v>85</v>
      </c>
      <c r="M40" s="122" t="s">
        <v>86</v>
      </c>
      <c r="N40" s="114"/>
      <c r="O40" s="111">
        <f>LOOKUP(M40,分支技能!N4:N9,分支技能!O4:O9)</f>
        <v>5.0</v>
      </c>
      <c r="P40" s="112"/>
      <c r="Q40" s="111"/>
      <c r="R40" s="111"/>
      <c r="S40" s="36">
        <f t="shared" si="14"/>
        <v>5.0</v>
      </c>
      <c r="T40" s="36">
        <f t="shared" si="15"/>
        <v>2.0</v>
      </c>
      <c r="U40" s="115">
        <f t="shared" si="16"/>
        <v>1.0</v>
      </c>
    </row>
    <row r="41" spans="8:8">
      <c r="B41" s="123" t="s">
        <v>87</v>
      </c>
      <c r="C41" s="107"/>
      <c r="D41" s="107"/>
      <c r="E41" s="116">
        <v>15.0</v>
      </c>
      <c r="F41" s="119"/>
      <c r="G41" s="103"/>
      <c r="H41" s="103"/>
      <c r="I41" s="37">
        <f t="shared" si="17"/>
        <v>15.0</v>
      </c>
      <c r="J41" s="37">
        <f t="shared" si="18"/>
        <v>7.0</v>
      </c>
      <c r="K41" s="118">
        <f t="shared" si="19"/>
        <v>3.0</v>
      </c>
      <c r="L41" s="121"/>
      <c r="M41" s="121"/>
      <c r="N41" s="106"/>
      <c r="O41" s="116"/>
      <c r="P41" s="119"/>
      <c r="Q41" s="103"/>
      <c r="R41" s="103"/>
      <c r="S41" s="37">
        <f t="shared" si="14"/>
        <v>0.0</v>
      </c>
      <c r="T41" s="37">
        <f t="shared" si="15"/>
        <v>0.0</v>
      </c>
      <c r="U41" s="108">
        <f t="shared" si="16"/>
        <v>0.0</v>
      </c>
    </row>
    <row r="42" spans="8:8">
      <c r="B42" s="109" t="s">
        <v>88</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89</v>
      </c>
      <c r="C43" s="107"/>
      <c r="D43" s="107"/>
      <c r="E43" s="116">
        <v>1.0</v>
      </c>
      <c r="F43" s="119"/>
      <c r="G43" s="103"/>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6.35">
      <c r="B46" s="130" t="s">
        <v>90</v>
      </c>
      <c r="C46" s="131" t="s">
        <v>91</v>
      </c>
      <c r="D46" s="131"/>
      <c r="E46" s="88">
        <f>P5</f>
        <v>70.0</v>
      </c>
      <c r="F46" s="132"/>
      <c r="G46" s="88"/>
      <c r="H46" s="88"/>
      <c r="I46" s="54">
        <f t="shared" si="17"/>
        <v>70.0</v>
      </c>
      <c r="J46" s="54">
        <f t="shared" si="18"/>
        <v>35.0</v>
      </c>
      <c r="K46" s="133">
        <f t="shared" si="19"/>
        <v>14.0</v>
      </c>
      <c r="L46" s="134"/>
      <c r="M46" s="131"/>
      <c r="N46" s="131"/>
      <c r="O46" s="88"/>
      <c r="P46" s="132"/>
      <c r="Q46" s="88"/>
      <c r="R46" s="88"/>
      <c r="S46" s="54">
        <f t="shared" si="22"/>
        <v>0.0</v>
      </c>
      <c r="T46" s="54">
        <f t="shared" si="23" ref="T46">INT(S46/2)</f>
        <v>0.0</v>
      </c>
      <c r="U46" s="135">
        <f t="shared" si="24" ref="U46">INT(S46/5)</f>
        <v>0.0</v>
      </c>
    </row>
    <row r="47" spans="8:8" ht="16.35">
      <c r="B47" s="136" t="str">
        <f>IF(D12=0," ","职业信誉范围："&amp;LOOKUP(D12,职业列表!A2:A116,职业列表!C2:C116))</f>
        <v>职业信誉范围：20-40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92</v>
      </c>
      <c r="C48" s="9"/>
      <c r="D48" s="9"/>
      <c r="E48" s="9"/>
      <c r="F48" s="9"/>
      <c r="G48" s="9"/>
      <c r="H48" s="9"/>
      <c r="I48" s="9"/>
      <c r="J48" s="9"/>
      <c r="K48" s="9"/>
      <c r="L48" s="9"/>
      <c r="M48" s="9"/>
      <c r="N48" s="9"/>
      <c r="O48" s="9"/>
      <c r="P48" s="10"/>
      <c r="Q48" s="7"/>
      <c r="R48" s="8" t="s">
        <v>72</v>
      </c>
      <c r="S48" s="9"/>
      <c r="T48" s="9"/>
      <c r="U48" s="10"/>
    </row>
    <row r="49" spans="8:8">
      <c r="B49" s="139" t="s">
        <v>92</v>
      </c>
      <c r="C49" s="140"/>
      <c r="D49" s="140"/>
      <c r="E49" s="140"/>
      <c r="F49" s="140" t="s">
        <v>39</v>
      </c>
      <c r="G49" s="140"/>
      <c r="H49" s="140"/>
      <c r="I49" s="140" t="s">
        <v>93</v>
      </c>
      <c r="J49" s="140"/>
      <c r="K49" s="140" t="s">
        <v>94</v>
      </c>
      <c r="L49" s="140"/>
      <c r="M49" s="140" t="s">
        <v>95</v>
      </c>
      <c r="N49" s="140" t="s">
        <v>96</v>
      </c>
      <c r="O49" s="140"/>
      <c r="P49" s="141" t="s">
        <v>97</v>
      </c>
      <c r="Q49" s="7"/>
      <c r="R49" s="17" t="s">
        <v>98</v>
      </c>
      <c r="S49" s="36"/>
      <c r="T49" s="36" t="str">
        <f>LOOKUP(J3+J7,{0,2,65,85,125,165,205},{"错误","-2","-1","0","+1D4","+1D6","+2D6"})</f>
        <v>0</v>
      </c>
      <c r="U49" s="115"/>
    </row>
    <row r="50" spans="8:8">
      <c r="B50" s="142" t="s">
        <v>99</v>
      </c>
      <c r="C50" s="111"/>
      <c r="D50" s="111"/>
      <c r="E50" s="111"/>
      <c r="F50" s="111"/>
      <c r="G50" s="36">
        <f>INT(F50/2)</f>
        <v>0.0</v>
      </c>
      <c r="H50" s="36">
        <f>INT(F50/5)</f>
        <v>0.0</v>
      </c>
      <c r="I50" s="111" t="s">
        <v>100</v>
      </c>
      <c r="J50" s="111"/>
      <c r="K50" s="111" t="s">
        <v>59</v>
      </c>
      <c r="L50" s="111"/>
      <c r="M50" s="111">
        <v>1.0</v>
      </c>
      <c r="N50" s="111" t="s">
        <v>59</v>
      </c>
      <c r="O50" s="111"/>
      <c r="P50" s="143" t="s">
        <v>59</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101</v>
      </c>
      <c r="S51" s="37"/>
      <c r="T51" s="37" t="str">
        <f>LOOKUP(J3+J7,{0,2,65,85,125,165,205},{"错误","-2","-1","0","1","2","3"})</f>
        <v>0</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102</v>
      </c>
      <c r="S53" s="36"/>
      <c r="T53" s="36">
        <f>I28</f>
        <v>80.0</v>
      </c>
      <c r="U53" s="115">
        <f>J28</f>
        <v>40.0</v>
      </c>
    </row>
    <row r="54" spans="8:8" ht="16.35">
      <c r="B54" s="151"/>
      <c r="C54" s="88"/>
      <c r="D54" s="88"/>
      <c r="E54" s="88"/>
      <c r="F54" s="88"/>
      <c r="G54" s="54">
        <f t="shared" si="25"/>
        <v>0.0</v>
      </c>
      <c r="H54" s="152">
        <f t="shared" si="26"/>
        <v>0.0</v>
      </c>
      <c r="I54" s="153"/>
      <c r="J54" s="88"/>
      <c r="K54" s="88"/>
      <c r="L54" s="88"/>
      <c r="M54" s="88"/>
      <c r="N54" s="88"/>
      <c r="O54" s="88"/>
      <c r="P54" s="89"/>
      <c r="Q54" s="7"/>
      <c r="R54" s="52"/>
      <c r="S54" s="54"/>
      <c r="T54" s="54"/>
      <c r="U54" s="135">
        <f>K28</f>
        <v>16.0</v>
      </c>
    </row>
    <row r="55" spans="8:8">
      <c r="B55" s="7"/>
      <c r="C55" s="7"/>
      <c r="D55" s="7"/>
      <c r="E55" s="7"/>
      <c r="F55" s="7"/>
      <c r="G55" s="7"/>
      <c r="H55" s="7"/>
      <c r="I55" s="7"/>
      <c r="J55" s="7"/>
      <c r="K55" s="7"/>
      <c r="L55" s="7"/>
      <c r="M55" s="7"/>
      <c r="N55" s="7"/>
      <c r="O55" s="7"/>
      <c r="P55" s="7"/>
      <c r="Q55" s="7"/>
      <c r="R55" s="7"/>
      <c r="S55" s="7"/>
      <c r="T55" s="7"/>
      <c r="U55" s="7"/>
    </row>
    <row r="56" spans="8:8" ht="16.35">
      <c r="B56" s="7"/>
      <c r="C56" s="7"/>
      <c r="D56" s="7"/>
      <c r="E56" s="7"/>
      <c r="F56" s="7"/>
      <c r="G56" s="7"/>
      <c r="H56" s="7"/>
      <c r="I56" s="7"/>
      <c r="J56" s="7"/>
      <c r="K56" s="7"/>
      <c r="L56" s="7"/>
      <c r="M56" s="7"/>
      <c r="N56" s="7"/>
      <c r="O56" s="7"/>
      <c r="P56" s="7"/>
      <c r="Q56" s="7"/>
      <c r="R56" s="7"/>
      <c r="S56" s="7"/>
      <c r="T56" s="7"/>
      <c r="U56" s="7"/>
    </row>
    <row r="57" spans="8:8">
      <c r="B57" s="154" t="s">
        <v>103</v>
      </c>
      <c r="C57" s="155"/>
      <c r="D57" s="155"/>
      <c r="E57" s="155"/>
      <c r="F57" s="155"/>
      <c r="G57" s="155"/>
      <c r="H57" s="155"/>
      <c r="I57" s="156"/>
      <c r="J57" s="7"/>
      <c r="K57" s="157" t="s">
        <v>104</v>
      </c>
      <c r="L57" s="158"/>
      <c r="M57" s="158"/>
      <c r="N57" s="158"/>
      <c r="O57" s="158"/>
      <c r="P57" s="158"/>
      <c r="Q57" s="158"/>
      <c r="R57" s="158"/>
      <c r="S57" s="158"/>
      <c r="T57" s="158"/>
      <c r="U57" s="159"/>
    </row>
    <row r="58" spans="8:8">
      <c r="B58" s="160" t="str">
        <f>"生活水平："&amp;LOOKUP(I25,{0,1,10,50,90,99},{"穷逼","贫穷","一般","小康","富裕","超有钱"})</f>
        <v>生活水平：一般</v>
      </c>
      <c r="C58" s="161"/>
      <c r="D58" s="162"/>
      <c r="E58" s="163" t="s">
        <v>105</v>
      </c>
      <c r="F58" s="164"/>
      <c r="G58" s="165" t="s">
        <v>106</v>
      </c>
      <c r="H58" s="165"/>
      <c r="I58" s="166"/>
      <c r="J58" s="7"/>
      <c r="K58" s="167" t="s">
        <v>107</v>
      </c>
      <c r="L58" s="168"/>
      <c r="M58" s="169" t="s">
        <v>108</v>
      </c>
      <c r="N58" s="169"/>
      <c r="O58" s="169"/>
      <c r="P58" s="169"/>
      <c r="Q58" s="169"/>
      <c r="R58" s="169"/>
      <c r="S58" s="169"/>
      <c r="T58" s="169"/>
      <c r="U58" s="170"/>
    </row>
    <row r="59" spans="8:8">
      <c r="B59" s="171" t="s">
        <v>109</v>
      </c>
      <c r="C59" s="172">
        <v>10000.0</v>
      </c>
      <c r="D59" s="172"/>
      <c r="E59" s="172"/>
      <c r="F59" s="172"/>
      <c r="G59" s="172"/>
      <c r="H59" s="172"/>
      <c r="I59" s="173"/>
      <c r="J59" s="7"/>
      <c r="K59" s="174" t="s">
        <v>110</v>
      </c>
      <c r="L59" s="175"/>
      <c r="M59" s="176" t="s">
        <v>111</v>
      </c>
      <c r="N59" s="176"/>
      <c r="O59" s="176"/>
      <c r="P59" s="176"/>
      <c r="Q59" s="176"/>
      <c r="R59" s="176"/>
      <c r="S59" s="176"/>
      <c r="T59" s="176"/>
      <c r="U59" s="177"/>
    </row>
    <row r="60" spans="8:8">
      <c r="B60" s="178"/>
      <c r="C60" s="179"/>
      <c r="D60" s="179"/>
      <c r="E60" s="179"/>
      <c r="F60" s="179"/>
      <c r="G60" s="179"/>
      <c r="H60" s="179"/>
      <c r="I60" s="180"/>
      <c r="J60" s="7"/>
      <c r="K60" s="167" t="s">
        <v>112</v>
      </c>
      <c r="L60" s="168"/>
      <c r="M60" s="169" t="s">
        <v>113</v>
      </c>
      <c r="N60" s="169"/>
      <c r="O60" s="169"/>
      <c r="P60" s="169"/>
      <c r="Q60" s="169"/>
      <c r="R60" s="169"/>
      <c r="S60" s="169"/>
      <c r="T60" s="169"/>
      <c r="U60" s="170"/>
    </row>
    <row r="61" spans="8:8" ht="16.35">
      <c r="B61" s="181"/>
      <c r="C61" s="182"/>
      <c r="D61" s="182"/>
      <c r="E61" s="182"/>
      <c r="F61" s="182"/>
      <c r="G61" s="182"/>
      <c r="H61" s="182"/>
      <c r="I61" s="183"/>
      <c r="J61" s="7"/>
      <c r="K61" s="174" t="s">
        <v>114</v>
      </c>
      <c r="L61" s="175"/>
      <c r="M61" s="176" t="s">
        <v>115</v>
      </c>
      <c r="N61" s="176"/>
      <c r="O61" s="176"/>
      <c r="P61" s="176"/>
      <c r="Q61" s="176"/>
      <c r="R61" s="176"/>
      <c r="S61" s="176"/>
      <c r="T61" s="176"/>
      <c r="U61" s="177"/>
    </row>
    <row r="62" spans="8:8" ht="16.35">
      <c r="B62" s="63"/>
      <c r="C62" s="63"/>
      <c r="D62" s="63"/>
      <c r="E62" s="63"/>
      <c r="F62" s="63"/>
      <c r="G62" s="63"/>
      <c r="H62" s="63"/>
      <c r="I62" s="63"/>
      <c r="J62" s="7"/>
      <c r="K62" s="167" t="s">
        <v>116</v>
      </c>
      <c r="L62" s="168"/>
      <c r="M62" s="169" t="s">
        <v>117</v>
      </c>
      <c r="N62" s="169"/>
      <c r="O62" s="169"/>
      <c r="P62" s="169"/>
      <c r="Q62" s="169"/>
      <c r="R62" s="169"/>
      <c r="S62" s="169"/>
      <c r="T62" s="169"/>
      <c r="U62" s="170"/>
    </row>
    <row r="63" spans="8:8">
      <c r="B63" s="154" t="s">
        <v>118</v>
      </c>
      <c r="C63" s="155"/>
      <c r="D63" s="155"/>
      <c r="E63" s="155"/>
      <c r="F63" s="155"/>
      <c r="G63" s="155"/>
      <c r="H63" s="155"/>
      <c r="I63" s="156"/>
      <c r="J63" s="7"/>
      <c r="K63" s="174" t="s">
        <v>119</v>
      </c>
      <c r="L63" s="175"/>
      <c r="M63" s="176" t="s">
        <v>115</v>
      </c>
      <c r="N63" s="176"/>
      <c r="O63" s="176"/>
      <c r="P63" s="176"/>
      <c r="Q63" s="176"/>
      <c r="R63" s="176"/>
      <c r="S63" s="176"/>
      <c r="T63" s="176"/>
      <c r="U63" s="177"/>
    </row>
    <row r="64" spans="8:8" ht="25.8">
      <c r="B64" s="184" t="s">
        <v>516</v>
      </c>
      <c r="C64" s="185"/>
      <c r="D64" s="185"/>
      <c r="E64" s="185"/>
      <c r="F64" s="185"/>
      <c r="G64" s="185"/>
      <c r="H64" s="185"/>
      <c r="I64" s="186"/>
      <c r="J64" s="7"/>
      <c r="K64" s="187" t="s">
        <v>121</v>
      </c>
      <c r="L64" s="188"/>
      <c r="M64" s="189" t="s">
        <v>115</v>
      </c>
      <c r="N64" s="189"/>
      <c r="O64" s="189"/>
      <c r="P64" s="189"/>
      <c r="Q64" s="189"/>
      <c r="R64" s="189"/>
      <c r="S64" s="189"/>
      <c r="T64" s="189"/>
      <c r="U64" s="190"/>
    </row>
    <row r="65" spans="8:8">
      <c r="B65" s="191" t="s">
        <v>512</v>
      </c>
      <c r="C65" s="192"/>
      <c r="D65" s="192"/>
      <c r="E65" s="192"/>
      <c r="F65" s="192"/>
      <c r="G65" s="192"/>
      <c r="H65" s="192"/>
      <c r="I65" s="193"/>
      <c r="J65" s="7"/>
      <c r="K65" s="194" t="s">
        <v>513</v>
      </c>
      <c r="L65" s="195"/>
      <c r="M65" s="195"/>
      <c r="N65" s="195"/>
      <c r="O65" s="195"/>
      <c r="P65" s="195"/>
      <c r="Q65" s="195"/>
      <c r="R65" s="195"/>
      <c r="S65" s="195"/>
      <c r="T65" s="195"/>
      <c r="U65" s="196"/>
    </row>
    <row r="66" spans="8:8">
      <c r="B66" s="184" t="s">
        <v>508</v>
      </c>
      <c r="C66" s="185"/>
      <c r="D66" s="185"/>
      <c r="E66" s="185"/>
      <c r="F66" s="185"/>
      <c r="G66" s="185"/>
      <c r="H66" s="185"/>
      <c r="I66" s="186"/>
      <c r="J66" s="7"/>
      <c r="K66" s="194"/>
      <c r="L66" s="195"/>
      <c r="M66" s="195"/>
      <c r="N66" s="195"/>
      <c r="O66" s="195"/>
      <c r="P66" s="195"/>
      <c r="Q66" s="195"/>
      <c r="R66" s="195"/>
      <c r="S66" s="195"/>
      <c r="T66" s="195"/>
      <c r="U66" s="196"/>
    </row>
    <row r="67" spans="8:8">
      <c r="B67" s="191" t="s">
        <v>514</v>
      </c>
      <c r="C67" s="192"/>
      <c r="D67" s="192"/>
      <c r="E67" s="192"/>
      <c r="F67" s="192"/>
      <c r="G67" s="192"/>
      <c r="H67" s="192"/>
      <c r="I67" s="193"/>
      <c r="J67" s="7"/>
      <c r="K67" s="194"/>
      <c r="L67" s="195"/>
      <c r="M67" s="195"/>
      <c r="N67" s="195"/>
      <c r="O67" s="195"/>
      <c r="P67" s="195"/>
      <c r="Q67" s="195"/>
      <c r="R67" s="195"/>
      <c r="S67" s="195"/>
      <c r="T67" s="195"/>
      <c r="U67" s="196"/>
    </row>
    <row r="68" spans="8:8">
      <c r="B68" s="184" t="s">
        <v>126</v>
      </c>
      <c r="C68" s="185"/>
      <c r="D68" s="185"/>
      <c r="E68" s="185"/>
      <c r="F68" s="185"/>
      <c r="G68" s="185"/>
      <c r="H68" s="185"/>
      <c r="I68" s="186"/>
      <c r="J68" s="7"/>
      <c r="K68" s="194"/>
      <c r="L68" s="195"/>
      <c r="M68" s="195"/>
      <c r="N68" s="195"/>
      <c r="O68" s="195"/>
      <c r="P68" s="195"/>
      <c r="Q68" s="195"/>
      <c r="R68" s="195"/>
      <c r="S68" s="195"/>
      <c r="T68" s="195"/>
      <c r="U68" s="196"/>
    </row>
    <row r="69" spans="8:8">
      <c r="B69" s="191" t="s">
        <v>515</v>
      </c>
      <c r="C69" s="192"/>
      <c r="D69" s="192"/>
      <c r="E69" s="192"/>
      <c r="F69" s="192"/>
      <c r="G69" s="192"/>
      <c r="H69" s="192"/>
      <c r="I69" s="193"/>
      <c r="J69" s="7"/>
      <c r="K69" s="194"/>
      <c r="L69" s="195"/>
      <c r="M69" s="195"/>
      <c r="N69" s="195"/>
      <c r="O69" s="195"/>
      <c r="P69" s="195"/>
      <c r="Q69" s="195"/>
      <c r="R69" s="195"/>
      <c r="S69" s="195"/>
      <c r="T69" s="195"/>
      <c r="U69" s="196"/>
    </row>
    <row r="70" spans="8:8" ht="16.35">
      <c r="B70" s="197" t="s">
        <v>128</v>
      </c>
      <c r="C70" s="198"/>
      <c r="D70" s="198"/>
      <c r="E70" s="198"/>
      <c r="F70" s="198"/>
      <c r="G70" s="198"/>
      <c r="H70" s="198"/>
      <c r="I70" s="199"/>
      <c r="J70" s="7"/>
      <c r="K70" s="194"/>
      <c r="L70" s="195"/>
      <c r="M70" s="195"/>
      <c r="N70" s="195"/>
      <c r="O70" s="195"/>
      <c r="P70" s="195"/>
      <c r="Q70" s="195"/>
      <c r="R70" s="195"/>
      <c r="S70" s="195"/>
      <c r="T70" s="195"/>
      <c r="U70" s="196"/>
    </row>
    <row r="71" spans="8:8" ht="16.35">
      <c r="B71" s="7"/>
      <c r="C71" s="7"/>
      <c r="D71" s="7"/>
      <c r="E71" s="7"/>
      <c r="F71" s="7"/>
      <c r="G71" s="7"/>
      <c r="H71" s="7"/>
      <c r="I71" s="7"/>
      <c r="J71" s="7"/>
      <c r="K71" s="194"/>
      <c r="L71" s="195"/>
      <c r="M71" s="195"/>
      <c r="N71" s="195"/>
      <c r="O71" s="195"/>
      <c r="P71" s="195"/>
      <c r="Q71" s="195"/>
      <c r="R71" s="195"/>
      <c r="S71" s="195"/>
      <c r="T71" s="195"/>
      <c r="U71" s="196"/>
    </row>
    <row r="72" spans="8:8">
      <c r="B72" s="154" t="s">
        <v>129</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6.35">
      <c r="B74" s="200"/>
      <c r="C74" s="201"/>
      <c r="D74" s="201"/>
      <c r="E74" s="201"/>
      <c r="F74" s="201"/>
      <c r="G74" s="201"/>
      <c r="H74" s="201"/>
      <c r="I74" s="202"/>
      <c r="J74" s="7"/>
      <c r="K74" s="203"/>
      <c r="L74" s="204"/>
      <c r="M74" s="204"/>
      <c r="N74" s="204"/>
      <c r="O74" s="204"/>
      <c r="P74" s="204"/>
      <c r="Q74" s="204"/>
      <c r="R74" s="204"/>
      <c r="S74" s="204"/>
      <c r="T74" s="204"/>
      <c r="U74" s="205"/>
    </row>
    <row r="75" spans="8:8" ht="16.3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130</v>
      </c>
      <c r="L76" s="155"/>
      <c r="M76" s="155"/>
      <c r="N76" s="156"/>
      <c r="O76" s="7"/>
      <c r="P76" s="154" t="s">
        <v>61</v>
      </c>
      <c r="Q76" s="155"/>
      <c r="R76" s="155"/>
      <c r="S76" s="155"/>
      <c r="T76" s="155"/>
      <c r="U76" s="156"/>
    </row>
    <row r="77" spans="8:8">
      <c r="B77" s="200"/>
      <c r="C77" s="201"/>
      <c r="D77" s="201"/>
      <c r="E77" s="201"/>
      <c r="F77" s="201"/>
      <c r="G77" s="201"/>
      <c r="H77" s="201"/>
      <c r="I77" s="202"/>
      <c r="J77" s="7"/>
      <c r="K77" s="206" t="s">
        <v>131</v>
      </c>
      <c r="L77" s="207"/>
      <c r="M77" s="207"/>
      <c r="N77" s="208"/>
      <c r="O77" s="7"/>
      <c r="P77" s="209"/>
      <c r="Q77" s="210"/>
      <c r="R77" s="210"/>
      <c r="S77" s="210"/>
      <c r="T77" s="210"/>
      <c r="U77" s="211"/>
    </row>
    <row r="78" spans="8:8" ht="16.35">
      <c r="B78" s="212"/>
      <c r="C78" s="213"/>
      <c r="D78" s="213"/>
      <c r="E78" s="213"/>
      <c r="F78" s="213"/>
      <c r="G78" s="213"/>
      <c r="H78" s="213"/>
      <c r="I78" s="214"/>
      <c r="J78" s="7"/>
      <c r="K78" s="215"/>
      <c r="L78" s="207"/>
      <c r="M78" s="207"/>
      <c r="N78" s="208"/>
      <c r="O78" s="7"/>
      <c r="P78" s="216"/>
      <c r="Q78" s="217"/>
      <c r="R78" s="217"/>
      <c r="S78" s="217"/>
      <c r="T78" s="217"/>
      <c r="U78" s="218"/>
    </row>
    <row r="79" spans="8:8" ht="16.35">
      <c r="B79" s="7"/>
      <c r="C79" s="7"/>
      <c r="D79" s="7"/>
      <c r="E79" s="7"/>
      <c r="F79" s="7"/>
      <c r="G79" s="7"/>
      <c r="H79" s="7"/>
      <c r="I79" s="7"/>
      <c r="J79" s="7"/>
      <c r="K79" s="219" t="s">
        <v>132</v>
      </c>
      <c r="L79" s="220"/>
      <c r="M79" s="220"/>
      <c r="N79" s="221"/>
      <c r="O79" s="7"/>
      <c r="P79" s="209"/>
      <c r="Q79" s="210"/>
      <c r="R79" s="210"/>
      <c r="S79" s="210"/>
      <c r="T79" s="210"/>
      <c r="U79" s="211"/>
    </row>
    <row r="80" spans="8:8">
      <c r="B80" s="8" t="s">
        <v>133</v>
      </c>
      <c r="C80" s="9"/>
      <c r="D80" s="9"/>
      <c r="E80" s="9"/>
      <c r="F80" s="9"/>
      <c r="G80" s="9"/>
      <c r="H80" s="9"/>
      <c r="I80" s="10"/>
      <c r="J80" s="7"/>
      <c r="K80" s="219"/>
      <c r="L80" s="220"/>
      <c r="M80" s="220"/>
      <c r="N80" s="221"/>
      <c r="O80" s="7"/>
      <c r="P80" s="216"/>
      <c r="Q80" s="217"/>
      <c r="R80" s="217"/>
      <c r="S80" s="217"/>
      <c r="T80" s="217"/>
      <c r="U80" s="218"/>
    </row>
    <row r="81" spans="8:8">
      <c r="B81" s="222" t="s">
        <v>134</v>
      </c>
      <c r="C81" s="223"/>
      <c r="D81" s="37" t="s">
        <v>135</v>
      </c>
      <c r="E81" s="37" t="s">
        <v>136</v>
      </c>
      <c r="F81" s="37" t="s">
        <v>137</v>
      </c>
      <c r="G81" s="37" t="s">
        <v>138</v>
      </c>
      <c r="H81" s="37" t="s">
        <v>139</v>
      </c>
      <c r="I81" s="108" t="s">
        <v>140</v>
      </c>
      <c r="J81" s="7"/>
      <c r="K81" s="215" t="s">
        <v>141</v>
      </c>
      <c r="L81" s="207"/>
      <c r="M81" s="207"/>
      <c r="N81" s="208"/>
      <c r="O81" s="7"/>
      <c r="P81" s="209"/>
      <c r="Q81" s="210"/>
      <c r="R81" s="210"/>
      <c r="S81" s="210"/>
      <c r="T81" s="210"/>
      <c r="U81" s="211"/>
    </row>
    <row r="82" spans="8:8">
      <c r="B82" s="224"/>
      <c r="C82" s="223"/>
      <c r="D82" s="37" t="s">
        <v>142</v>
      </c>
      <c r="E82" s="37" t="s">
        <v>143</v>
      </c>
      <c r="F82" s="37" t="s">
        <v>144</v>
      </c>
      <c r="G82" s="37" t="s">
        <v>145</v>
      </c>
      <c r="H82" s="37" t="s">
        <v>146</v>
      </c>
      <c r="I82" s="108">
        <v>1.0</v>
      </c>
      <c r="J82" s="7"/>
      <c r="K82" s="215"/>
      <c r="L82" s="207"/>
      <c r="M82" s="207"/>
      <c r="N82" s="208"/>
      <c r="O82" s="7"/>
      <c r="P82" s="216"/>
      <c r="Q82" s="217"/>
      <c r="R82" s="217"/>
      <c r="S82" s="217"/>
      <c r="T82" s="217"/>
      <c r="U82" s="218"/>
    </row>
    <row r="83" spans="8:8" ht="16.5" customHeight="1">
      <c r="B83" s="38" t="s">
        <v>147</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148</v>
      </c>
      <c r="C85" s="37"/>
      <c r="D85" s="37"/>
      <c r="E85" s="37"/>
      <c r="F85" s="37" t="s">
        <v>149</v>
      </c>
      <c r="G85" s="37"/>
      <c r="H85" s="37"/>
      <c r="I85" s="108"/>
      <c r="J85" s="7"/>
      <c r="K85" s="215"/>
      <c r="L85" s="207"/>
      <c r="M85" s="207"/>
      <c r="N85" s="208"/>
      <c r="O85" s="7"/>
      <c r="P85" s="209"/>
      <c r="Q85" s="210"/>
      <c r="R85" s="210"/>
      <c r="S85" s="210"/>
      <c r="T85" s="210"/>
      <c r="U85" s="211"/>
    </row>
    <row r="86" spans="8:8">
      <c r="B86" s="45" t="s">
        <v>150</v>
      </c>
      <c r="C86" s="37"/>
      <c r="D86" s="37" t="s">
        <v>151</v>
      </c>
      <c r="E86" s="37"/>
      <c r="F86" s="37"/>
      <c r="G86" s="37"/>
      <c r="H86" s="37"/>
      <c r="I86" s="108"/>
      <c r="J86" s="7"/>
      <c r="K86" s="215"/>
      <c r="L86" s="207"/>
      <c r="M86" s="207"/>
      <c r="N86" s="208"/>
      <c r="O86" s="7"/>
      <c r="P86" s="216"/>
      <c r="Q86" s="217"/>
      <c r="R86" s="217"/>
      <c r="S86" s="217"/>
      <c r="T86" s="217"/>
      <c r="U86" s="218"/>
    </row>
    <row r="87" spans="8:8">
      <c r="B87" s="45" t="s">
        <v>152</v>
      </c>
      <c r="C87" s="37"/>
      <c r="D87" s="37" t="s">
        <v>153</v>
      </c>
      <c r="E87" s="37"/>
      <c r="F87" s="37"/>
      <c r="G87" s="37"/>
      <c r="H87" s="37"/>
      <c r="I87" s="108"/>
      <c r="J87" s="7"/>
      <c r="K87" s="219"/>
      <c r="L87" s="220"/>
      <c r="M87" s="220"/>
      <c r="N87" s="221"/>
      <c r="O87" s="7"/>
      <c r="P87" s="209"/>
      <c r="Q87" s="210"/>
      <c r="R87" s="210"/>
      <c r="S87" s="210"/>
      <c r="T87" s="210"/>
      <c r="U87" s="211"/>
    </row>
    <row r="88" spans="8:8">
      <c r="B88" s="45" t="s">
        <v>154</v>
      </c>
      <c r="C88" s="37"/>
      <c r="D88" s="20" t="s">
        <v>155</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6.35">
      <c r="B90" s="226" t="s">
        <v>156</v>
      </c>
      <c r="C90" s="55"/>
      <c r="D90" s="55"/>
      <c r="E90" s="55"/>
      <c r="F90" s="55" t="s">
        <v>157</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B15:D15"/>
    <mergeCell ref="B23:D23"/>
    <mergeCell ref="B18:D18"/>
    <mergeCell ref="C19:D19"/>
    <mergeCell ref="C20:D20"/>
    <mergeCell ref="C21:D21"/>
    <mergeCell ref="T10:U10"/>
    <mergeCell ref="C4:D4"/>
    <mergeCell ref="T11:U11"/>
    <mergeCell ref="B13:U13"/>
    <mergeCell ref="S14:U14"/>
    <mergeCell ref="C3:G3"/>
    <mergeCell ref="B22:D22"/>
    <mergeCell ref="M40:N40"/>
    <mergeCell ref="C59:I59"/>
    <mergeCell ref="B67:I67"/>
    <mergeCell ref="K87:N88"/>
    <mergeCell ref="D88:I89"/>
    <mergeCell ref="P81:U81"/>
    <mergeCell ref="B88:C89"/>
    <mergeCell ref="K79:N80"/>
    <mergeCell ref="B81:C82"/>
    <mergeCell ref="B83:I84"/>
    <mergeCell ref="K83:N84"/>
    <mergeCell ref="C5:G5"/>
    <mergeCell ref="L16:N16"/>
    <mergeCell ref="B12:C12"/>
    <mergeCell ref="F6:G6"/>
    <mergeCell ref="B31:D31"/>
    <mergeCell ref="L35:N35"/>
    <mergeCell ref="C38:D38"/>
    <mergeCell ref="L21:N21"/>
    <mergeCell ref="C7:G7"/>
    <mergeCell ref="L17:N17"/>
    <mergeCell ref="C8:G8"/>
    <mergeCell ref="L18:N18"/>
    <mergeCell ref="L19:N19"/>
    <mergeCell ref="L22:N22"/>
    <mergeCell ref="K58:L58"/>
    <mergeCell ref="B68:I68"/>
    <mergeCell ref="P47:T47"/>
    <mergeCell ref="B49:E49"/>
    <mergeCell ref="L44:N44"/>
    <mergeCell ref="M32:N32"/>
    <mergeCell ref="C37:D37"/>
    <mergeCell ref="L39:N39"/>
    <mergeCell ref="B33:B35"/>
    <mergeCell ref="B36:B38"/>
    <mergeCell ref="L30:L32"/>
    <mergeCell ref="N50:O50"/>
    <mergeCell ref="B52:E52"/>
    <mergeCell ref="I53:J53"/>
    <mergeCell ref="I51:J51"/>
    <mergeCell ref="T53:T54"/>
    <mergeCell ref="K65:U74"/>
    <mergeCell ref="C36:D36"/>
    <mergeCell ref="L43:N43"/>
    <mergeCell ref="C44:D44"/>
    <mergeCell ref="L37:N37"/>
    <mergeCell ref="C45:D45"/>
    <mergeCell ref="B41:D41"/>
    <mergeCell ref="B43:B45"/>
    <mergeCell ref="K49:L49"/>
    <mergeCell ref="B51:E51"/>
    <mergeCell ref="I52:J52"/>
    <mergeCell ref="N51:O51"/>
    <mergeCell ref="K77:N78"/>
    <mergeCell ref="K85:N86"/>
    <mergeCell ref="K81:N82"/>
    <mergeCell ref="L24:N24"/>
    <mergeCell ref="B29:D29"/>
    <mergeCell ref="B28:D28"/>
    <mergeCell ref="B25:D25"/>
    <mergeCell ref="L27:N27"/>
    <mergeCell ref="L29:N29"/>
    <mergeCell ref="B19:B21"/>
    <mergeCell ref="M5:M6"/>
    <mergeCell ref="Q10:Q11"/>
    <mergeCell ref="O7:O8"/>
    <mergeCell ref="P7:P8"/>
    <mergeCell ref="P10:P11"/>
    <mergeCell ref="N10:O11"/>
    <mergeCell ref="D10:D11"/>
    <mergeCell ref="I3:I4"/>
    <mergeCell ref="J5:J6"/>
    <mergeCell ref="B10:C11"/>
    <mergeCell ref="L23:N23"/>
    <mergeCell ref="B27:D27"/>
    <mergeCell ref="L28:N28"/>
    <mergeCell ref="R48:U48"/>
    <mergeCell ref="L42:N42"/>
    <mergeCell ref="B47:D47"/>
    <mergeCell ref="L45:N45"/>
    <mergeCell ref="F49:H49"/>
    <mergeCell ref="T49:U50"/>
    <mergeCell ref="N49:O49"/>
    <mergeCell ref="I49:J49"/>
    <mergeCell ref="R49:S50"/>
    <mergeCell ref="T51:U52"/>
    <mergeCell ref="R53:S54"/>
    <mergeCell ref="B50:E50"/>
    <mergeCell ref="L46:N46"/>
    <mergeCell ref="R51:S52"/>
    <mergeCell ref="B73:I78"/>
    <mergeCell ref="R10:S11"/>
    <mergeCell ref="M7:M8"/>
    <mergeCell ref="P3:P4"/>
    <mergeCell ref="S2:U8"/>
    <mergeCell ref="I2:Q2"/>
    <mergeCell ref="E10:E11"/>
    <mergeCell ref="B2:G2"/>
    <mergeCell ref="H10:H11"/>
    <mergeCell ref="L5:L6"/>
    <mergeCell ref="J3:J4"/>
    <mergeCell ref="F10:G11"/>
    <mergeCell ref="I10:I11"/>
    <mergeCell ref="O5:O6"/>
    <mergeCell ref="L3:L4"/>
    <mergeCell ref="M3:M4"/>
    <mergeCell ref="I7:I8"/>
    <mergeCell ref="L10:L11"/>
    <mergeCell ref="I5:I6"/>
    <mergeCell ref="L7:L8"/>
    <mergeCell ref="J10:K11"/>
    <mergeCell ref="J7:J8"/>
    <mergeCell ref="O3:O4"/>
    <mergeCell ref="M10:M11"/>
    <mergeCell ref="P5:P6"/>
    <mergeCell ref="C46:D46"/>
    <mergeCell ref="K59:L59"/>
    <mergeCell ref="B60:I60"/>
    <mergeCell ref="B69:I69"/>
    <mergeCell ref="P83:U83"/>
    <mergeCell ref="P80:U80"/>
    <mergeCell ref="K76:N76"/>
    <mergeCell ref="K64:L64"/>
    <mergeCell ref="B86:C86"/>
    <mergeCell ref="B14:D14"/>
    <mergeCell ref="F4:G4"/>
    <mergeCell ref="I14:K14"/>
    <mergeCell ref="L14:N14"/>
    <mergeCell ref="L15:N15"/>
    <mergeCell ref="M26:N26"/>
    <mergeCell ref="C33:D33"/>
    <mergeCell ref="L34:N34"/>
    <mergeCell ref="B30:D30"/>
    <mergeCell ref="B24:D24"/>
    <mergeCell ref="M31:N31"/>
    <mergeCell ref="B32:D32"/>
    <mergeCell ref="C43:D43"/>
    <mergeCell ref="K51:L51"/>
    <mergeCell ref="B48:P48"/>
    <mergeCell ref="B53:E53"/>
    <mergeCell ref="M61:U61"/>
    <mergeCell ref="B54:E54"/>
    <mergeCell ref="I50:J50"/>
    <mergeCell ref="N52:O52"/>
    <mergeCell ref="K52:L52"/>
    <mergeCell ref="K53:L53"/>
    <mergeCell ref="M58:U58"/>
    <mergeCell ref="I54:J54"/>
    <mergeCell ref="B57:I57"/>
    <mergeCell ref="K50:L50"/>
    <mergeCell ref="K54:L54"/>
    <mergeCell ref="M63:U63"/>
    <mergeCell ref="M62:U62"/>
    <mergeCell ref="N53:O53"/>
    <mergeCell ref="M64:U64"/>
    <mergeCell ref="N54:O54"/>
    <mergeCell ref="K57:U57"/>
    <mergeCell ref="M59:U59"/>
    <mergeCell ref="M60:U60"/>
    <mergeCell ref="C6:D6"/>
    <mergeCell ref="L20:N20"/>
    <mergeCell ref="B16:D16"/>
    <mergeCell ref="L33:N33"/>
    <mergeCell ref="B40:D40"/>
    <mergeCell ref="B39:D39"/>
    <mergeCell ref="L38:N38"/>
    <mergeCell ref="M30:N30"/>
    <mergeCell ref="C35:D35"/>
    <mergeCell ref="M36:N36"/>
    <mergeCell ref="B17:D17"/>
    <mergeCell ref="L25:N25"/>
    <mergeCell ref="B26:D26"/>
    <mergeCell ref="C34:D34"/>
    <mergeCell ref="L41:N41"/>
    <mergeCell ref="B42:D42"/>
    <mergeCell ref="P77:U77"/>
    <mergeCell ref="B65:I65"/>
    <mergeCell ref="K63:L63"/>
    <mergeCell ref="F47:J47"/>
    <mergeCell ref="K61:L61"/>
    <mergeCell ref="B58:D58"/>
    <mergeCell ref="P76:U76"/>
    <mergeCell ref="P89:U89"/>
    <mergeCell ref="B90:E90"/>
    <mergeCell ref="B72:I72"/>
    <mergeCell ref="B80:I80"/>
    <mergeCell ref="B85:E85"/>
    <mergeCell ref="F85:I85"/>
    <mergeCell ref="D86:I86"/>
    <mergeCell ref="D87:I87"/>
    <mergeCell ref="F90:I90"/>
    <mergeCell ref="P90:U90"/>
    <mergeCell ref="P78:U78"/>
    <mergeCell ref="P88:U88"/>
    <mergeCell ref="P84:U84"/>
    <mergeCell ref="P82:U82"/>
    <mergeCell ref="P85:U85"/>
    <mergeCell ref="P86:U86"/>
    <mergeCell ref="K89:N90"/>
    <mergeCell ref="B64:I64"/>
    <mergeCell ref="E58:F58"/>
    <mergeCell ref="K60:L60"/>
    <mergeCell ref="B70:I70"/>
    <mergeCell ref="P87:U87"/>
    <mergeCell ref="B63:I63"/>
    <mergeCell ref="P79:U79"/>
    <mergeCell ref="B66:I66"/>
    <mergeCell ref="G58:I58"/>
    <mergeCell ref="K62:L62"/>
    <mergeCell ref="B61:I61"/>
    <mergeCell ref="B87:C87"/>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74">
    <dataValidation allowBlank="1" type="any" operator="between" errorStyle="stop" showErrorMessage="1" sqref="L40"/>
    <dataValidation allowBlank="1" type="any" operator="between" errorStyle="stop" showErrorMessage="1" sqref="C59"/>
    <dataValidation allowBlank="1" type="any" operator="between" errorStyle="stop" showErrorMessage="1" sqref="C44:D46"/>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ErrorMessage="1" sqref="P7"/>
    <dataValidation allowBlank="1" type="list" errorStyle="stop" showInputMessage="1" showErrorMessage="1" sqref="F4:G4">
      <formula1>"1890s,1920s,现代"</formula1>
    </dataValidation>
    <dataValidation allowBlank="1" type="list" errorStyle="stop" sqref="T10:U10">
      <formula1>"身体健康,昏迷,重伤,濒死,死亡"</formula1>
    </dataValidation>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ErrorMessage="1" sqref="Q7:Q8"/>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list" errorStyle="stop" showInputMessage="1" showErrorMessage="1" sqref="C34:D34">
      <formula1>分支技能!$H$4:$H$11</formula1>
    </dataValidation>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list" errorStyle="stop" showInputMessage="1" showErrorMessage="1" sqref="C19:D19">
      <formula1>分支技能!$B$4:$B$11</formula1>
    </dataValidation>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这是你立即可以取用、支配的现金。 包括带在身上的和存在银行的。" showErrorMessage="1" sqref="B59"/>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list" errorStyle="stop" showInputMessage="1" showErrorMessage="1" sqref="M30:N30">
      <formula1>分支技能!$E$4:$E$16</formula1>
    </dataValidation>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list" errorStyle="stop" showInputMessage="1" showErrorMessage="1" sqref="C36:D37">
      <formula1>分支技能!$K$4:$K$10</formula1>
    </dataValidation>
  </dataValidations>
  <pageMargins left="0.699305555555556" right="0.699305555555556" top="0.75" bottom="0.75" header="0.3" footer="0.3"/>
  <pageSetup paperSize="9" scale="175"/>
  <drawing r:id="rId1"/>
</worksheet>
</file>

<file path=xl/worksheets/sheet2.xml><?xml version="1.0" encoding="utf-8"?>
<worksheet xmlns:r="http://schemas.openxmlformats.org/officeDocument/2006/relationships" xmlns="http://schemas.openxmlformats.org/spreadsheetml/2006/main">
  <dimension ref="A1:K34"/>
  <sheetViews>
    <sheetView workbookViewId="0" showGridLines="0" showRowColHeaders="0">
      <selection activeCell="C3" sqref="C3:C4"/>
    </sheetView>
  </sheetViews>
  <sheetFormatPr defaultRowHeight="13.8" defaultColWidth="9"/>
  <cols>
    <col min="1" max="1" customWidth="1" width="12.082031" style="231"/>
  </cols>
  <sheetData>
    <row r="1" spans="8:8" ht="16.35">
      <c r="A1" s="232">
        <f>RANDBETWEEN(1,6)</f>
        <v>4.0</v>
      </c>
      <c r="B1" s="233"/>
      <c r="C1" s="233"/>
      <c r="D1" s="233"/>
      <c r="E1" s="233"/>
      <c r="F1" s="233"/>
      <c r="G1" s="233"/>
      <c r="H1" s="233"/>
      <c r="I1" s="233"/>
      <c r="J1" s="1"/>
    </row>
    <row r="2" spans="8:8" ht="15.6">
      <c r="A2" s="232">
        <f t="shared" si="0" ref="A2:A24">RANDBETWEEN(1,6)</f>
        <v>3.0</v>
      </c>
      <c r="B2" s="8" t="s">
        <v>158</v>
      </c>
      <c r="C2" s="9"/>
      <c r="D2" s="9"/>
      <c r="E2" s="9"/>
      <c r="F2" s="9"/>
      <c r="G2" s="9"/>
      <c r="H2" s="9"/>
      <c r="I2" s="9"/>
      <c r="J2" s="10"/>
    </row>
    <row r="3" spans="8:8" ht="15.6">
      <c r="A3" s="232">
        <f t="shared" si="0"/>
        <v>3.0</v>
      </c>
      <c r="B3" s="17" t="s">
        <v>5</v>
      </c>
      <c r="C3" s="19">
        <f>SUM(A1:A3)*5</f>
        <v>50.0</v>
      </c>
      <c r="D3" s="19">
        <f>INT(C3/2)</f>
        <v>25.0</v>
      </c>
      <c r="E3" s="20" t="s">
        <v>6</v>
      </c>
      <c r="F3" s="37">
        <f>SUM(A7:A9)*5</f>
        <v>55.0</v>
      </c>
      <c r="G3" s="22">
        <f>INT(F3/2)</f>
        <v>27.0</v>
      </c>
      <c r="H3" s="23" t="s">
        <v>7</v>
      </c>
      <c r="I3" s="36">
        <f>(SUM(A18:A19)+6)*5</f>
        <v>55.0</v>
      </c>
      <c r="J3" s="25">
        <f>INT(I3/2)</f>
        <v>27.0</v>
      </c>
    </row>
    <row r="4" spans="8:8" ht="15.6">
      <c r="A4" s="232">
        <f t="shared" si="0"/>
        <v>6.0</v>
      </c>
      <c r="B4" s="34"/>
      <c r="C4" s="19"/>
      <c r="D4" s="36">
        <f>INT(C3/5)</f>
        <v>10.0</v>
      </c>
      <c r="E4" s="37"/>
      <c r="F4" s="37"/>
      <c r="G4" s="22">
        <f>INT(F3/5)</f>
        <v>11.0</v>
      </c>
      <c r="H4" s="36"/>
      <c r="I4" s="36"/>
      <c r="J4" s="25">
        <f>INT(I3/5)</f>
        <v>11.0</v>
      </c>
    </row>
    <row r="5" spans="8:8" ht="15.6">
      <c r="A5" s="232">
        <f t="shared" si="0"/>
        <v>3.0</v>
      </c>
      <c r="B5" s="38" t="s">
        <v>14</v>
      </c>
      <c r="C5" s="37">
        <f>SUM(A4:A6)*5</f>
        <v>65.0</v>
      </c>
      <c r="D5" s="22">
        <f t="shared" si="1" ref="D5">INT(C5/2)</f>
        <v>32.0</v>
      </c>
      <c r="E5" s="23" t="s">
        <v>15</v>
      </c>
      <c r="F5" s="36">
        <f>SUM(A10:A12)*5</f>
        <v>45.0</v>
      </c>
      <c r="G5" s="19">
        <f t="shared" si="2" ref="G5">INT(F5/2)</f>
        <v>22.0</v>
      </c>
      <c r="H5" s="20" t="s">
        <v>16</v>
      </c>
      <c r="I5" s="37">
        <f>(SUM(A20:A21)+6)*5</f>
        <v>70.0</v>
      </c>
      <c r="J5" s="40">
        <f>INT(I5/2)</f>
        <v>35.0</v>
      </c>
    </row>
    <row r="6" spans="8:8" ht="15.6">
      <c r="A6" s="232">
        <f t="shared" si="0"/>
        <v>4.0</v>
      </c>
      <c r="B6" s="45"/>
      <c r="C6" s="37"/>
      <c r="D6" s="37">
        <f t="shared" si="3" ref="D6">INT(C5/5)</f>
        <v>13.0</v>
      </c>
      <c r="E6" s="36"/>
      <c r="F6" s="36"/>
      <c r="G6" s="19">
        <f t="shared" si="4" ref="G6">INT(F5/5)</f>
        <v>9.0</v>
      </c>
      <c r="H6" s="37"/>
      <c r="I6" s="37"/>
      <c r="J6" s="40">
        <f>INT(I5/5)</f>
        <v>14.0</v>
      </c>
    </row>
    <row r="7" spans="8:8" ht="15.6">
      <c r="A7" s="232">
        <f t="shared" si="0"/>
        <v>2.0</v>
      </c>
      <c r="B7" s="17" t="s">
        <v>22</v>
      </c>
      <c r="C7" s="36">
        <f>(SUM(A16:A17)+6)*5</f>
        <v>75.0</v>
      </c>
      <c r="D7" s="19">
        <f t="shared" si="5" ref="D7">INT(C7/2)</f>
        <v>37.0</v>
      </c>
      <c r="E7" s="20" t="s">
        <v>23</v>
      </c>
      <c r="F7" s="37">
        <f>SUM(A13:A15)*5</f>
        <v>70.0</v>
      </c>
      <c r="G7" s="22">
        <f t="shared" si="6" ref="G7">INT(F7/2)</f>
        <v>35.0</v>
      </c>
      <c r="H7" s="23" t="s">
        <v>159</v>
      </c>
      <c r="I7" s="234">
        <f>SUM(A22:A24)*5</f>
        <v>40.0</v>
      </c>
      <c r="J7" s="235"/>
    </row>
    <row r="8" spans="8:8" ht="16.35">
      <c r="A8" s="232">
        <f t="shared" si="0"/>
        <v>3.0</v>
      </c>
      <c r="B8" s="52"/>
      <c r="C8" s="54"/>
      <c r="D8" s="54">
        <f t="shared" si="7" ref="D8">INT(C7/5)</f>
        <v>15.0</v>
      </c>
      <c r="E8" s="55"/>
      <c r="F8" s="55"/>
      <c r="G8" s="57">
        <f t="shared" si="8" ref="G8">INT(F7/5)</f>
        <v>14.0</v>
      </c>
      <c r="H8" s="54"/>
      <c r="I8" s="236"/>
      <c r="J8" s="237"/>
    </row>
    <row r="9" spans="8:8">
      <c r="A9" s="232">
        <f t="shared" si="0"/>
        <v>6.0</v>
      </c>
    </row>
    <row r="10" spans="8:8" ht="14.55">
      <c r="A10" s="232">
        <f t="shared" si="0"/>
        <v>1.0</v>
      </c>
    </row>
    <row r="11" spans="8:8" ht="14.25" customHeight="1">
      <c r="A11" s="232">
        <f t="shared" si="0"/>
        <v>4.0</v>
      </c>
      <c r="B11" s="238" t="s">
        <v>160</v>
      </c>
      <c r="C11" s="239"/>
      <c r="D11" s="239"/>
      <c r="E11" s="239"/>
      <c r="F11" s="239"/>
      <c r="G11" s="239"/>
      <c r="H11" s="239"/>
      <c r="I11" s="239"/>
      <c r="J11" s="240"/>
    </row>
    <row r="12" spans="8:8" ht="14.25" customHeight="1">
      <c r="A12" s="232">
        <f t="shared" si="0"/>
        <v>4.0</v>
      </c>
      <c r="B12" s="241"/>
      <c r="C12" s="242"/>
      <c r="D12" s="242"/>
      <c r="E12" s="242"/>
      <c r="F12" s="242"/>
      <c r="G12" s="242"/>
      <c r="H12" s="242"/>
      <c r="I12" s="242"/>
      <c r="J12" s="243"/>
    </row>
    <row r="13" spans="8:8">
      <c r="A13" s="232">
        <f t="shared" si="0"/>
        <v>4.0</v>
      </c>
    </row>
    <row r="14" spans="8:8">
      <c r="A14" s="232">
        <f t="shared" si="0"/>
        <v>6.0</v>
      </c>
    </row>
    <row r="15" spans="8:8">
      <c r="A15" s="232">
        <f t="shared" si="0"/>
        <v>4.0</v>
      </c>
    </row>
    <row r="16" spans="8:8">
      <c r="A16" s="232">
        <f t="shared" si="0"/>
        <v>6.0</v>
      </c>
    </row>
    <row r="17" spans="8:8">
      <c r="A17" s="232">
        <f t="shared" si="0"/>
        <v>1.0</v>
      </c>
    </row>
    <row r="18" spans="8:8">
      <c r="A18" s="232">
        <f t="shared" si="0"/>
        <v>4.0</v>
      </c>
    </row>
    <row r="19" spans="8:8">
      <c r="A19" s="232">
        <f t="shared" si="0"/>
        <v>1.0</v>
      </c>
    </row>
    <row r="20" spans="8:8">
      <c r="A20" s="232">
        <f t="shared" si="0"/>
        <v>4.0</v>
      </c>
    </row>
    <row r="21" spans="8:8">
      <c r="A21" s="232">
        <f t="shared" si="0"/>
        <v>4.0</v>
      </c>
    </row>
    <row r="22" spans="8:8">
      <c r="A22" s="232">
        <f t="shared" si="0"/>
        <v>2.0</v>
      </c>
    </row>
    <row r="23" spans="8:8">
      <c r="A23" s="232">
        <f t="shared" si="0"/>
        <v>3.0</v>
      </c>
    </row>
    <row r="24" spans="8:8">
      <c r="A24" s="232">
        <f t="shared" si="0"/>
        <v>3.0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F3:F4"/>
    <mergeCell ref="H3:H4"/>
    <mergeCell ref="I3:I4"/>
    <mergeCell ref="I5:I6"/>
    <mergeCell ref="B3:B4"/>
    <mergeCell ref="H7:H8"/>
    <mergeCell ref="E5:E6"/>
    <mergeCell ref="C7:C8"/>
    <mergeCell ref="F5:F6"/>
    <mergeCell ref="F7:F8"/>
    <mergeCell ref="H5:H6"/>
    <mergeCell ref="I7:J8"/>
    <mergeCell ref="E7:E8"/>
    <mergeCell ref="C3:C4"/>
    <mergeCell ref="B5:B6"/>
    <mergeCell ref="B7:B8"/>
    <mergeCell ref="E3:E4"/>
    <mergeCell ref="B11:J12"/>
    <mergeCell ref="C5:C6"/>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Q16"/>
  <sheetViews>
    <sheetView workbookViewId="0" showGridLines="0" showRowColHeaders="0">
      <selection activeCell="C7" sqref="C7"/>
    </sheetView>
  </sheetViews>
  <sheetFormatPr defaultRowHeight="15.6" defaultColWidth="9"/>
  <cols>
    <col min="1" max="10" customWidth="1" width="8.25" style="7"/>
    <col min="11" max="11" customWidth="1" width="11.25" style="7"/>
    <col min="12" max="256" customWidth="1" width="8.25" style="7"/>
  </cols>
  <sheetData>
    <row r="2" spans="8:8" s="244" ht="15.6" customFormat="1">
      <c r="B2" s="154" t="s">
        <v>48</v>
      </c>
      <c r="C2" s="156"/>
      <c r="E2" s="154" t="s">
        <v>70</v>
      </c>
      <c r="F2" s="156"/>
      <c r="H2" s="154" t="s">
        <v>72</v>
      </c>
      <c r="I2" s="156"/>
      <c r="K2" s="154" t="s">
        <v>77</v>
      </c>
      <c r="L2" s="156"/>
      <c r="N2" s="154" t="s">
        <v>161</v>
      </c>
      <c r="O2" s="156"/>
    </row>
    <row r="3" spans="8:8">
      <c r="B3" s="245" t="s">
        <v>162</v>
      </c>
      <c r="C3" s="246" t="s">
        <v>163</v>
      </c>
      <c r="E3" s="245" t="s">
        <v>162</v>
      </c>
      <c r="F3" s="246" t="s">
        <v>163</v>
      </c>
      <c r="H3" s="245" t="s">
        <v>162</v>
      </c>
      <c r="I3" s="246" t="s">
        <v>163</v>
      </c>
      <c r="K3" s="245" t="s">
        <v>162</v>
      </c>
      <c r="L3" s="246" t="s">
        <v>163</v>
      </c>
      <c r="N3" s="245" t="s">
        <v>162</v>
      </c>
      <c r="O3" s="246" t="s">
        <v>163</v>
      </c>
    </row>
    <row r="4" spans="8:8">
      <c r="B4" s="247" t="s">
        <v>164</v>
      </c>
      <c r="C4" s="248">
        <v>5.0</v>
      </c>
      <c r="E4" s="247" t="s">
        <v>165</v>
      </c>
      <c r="F4" s="248">
        <v>1.0</v>
      </c>
      <c r="H4" s="247" t="s">
        <v>166</v>
      </c>
      <c r="I4" s="248">
        <v>5.0</v>
      </c>
      <c r="K4" s="247" t="s">
        <v>167</v>
      </c>
      <c r="L4" s="248">
        <v>25.0</v>
      </c>
      <c r="N4" s="247" t="s">
        <v>168</v>
      </c>
      <c r="O4" s="248">
        <v>1.0</v>
      </c>
    </row>
    <row r="5" spans="8:8">
      <c r="B5" s="245" t="s">
        <v>169</v>
      </c>
      <c r="C5" s="246">
        <v>5.0</v>
      </c>
      <c r="E5" s="245" t="s">
        <v>170</v>
      </c>
      <c r="F5" s="246">
        <v>1.0</v>
      </c>
      <c r="H5" s="245" t="s">
        <v>171</v>
      </c>
      <c r="I5" s="246">
        <v>10.0</v>
      </c>
      <c r="K5" s="245" t="s">
        <v>172</v>
      </c>
      <c r="L5" s="246">
        <v>15.0</v>
      </c>
      <c r="N5" s="245" t="s">
        <v>173</v>
      </c>
      <c r="O5" s="246">
        <v>1.0</v>
      </c>
    </row>
    <row r="6" spans="8:8">
      <c r="B6" s="247" t="s">
        <v>174</v>
      </c>
      <c r="C6" s="248">
        <v>5.0</v>
      </c>
      <c r="E6" s="247" t="s">
        <v>175</v>
      </c>
      <c r="F6" s="248">
        <v>1.0</v>
      </c>
      <c r="H6" s="247" t="s">
        <v>73</v>
      </c>
      <c r="I6" s="248">
        <v>25.0</v>
      </c>
      <c r="K6" s="247" t="s">
        <v>176</v>
      </c>
      <c r="L6" s="248">
        <v>15.0</v>
      </c>
      <c r="N6" s="247" t="s">
        <v>177</v>
      </c>
      <c r="O6" s="248">
        <v>1.0</v>
      </c>
    </row>
    <row r="7" spans="8:8">
      <c r="B7" s="245" t="s">
        <v>49</v>
      </c>
      <c r="C7" s="246">
        <v>5.0</v>
      </c>
      <c r="E7" s="245" t="s">
        <v>178</v>
      </c>
      <c r="F7" s="246">
        <v>1.0</v>
      </c>
      <c r="H7" s="245" t="s">
        <v>179</v>
      </c>
      <c r="I7" s="246">
        <v>15.0</v>
      </c>
      <c r="K7" s="245" t="s">
        <v>180</v>
      </c>
      <c r="L7" s="246">
        <v>10.0</v>
      </c>
      <c r="N7" s="245" t="s">
        <v>181</v>
      </c>
      <c r="O7" s="246">
        <v>1.0</v>
      </c>
    </row>
    <row r="8" spans="8:8">
      <c r="B8" s="247" t="s">
        <v>182</v>
      </c>
      <c r="C8" s="248">
        <v>5.0</v>
      </c>
      <c r="E8" s="247" t="s">
        <v>183</v>
      </c>
      <c r="F8" s="248">
        <v>1.0</v>
      </c>
      <c r="H8" s="247" t="s">
        <v>184</v>
      </c>
      <c r="I8" s="248">
        <v>20.0</v>
      </c>
      <c r="K8" s="247" t="s">
        <v>185</v>
      </c>
      <c r="L8" s="248">
        <v>10.0</v>
      </c>
      <c r="N8" s="247" t="s">
        <v>186</v>
      </c>
      <c r="O8" s="248">
        <v>1.0</v>
      </c>
    </row>
    <row r="9" spans="8:8" ht="16.35">
      <c r="B9" s="245" t="s">
        <v>187</v>
      </c>
      <c r="C9" s="246">
        <v>5.0</v>
      </c>
      <c r="E9" s="245" t="s">
        <v>188</v>
      </c>
      <c r="F9" s="246">
        <v>1.0</v>
      </c>
      <c r="H9" s="245" t="s">
        <v>189</v>
      </c>
      <c r="I9" s="246">
        <v>15.0</v>
      </c>
      <c r="K9" s="245" t="s">
        <v>78</v>
      </c>
      <c r="L9" s="246">
        <v>20.0</v>
      </c>
      <c r="N9" s="249" t="s">
        <v>86</v>
      </c>
      <c r="O9" s="250">
        <v>5.0</v>
      </c>
    </row>
    <row r="10" spans="8:8" ht="16.35">
      <c r="B10" s="247" t="s">
        <v>190</v>
      </c>
      <c r="C10" s="248">
        <v>5.0</v>
      </c>
      <c r="E10" s="247" t="s">
        <v>191</v>
      </c>
      <c r="F10" s="248">
        <v>1.0</v>
      </c>
      <c r="H10" s="247" t="s">
        <v>192</v>
      </c>
      <c r="I10" s="248">
        <v>10.0</v>
      </c>
      <c r="K10" s="251" t="s">
        <v>193</v>
      </c>
      <c r="L10" s="252">
        <v>10.0</v>
      </c>
    </row>
    <row r="11" spans="8:8" ht="16.35">
      <c r="B11" s="249" t="s">
        <v>194</v>
      </c>
      <c r="C11" s="250">
        <v>5.0</v>
      </c>
      <c r="E11" s="245" t="s">
        <v>195</v>
      </c>
      <c r="F11" s="246">
        <v>1.0</v>
      </c>
      <c r="H11" s="249" t="s">
        <v>196</v>
      </c>
      <c r="I11" s="250">
        <v>20.0</v>
      </c>
    </row>
    <row r="12" spans="8:8">
      <c r="B12" s="253"/>
      <c r="E12" s="247" t="s">
        <v>197</v>
      </c>
      <c r="F12" s="248">
        <v>1.0</v>
      </c>
    </row>
    <row r="13" spans="8:8">
      <c r="E13" s="245" t="s">
        <v>198</v>
      </c>
      <c r="F13" s="246">
        <v>1.0</v>
      </c>
    </row>
    <row r="14" spans="8:8">
      <c r="E14" s="247" t="s">
        <v>199</v>
      </c>
      <c r="F14" s="248">
        <v>1.0</v>
      </c>
    </row>
    <row r="15" spans="8:8">
      <c r="E15" s="245" t="s">
        <v>200</v>
      </c>
      <c r="F15" s="246">
        <v>1.0</v>
      </c>
    </row>
    <row r="16" spans="8:8" ht="16.35">
      <c r="E16" s="251" t="s">
        <v>201</v>
      </c>
      <c r="F16" s="252">
        <v>1.0</v>
      </c>
    </row>
  </sheetData>
  <mergeCells count="6">
    <mergeCell ref="A1:P1"/>
    <mergeCell ref="B2:C2"/>
    <mergeCell ref="E2:F2"/>
    <mergeCell ref="H2:I2"/>
    <mergeCell ref="K2:L2"/>
    <mergeCell ref="N2:O2"/>
  </mergeCells>
  <dataValidations count="38">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Whip (05%)" prompt="套牛绳和鞭子。" showErrorMessage="1" sqref="H4"/>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lail (10%)" prompt="双节棍、流星锤和其他中世纪武器。" showErrorMessage="1" sqref="H10"/>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Sword (20%)" prompt="所有半米长以上的刃器。" showErrorMessage="1" sqref="H8"/>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H116"/>
  <sheetViews>
    <sheetView workbookViewId="0" topLeftCell="D1" showGridLines="0">
      <pane ySplit="1" topLeftCell="A38" state="frozen" activePane="bottomLeft"/>
      <selection pane="bottomLeft" activeCell="B37" sqref="B37"/>
    </sheetView>
  </sheetViews>
  <sheetFormatPr defaultRowHeight="15.6" defaultColWidth="9"/>
  <cols>
    <col min="1" max="1" customWidth="1" width="9.0" style="254"/>
    <col min="2" max="2" customWidth="1" width="22.5" style="255"/>
    <col min="3" max="3" customWidth="1" width="9.0" style="256"/>
    <col min="4" max="4" customWidth="1" width="9.0" style="257"/>
    <col min="5" max="5" customWidth="1" width="21.25" style="258"/>
    <col min="6" max="6" customWidth="1" width="8.082031" style="254"/>
    <col min="7" max="7" customWidth="1" width="140.0" style="259"/>
    <col min="8" max="256" customWidth="1" width="9.0" style="254"/>
  </cols>
  <sheetData>
    <row r="1" spans="8:8">
      <c r="A1" s="260" t="s">
        <v>202</v>
      </c>
      <c r="B1" s="261" t="s">
        <v>12</v>
      </c>
      <c r="C1" s="262" t="s">
        <v>58</v>
      </c>
      <c r="D1" s="263" t="s">
        <v>203</v>
      </c>
      <c r="E1" s="264" t="s">
        <v>204</v>
      </c>
      <c r="F1" s="261" t="s">
        <v>205</v>
      </c>
      <c r="G1" s="265" t="s">
        <v>206</v>
      </c>
    </row>
    <row r="2" spans="8:8">
      <c r="A2" s="266">
        <v>0.0</v>
      </c>
      <c r="B2" s="267" t="s">
        <v>207</v>
      </c>
      <c r="C2" s="267"/>
      <c r="D2" s="267"/>
      <c r="E2" s="267"/>
      <c r="F2" s="267"/>
      <c r="G2" s="268"/>
    </row>
    <row r="3" spans="8:8">
      <c r="A3" s="269">
        <v>1.0</v>
      </c>
      <c r="B3" s="270" t="s">
        <v>208</v>
      </c>
      <c r="C3" s="271" t="s">
        <v>209</v>
      </c>
      <c r="D3" s="272">
        <v>0.0</v>
      </c>
      <c r="E3" s="273"/>
      <c r="F3" s="274">
        <f>IF(E3=0,人物卡!P5*4,人物卡!P5*2+职业列表!E3*2)</f>
        <v>280.0</v>
      </c>
      <c r="G3" s="275" t="s">
        <v>210</v>
      </c>
    </row>
    <row r="4" spans="8:8">
      <c r="A4" s="266">
        <v>2.0</v>
      </c>
      <c r="B4" s="276" t="s">
        <v>211</v>
      </c>
      <c r="C4" s="277" t="s">
        <v>212</v>
      </c>
      <c r="D4" s="278">
        <v>30.0</v>
      </c>
      <c r="E4" s="279" t="s">
        <v>213</v>
      </c>
      <c r="F4" s="277">
        <f>人物卡!P5*4</f>
        <v>280.0</v>
      </c>
      <c r="G4" s="280" t="s">
        <v>214</v>
      </c>
    </row>
    <row r="5" spans="8:8">
      <c r="A5" s="269">
        <v>3.0</v>
      </c>
      <c r="B5" s="270" t="s">
        <v>215</v>
      </c>
      <c r="C5" s="281" t="s">
        <v>216</v>
      </c>
      <c r="D5" s="282">
        <v>9.0</v>
      </c>
      <c r="E5" s="283" t="s">
        <v>217</v>
      </c>
      <c r="F5" s="274">
        <f>人物卡!P5*2+人物卡!M3*2</f>
        <v>250.0</v>
      </c>
      <c r="G5" s="275" t="s">
        <v>218</v>
      </c>
    </row>
    <row r="6" spans="8:8">
      <c r="A6" s="266">
        <v>4.0</v>
      </c>
      <c r="B6" s="276" t="s">
        <v>219</v>
      </c>
      <c r="C6" s="277" t="s">
        <v>220</v>
      </c>
      <c r="D6" s="278">
        <v>9.0</v>
      </c>
      <c r="E6" s="279" t="s">
        <v>221</v>
      </c>
      <c r="F6" s="277">
        <f>人物卡!P5*2+人物卡!M5*2</f>
        <v>320.0</v>
      </c>
      <c r="G6" s="280" t="s">
        <v>222</v>
      </c>
    </row>
    <row r="7" spans="8:8">
      <c r="A7" s="269">
        <v>5.0</v>
      </c>
      <c r="B7" s="270" t="s">
        <v>223</v>
      </c>
      <c r="C7" s="281" t="s">
        <v>224</v>
      </c>
      <c r="D7" s="282">
        <v>20.0</v>
      </c>
      <c r="E7" s="283" t="s">
        <v>221</v>
      </c>
      <c r="F7" s="274">
        <f>人物卡!P5*2+人物卡!M5*2</f>
        <v>320.0</v>
      </c>
      <c r="G7" s="275" t="s">
        <v>225</v>
      </c>
    </row>
    <row r="8" spans="8:8" ht="31.2">
      <c r="A8" s="266">
        <v>6.0</v>
      </c>
      <c r="B8" s="276" t="s">
        <v>226</v>
      </c>
      <c r="C8" s="277" t="s">
        <v>227</v>
      </c>
      <c r="D8" s="278">
        <v>20.0</v>
      </c>
      <c r="E8" s="279" t="s">
        <v>228</v>
      </c>
      <c r="F8" s="277">
        <f>人物卡!P5*2+MAX(人物卡!M3,人物卡!J3)*2</f>
        <v>270.0</v>
      </c>
      <c r="G8" s="280" t="s">
        <v>229</v>
      </c>
    </row>
    <row r="9" spans="8:8">
      <c r="A9" s="269">
        <v>7.0</v>
      </c>
      <c r="B9" s="270" t="s">
        <v>230</v>
      </c>
      <c r="C9" s="281" t="s">
        <v>231</v>
      </c>
      <c r="D9" s="282">
        <v>10.0</v>
      </c>
      <c r="E9" s="283" t="s">
        <v>232</v>
      </c>
      <c r="F9" s="274">
        <f>人物卡!P5*4</f>
        <v>280.0</v>
      </c>
      <c r="G9" s="275" t="s">
        <v>233</v>
      </c>
    </row>
    <row r="10" spans="8:8" ht="31.2">
      <c r="A10" s="266">
        <v>8.0</v>
      </c>
      <c r="B10" s="276" t="s">
        <v>234</v>
      </c>
      <c r="C10" s="277" t="s">
        <v>235</v>
      </c>
      <c r="D10" s="278">
        <v>10.0</v>
      </c>
      <c r="E10" s="279" t="s">
        <v>236</v>
      </c>
      <c r="F10" s="277">
        <f>人物卡!P5*2+MAX(人物卡!M5,人物卡!P3)*2</f>
        <v>320.0</v>
      </c>
      <c r="G10" s="280" t="s">
        <v>237</v>
      </c>
    </row>
    <row r="11" spans="8:8">
      <c r="A11" s="269">
        <v>9.0</v>
      </c>
      <c r="B11" s="270" t="s">
        <v>238</v>
      </c>
      <c r="C11" s="281" t="s">
        <v>212</v>
      </c>
      <c r="D11" s="282">
        <v>30.0</v>
      </c>
      <c r="E11" s="283" t="s">
        <v>232</v>
      </c>
      <c r="F11" s="274">
        <f>人物卡!P5*4</f>
        <v>280.0</v>
      </c>
      <c r="G11" s="275" t="s">
        <v>239</v>
      </c>
    </row>
    <row r="12" spans="8:8">
      <c r="A12" s="266">
        <v>10.0</v>
      </c>
      <c r="B12" s="276" t="s">
        <v>240</v>
      </c>
      <c r="C12" s="277" t="s">
        <v>241</v>
      </c>
      <c r="D12" s="278">
        <v>30.0</v>
      </c>
      <c r="E12" s="279" t="s">
        <v>232</v>
      </c>
      <c r="F12" s="277">
        <f>人物卡!P5*4</f>
        <v>280.0</v>
      </c>
      <c r="G12" s="280" t="s">
        <v>242</v>
      </c>
    </row>
    <row r="13" spans="8:8">
      <c r="A13" s="269">
        <v>11.0</v>
      </c>
      <c r="B13" s="270" t="s">
        <v>243</v>
      </c>
      <c r="C13" s="281" t="s">
        <v>235</v>
      </c>
      <c r="D13" s="282">
        <v>10.0</v>
      </c>
      <c r="E13" s="283" t="s">
        <v>232</v>
      </c>
      <c r="F13" s="274">
        <f>人物卡!P5*4</f>
        <v>280.0</v>
      </c>
      <c r="G13" s="275" t="s">
        <v>244</v>
      </c>
    </row>
    <row r="14" spans="8:8">
      <c r="A14" s="266">
        <v>12.0</v>
      </c>
      <c r="B14" s="276" t="s">
        <v>245</v>
      </c>
      <c r="C14" s="277" t="s">
        <v>212</v>
      </c>
      <c r="D14" s="278">
        <v>30.0</v>
      </c>
      <c r="E14" s="279" t="s">
        <v>232</v>
      </c>
      <c r="F14" s="277">
        <f>人物卡!P5*4</f>
        <v>280.0</v>
      </c>
      <c r="G14" s="280" t="s">
        <v>246</v>
      </c>
    </row>
    <row r="15" spans="8:8" ht="17.25" customHeight="1">
      <c r="A15" s="269">
        <v>13.0</v>
      </c>
      <c r="B15" s="270" t="s">
        <v>247</v>
      </c>
      <c r="C15" s="281" t="s">
        <v>248</v>
      </c>
      <c r="D15" s="282">
        <v>9.0</v>
      </c>
      <c r="E15" s="283" t="s">
        <v>249</v>
      </c>
      <c r="F15" s="274">
        <f>人物卡!P5*2+MAX(人物卡!M3,人物卡!P3)*2</f>
        <v>250.0</v>
      </c>
      <c r="G15" s="275" t="s">
        <v>250</v>
      </c>
    </row>
    <row r="16" spans="8:8" ht="17.25" customHeight="1">
      <c r="A16" s="266">
        <v>14.0</v>
      </c>
      <c r="B16" s="276" t="s">
        <v>251</v>
      </c>
      <c r="C16" s="277" t="s">
        <v>252</v>
      </c>
      <c r="D16" s="278">
        <v>8.0</v>
      </c>
      <c r="E16" s="279" t="s">
        <v>253</v>
      </c>
      <c r="F16" s="277">
        <f>人物卡!P5*2+MAX(人物卡!M3,人物卡!J3)*2</f>
        <v>270.0</v>
      </c>
      <c r="G16" s="280" t="s">
        <v>254</v>
      </c>
    </row>
    <row r="17" spans="8:8" ht="16.5" customHeight="1">
      <c r="A17" s="269">
        <v>15.0</v>
      </c>
      <c r="B17" s="270" t="s">
        <v>255</v>
      </c>
      <c r="C17" s="281" t="s">
        <v>256</v>
      </c>
      <c r="D17" s="282">
        <v>9.0</v>
      </c>
      <c r="E17" s="283" t="s">
        <v>257</v>
      </c>
      <c r="F17" s="274">
        <f>人物卡!P5*2+MAX(人物卡!M3,人物卡!J3)*2</f>
        <v>270.0</v>
      </c>
      <c r="G17" s="275" t="s">
        <v>258</v>
      </c>
    </row>
    <row r="18" spans="8:8">
      <c r="A18" s="266">
        <v>16.0</v>
      </c>
      <c r="B18" s="276" t="s">
        <v>259</v>
      </c>
      <c r="C18" s="277" t="s">
        <v>260</v>
      </c>
      <c r="D18" s="278">
        <v>9.0</v>
      </c>
      <c r="E18" s="279" t="s">
        <v>232</v>
      </c>
      <c r="F18" s="277">
        <f>人物卡!P5*4</f>
        <v>280.0</v>
      </c>
      <c r="G18" s="280" t="s">
        <v>261</v>
      </c>
    </row>
    <row r="19" spans="8:8" ht="16.5" customHeight="1">
      <c r="A19" s="269">
        <v>17.0</v>
      </c>
      <c r="B19" s="270" t="s">
        <v>262</v>
      </c>
      <c r="C19" s="281" t="s">
        <v>263</v>
      </c>
      <c r="D19" s="282">
        <v>8.0</v>
      </c>
      <c r="E19" s="283" t="s">
        <v>221</v>
      </c>
      <c r="F19" s="274">
        <f>人物卡!P5*2+人物卡!M5*2</f>
        <v>320.0</v>
      </c>
      <c r="G19" s="275" t="s">
        <v>264</v>
      </c>
    </row>
    <row r="20" spans="8:8" ht="16.5" customHeight="1">
      <c r="A20" s="266">
        <v>18.0</v>
      </c>
      <c r="B20" s="276" t="s">
        <v>265</v>
      </c>
      <c r="C20" s="277" t="s">
        <v>266</v>
      </c>
      <c r="D20" s="278">
        <v>20.0</v>
      </c>
      <c r="E20" s="279" t="s">
        <v>257</v>
      </c>
      <c r="F20" s="277">
        <f>人物卡!P5*2+MAX(人物卡!M3,人物卡!J3)*2</f>
        <v>270.0</v>
      </c>
      <c r="G20" s="280" t="s">
        <v>267</v>
      </c>
    </row>
    <row r="21" spans="8:8">
      <c r="A21" s="269">
        <v>19.0</v>
      </c>
      <c r="B21" s="270" t="s">
        <v>268</v>
      </c>
      <c r="C21" s="281" t="s">
        <v>269</v>
      </c>
      <c r="D21" s="282">
        <v>20.0</v>
      </c>
      <c r="E21" s="283" t="s">
        <v>232</v>
      </c>
      <c r="F21" s="274">
        <f>人物卡!P5*4</f>
        <v>280.0</v>
      </c>
      <c r="G21" s="275" t="s">
        <v>270</v>
      </c>
    </row>
    <row r="22" spans="8:8" ht="16.5" customHeight="1">
      <c r="A22" s="266">
        <v>20.0</v>
      </c>
      <c r="B22" s="276" t="s">
        <v>271</v>
      </c>
      <c r="C22" s="277" t="s">
        <v>260</v>
      </c>
      <c r="D22" s="278">
        <v>9.0</v>
      </c>
      <c r="E22" s="279" t="s">
        <v>257</v>
      </c>
      <c r="F22" s="277">
        <f>人物卡!P5*2+MAX(人物卡!M3,人物卡!J3)*2</f>
        <v>270.0</v>
      </c>
      <c r="G22" s="280" t="s">
        <v>272</v>
      </c>
    </row>
    <row r="23" spans="8:8" ht="16.5" customHeight="1">
      <c r="A23" s="269">
        <v>21.0</v>
      </c>
      <c r="B23" s="270" t="s">
        <v>273</v>
      </c>
      <c r="C23" s="281" t="s">
        <v>274</v>
      </c>
      <c r="D23" s="282">
        <v>9.0</v>
      </c>
      <c r="E23" s="283" t="s">
        <v>275</v>
      </c>
      <c r="F23" s="274">
        <f>人物卡!P5*2+人物卡!J3*2</f>
        <v>270.0</v>
      </c>
      <c r="G23" s="275" t="s">
        <v>276</v>
      </c>
    </row>
    <row r="24" spans="8:8">
      <c r="A24" s="266">
        <v>22.0</v>
      </c>
      <c r="B24" s="276" t="s">
        <v>277</v>
      </c>
      <c r="C24" s="277" t="s">
        <v>220</v>
      </c>
      <c r="D24" s="278">
        <v>9.0</v>
      </c>
      <c r="E24" s="279" t="s">
        <v>232</v>
      </c>
      <c r="F24" s="277">
        <f>人物卡!P5*4</f>
        <v>280.0</v>
      </c>
      <c r="G24" s="280" t="s">
        <v>278</v>
      </c>
    </row>
    <row r="25" spans="8:8">
      <c r="A25" s="269">
        <v>23.0</v>
      </c>
      <c r="B25" s="270" t="s">
        <v>279</v>
      </c>
      <c r="C25" s="281" t="s">
        <v>274</v>
      </c>
      <c r="D25" s="282">
        <v>9.0</v>
      </c>
      <c r="E25" s="283" t="s">
        <v>232</v>
      </c>
      <c r="F25" s="274">
        <f>人物卡!P5*4</f>
        <v>280.0</v>
      </c>
      <c r="G25" s="275" t="s">
        <v>280</v>
      </c>
    </row>
    <row r="26" spans="8:8">
      <c r="A26" s="266">
        <v>24.0</v>
      </c>
      <c r="B26" s="276" t="s">
        <v>281</v>
      </c>
      <c r="C26" s="277" t="s">
        <v>282</v>
      </c>
      <c r="D26" s="278">
        <v>10.0</v>
      </c>
      <c r="E26" s="279" t="s">
        <v>232</v>
      </c>
      <c r="F26" s="277">
        <f>人物卡!P5*4</f>
        <v>280.0</v>
      </c>
      <c r="G26" s="280" t="s">
        <v>283</v>
      </c>
    </row>
    <row r="27" spans="8:8">
      <c r="A27" s="269">
        <v>25.0</v>
      </c>
      <c r="B27" s="270" t="s">
        <v>284</v>
      </c>
      <c r="C27" s="281" t="s">
        <v>282</v>
      </c>
      <c r="D27" s="282">
        <v>10.0</v>
      </c>
      <c r="E27" s="283" t="s">
        <v>232</v>
      </c>
      <c r="F27" s="274">
        <f>人物卡!P5*4</f>
        <v>280.0</v>
      </c>
      <c r="G27" s="275" t="s">
        <v>285</v>
      </c>
    </row>
    <row r="28" spans="8:8" ht="17.25" customHeight="1">
      <c r="A28" s="266">
        <v>26.0</v>
      </c>
      <c r="B28" s="276" t="s">
        <v>286</v>
      </c>
      <c r="C28" s="277" t="s">
        <v>216</v>
      </c>
      <c r="D28" s="278">
        <v>9.0</v>
      </c>
      <c r="E28" s="279" t="s">
        <v>287</v>
      </c>
      <c r="F28" s="277">
        <f>人物卡!P5*2+MAX(人物卡!M3,人物卡!J3)*2</f>
        <v>270.0</v>
      </c>
      <c r="G28" s="280" t="s">
        <v>288</v>
      </c>
    </row>
    <row r="29" spans="8:8" ht="16.5" customHeight="1">
      <c r="A29" s="269">
        <v>27.0</v>
      </c>
      <c r="B29" s="270" t="s">
        <v>289</v>
      </c>
      <c r="C29" s="281" t="s">
        <v>235</v>
      </c>
      <c r="D29" s="282">
        <v>10.0</v>
      </c>
      <c r="E29" s="283" t="s">
        <v>290</v>
      </c>
      <c r="F29" s="274">
        <f>人物卡!P5*2+人物卡!M3*2</f>
        <v>250.0</v>
      </c>
      <c r="G29" s="275" t="s">
        <v>291</v>
      </c>
    </row>
    <row r="30" spans="8:8" ht="17.25" customHeight="1">
      <c r="A30" s="266">
        <v>28.0</v>
      </c>
      <c r="B30" s="276" t="s">
        <v>292</v>
      </c>
      <c r="C30" s="277" t="s">
        <v>293</v>
      </c>
      <c r="D30" s="278">
        <v>30.0</v>
      </c>
      <c r="E30" s="279" t="s">
        <v>294</v>
      </c>
      <c r="F30" s="277">
        <f>人物卡!P5*2+MAX(人物卡!M3,人物卡!J3)*2</f>
        <v>270.0</v>
      </c>
      <c r="G30" s="280" t="s">
        <v>295</v>
      </c>
    </row>
    <row r="31" spans="8:8" ht="17.25" customHeight="1">
      <c r="A31" s="269">
        <v>29.0</v>
      </c>
      <c r="B31" s="270" t="s">
        <v>296</v>
      </c>
      <c r="C31" s="281" t="s">
        <v>297</v>
      </c>
      <c r="D31" s="282">
        <v>5.0</v>
      </c>
      <c r="E31" s="283" t="s">
        <v>253</v>
      </c>
      <c r="F31" s="274">
        <f>人物卡!P5*2+MAX(人物卡!M3,人物卡!J3)*2</f>
        <v>270.0</v>
      </c>
      <c r="G31" s="275" t="s">
        <v>298</v>
      </c>
    </row>
    <row r="32" spans="8:8" ht="17.25" customHeight="1">
      <c r="A32" s="266">
        <v>30.0</v>
      </c>
      <c r="B32" s="276" t="s">
        <v>299</v>
      </c>
      <c r="C32" s="277" t="s">
        <v>300</v>
      </c>
      <c r="D32" s="278">
        <v>5.0</v>
      </c>
      <c r="E32" s="279" t="s">
        <v>301</v>
      </c>
      <c r="F32" s="277">
        <f>人物卡!P5*2+人物卡!J3*2</f>
        <v>270.0</v>
      </c>
      <c r="G32" s="280" t="s">
        <v>302</v>
      </c>
    </row>
    <row r="33" spans="8:8" ht="17.25" customHeight="1">
      <c r="A33" s="269">
        <v>31.0</v>
      </c>
      <c r="B33" s="270" t="s">
        <v>303</v>
      </c>
      <c r="C33" s="281" t="s">
        <v>304</v>
      </c>
      <c r="D33" s="282">
        <v>5.0</v>
      </c>
      <c r="E33" s="283" t="s">
        <v>217</v>
      </c>
      <c r="F33" s="274">
        <f>人物卡!P5*2+人物卡!M3*2</f>
        <v>250.0</v>
      </c>
      <c r="G33" s="275" t="s">
        <v>305</v>
      </c>
    </row>
    <row r="34" spans="8:8" ht="17.25" customHeight="1">
      <c r="A34" s="266">
        <v>32.0</v>
      </c>
      <c r="B34" s="276" t="s">
        <v>306</v>
      </c>
      <c r="C34" s="277" t="s">
        <v>307</v>
      </c>
      <c r="D34" s="278">
        <v>10.0</v>
      </c>
      <c r="E34" s="279" t="s">
        <v>308</v>
      </c>
      <c r="F34" s="277">
        <f>人物卡!P5*2+人物卡!M5*2</f>
        <v>320.0</v>
      </c>
      <c r="G34" s="280" t="s">
        <v>309</v>
      </c>
    </row>
    <row r="35" spans="8:8" ht="17.25" customHeight="1">
      <c r="A35" s="269">
        <v>33.0</v>
      </c>
      <c r="B35" s="270" t="s">
        <v>310</v>
      </c>
      <c r="C35" s="281" t="s">
        <v>311</v>
      </c>
      <c r="D35" s="282">
        <v>5.0</v>
      </c>
      <c r="E35" s="283" t="s">
        <v>312</v>
      </c>
      <c r="F35" s="274">
        <f>人物卡!P5*2+MAX(人物卡!M5,人物卡!M3)*2</f>
        <v>320.0</v>
      </c>
      <c r="G35" s="275" t="s">
        <v>313</v>
      </c>
    </row>
    <row r="36" spans="8:8" ht="17.25" customHeight="1">
      <c r="A36" s="266">
        <v>34.0</v>
      </c>
      <c r="B36" s="276" t="s">
        <v>314</v>
      </c>
      <c r="C36" s="277" t="s">
        <v>315</v>
      </c>
      <c r="D36" s="278">
        <v>10.0</v>
      </c>
      <c r="E36" s="279" t="s">
        <v>308</v>
      </c>
      <c r="F36" s="277">
        <f>人物卡!P5*2+人物卡!M5*2</f>
        <v>320.0</v>
      </c>
      <c r="G36" s="280" t="s">
        <v>316</v>
      </c>
    </row>
    <row r="37" spans="8:8" ht="17.25" customHeight="1">
      <c r="A37" s="269">
        <v>35.0</v>
      </c>
      <c r="B37" s="270" t="s">
        <v>317</v>
      </c>
      <c r="C37" s="281" t="s">
        <v>269</v>
      </c>
      <c r="D37" s="282">
        <v>20.0</v>
      </c>
      <c r="E37" s="283" t="s">
        <v>308</v>
      </c>
      <c r="F37" s="274">
        <f>人物卡!P5*2+人物卡!M5*2</f>
        <v>320.0</v>
      </c>
      <c r="G37" s="275" t="s">
        <v>318</v>
      </c>
    </row>
    <row r="38" spans="8:8">
      <c r="A38" s="266">
        <v>36.0</v>
      </c>
      <c r="B38" s="276" t="s">
        <v>319</v>
      </c>
      <c r="C38" s="277" t="s">
        <v>320</v>
      </c>
      <c r="D38" s="278">
        <v>20.0</v>
      </c>
      <c r="E38" s="279" t="s">
        <v>232</v>
      </c>
      <c r="F38" s="277">
        <f>人物卡!P5*4</f>
        <v>280.0</v>
      </c>
      <c r="G38" s="280" t="s">
        <v>321</v>
      </c>
    </row>
    <row r="39" spans="8:8" ht="17.25" customHeight="1">
      <c r="A39" s="269">
        <v>37.0</v>
      </c>
      <c r="B39" s="270" t="s">
        <v>322</v>
      </c>
      <c r="C39" s="281" t="s">
        <v>320</v>
      </c>
      <c r="D39" s="282">
        <v>20.0</v>
      </c>
      <c r="E39" s="283" t="s">
        <v>323</v>
      </c>
      <c r="F39" s="274">
        <f>人物卡!P5*2+MAX(人物卡!M5,人物卡!M3)*2</f>
        <v>320.0</v>
      </c>
      <c r="G39" s="275" t="s">
        <v>324</v>
      </c>
    </row>
    <row r="40" spans="8:8" ht="17.25" customHeight="1">
      <c r="A40" s="266">
        <v>38.0</v>
      </c>
      <c r="B40" s="276" t="s">
        <v>325</v>
      </c>
      <c r="C40" s="277" t="s">
        <v>326</v>
      </c>
      <c r="D40" s="278">
        <v>3.0</v>
      </c>
      <c r="E40" s="279" t="s">
        <v>294</v>
      </c>
      <c r="F40" s="277">
        <f>人物卡!P5*2+MAX(人物卡!M3,人物卡!J3)*2</f>
        <v>270.0</v>
      </c>
      <c r="G40" s="280" t="s">
        <v>327</v>
      </c>
    </row>
    <row r="41" spans="8:8">
      <c r="A41" s="269">
        <v>39.0</v>
      </c>
      <c r="B41" s="270" t="s">
        <v>328</v>
      </c>
      <c r="C41" s="281" t="s">
        <v>293</v>
      </c>
      <c r="D41" s="282">
        <v>30.0</v>
      </c>
      <c r="E41" s="283" t="s">
        <v>232</v>
      </c>
      <c r="F41" s="274">
        <f>人物卡!P5*4</f>
        <v>280.0</v>
      </c>
      <c r="G41" s="275" t="s">
        <v>329</v>
      </c>
    </row>
    <row r="42" spans="8:8">
      <c r="A42" s="266">
        <v>40.0</v>
      </c>
      <c r="B42" s="276" t="s">
        <v>330</v>
      </c>
      <c r="C42" s="277" t="s">
        <v>266</v>
      </c>
      <c r="D42" s="278">
        <v>20.0</v>
      </c>
      <c r="E42" s="279" t="s">
        <v>232</v>
      </c>
      <c r="F42" s="277">
        <f>人物卡!P5*4</f>
        <v>280.0</v>
      </c>
      <c r="G42" s="280" t="s">
        <v>331</v>
      </c>
    </row>
    <row r="43" spans="8:8">
      <c r="A43" s="269">
        <v>41.0</v>
      </c>
      <c r="B43" s="270" t="s">
        <v>332</v>
      </c>
      <c r="C43" s="281" t="s">
        <v>320</v>
      </c>
      <c r="D43" s="282">
        <v>20.0</v>
      </c>
      <c r="E43" s="283" t="s">
        <v>232</v>
      </c>
      <c r="F43" s="274">
        <f>人物卡!P5*4</f>
        <v>280.0</v>
      </c>
      <c r="G43" s="275" t="s">
        <v>333</v>
      </c>
    </row>
    <row r="44" spans="8:8" ht="17.25" customHeight="1">
      <c r="A44" s="266">
        <v>42.0</v>
      </c>
      <c r="B44" s="276" t="s">
        <v>334</v>
      </c>
      <c r="C44" s="277" t="s">
        <v>335</v>
      </c>
      <c r="D44" s="278">
        <v>50.0</v>
      </c>
      <c r="E44" s="279" t="s">
        <v>221</v>
      </c>
      <c r="F44" s="277">
        <f>人物卡!P5*2+人物卡!M5*2</f>
        <v>320.0</v>
      </c>
      <c r="G44" s="280" t="s">
        <v>336</v>
      </c>
    </row>
    <row r="45" spans="8:8" ht="17.25" customHeight="1">
      <c r="A45" s="269">
        <v>43.0</v>
      </c>
      <c r="B45" s="270" t="s">
        <v>337</v>
      </c>
      <c r="C45" s="281" t="s">
        <v>260</v>
      </c>
      <c r="D45" s="282">
        <v>9.0</v>
      </c>
      <c r="E45" s="283" t="s">
        <v>217</v>
      </c>
      <c r="F45" s="274">
        <f>人物卡!P5*2+人物卡!M3*2</f>
        <v>250.0</v>
      </c>
      <c r="G45" s="275" t="s">
        <v>338</v>
      </c>
    </row>
    <row r="46" spans="8:8">
      <c r="A46" s="266">
        <v>44.0</v>
      </c>
      <c r="B46" s="276" t="s">
        <v>339</v>
      </c>
      <c r="C46" s="277" t="s">
        <v>340</v>
      </c>
      <c r="D46" s="278">
        <v>30.0</v>
      </c>
      <c r="E46" s="279" t="s">
        <v>232</v>
      </c>
      <c r="F46" s="277">
        <f>人物卡!P5*4</f>
        <v>280.0</v>
      </c>
      <c r="G46" s="280" t="s">
        <v>341</v>
      </c>
    </row>
    <row r="47" spans="8:8" ht="33.0" customHeight="1">
      <c r="A47" s="269">
        <v>45.0</v>
      </c>
      <c r="B47" s="270" t="s">
        <v>342</v>
      </c>
      <c r="C47" s="281" t="s">
        <v>343</v>
      </c>
      <c r="D47" s="282">
        <v>0.0</v>
      </c>
      <c r="E47" s="283" t="s">
        <v>344</v>
      </c>
      <c r="F47" s="274">
        <f>(MAX(人物卡!M5,人物卡!M3,人物卡!J3))*2+人物卡!P5*2</f>
        <v>320.0</v>
      </c>
      <c r="G47" s="275" t="s">
        <v>345</v>
      </c>
    </row>
    <row r="48" spans="8:8" ht="17.25" customHeight="1">
      <c r="A48" s="266">
        <v>46.0</v>
      </c>
      <c r="B48" s="276" t="s">
        <v>346</v>
      </c>
      <c r="C48" s="277" t="s">
        <v>235</v>
      </c>
      <c r="D48" s="278">
        <v>10.0</v>
      </c>
      <c r="E48" s="279" t="s">
        <v>217</v>
      </c>
      <c r="F48" s="277">
        <f>人物卡!P5*2+人物卡!M3*2</f>
        <v>250.0</v>
      </c>
      <c r="G48" s="280" t="s">
        <v>347</v>
      </c>
    </row>
    <row r="49" spans="8:8" ht="17.25" customHeight="1">
      <c r="A49" s="269">
        <v>47.0</v>
      </c>
      <c r="B49" s="270" t="s">
        <v>348</v>
      </c>
      <c r="C49" s="281" t="s">
        <v>216</v>
      </c>
      <c r="D49" s="282">
        <v>9.0</v>
      </c>
      <c r="E49" s="283" t="s">
        <v>294</v>
      </c>
      <c r="F49" s="274">
        <f>人物卡!P5*2+MAX(人物卡!M3,人物卡!J3)*2</f>
        <v>270.0</v>
      </c>
      <c r="G49" s="275" t="s">
        <v>349</v>
      </c>
    </row>
    <row r="50" spans="8:8" ht="17.25" customHeight="1">
      <c r="A50" s="266">
        <v>48.0</v>
      </c>
      <c r="B50" s="276" t="s">
        <v>350</v>
      </c>
      <c r="C50" s="277" t="s">
        <v>260</v>
      </c>
      <c r="D50" s="278">
        <v>9.0</v>
      </c>
      <c r="E50" s="279" t="s">
        <v>217</v>
      </c>
      <c r="F50" s="277">
        <f>人物卡!P5*2+人物卡!M3*2</f>
        <v>250.0</v>
      </c>
      <c r="G50" s="280" t="s">
        <v>351</v>
      </c>
    </row>
    <row r="51" spans="8:8">
      <c r="A51" s="269">
        <v>49.0</v>
      </c>
      <c r="B51" s="270" t="s">
        <v>352</v>
      </c>
      <c r="C51" s="281" t="s">
        <v>353</v>
      </c>
      <c r="D51" s="282">
        <v>10.0</v>
      </c>
      <c r="E51" s="283" t="s">
        <v>232</v>
      </c>
      <c r="F51" s="274">
        <f>人物卡!P5*4</f>
        <v>280.0</v>
      </c>
      <c r="G51" s="275" t="s">
        <v>354</v>
      </c>
    </row>
    <row r="52" spans="8:8" ht="17.25" customHeight="1">
      <c r="A52" s="266">
        <v>50.0</v>
      </c>
      <c r="B52" s="276" t="s">
        <v>355</v>
      </c>
      <c r="C52" s="277" t="s">
        <v>356</v>
      </c>
      <c r="D52" s="278">
        <v>50.0</v>
      </c>
      <c r="E52" s="279" t="s">
        <v>308</v>
      </c>
      <c r="F52" s="277">
        <f>人物卡!P5*2+人物卡!M5*2</f>
        <v>320.0</v>
      </c>
      <c r="G52" s="280" t="s">
        <v>357</v>
      </c>
    </row>
    <row r="53" spans="8:8">
      <c r="A53" s="269">
        <v>51.0</v>
      </c>
      <c r="B53" s="270" t="s">
        <v>358</v>
      </c>
      <c r="C53" s="281" t="s">
        <v>293</v>
      </c>
      <c r="D53" s="282">
        <v>30.0</v>
      </c>
      <c r="E53" s="283" t="s">
        <v>232</v>
      </c>
      <c r="F53" s="274">
        <f>人物卡!P5*4</f>
        <v>280.0</v>
      </c>
      <c r="G53" s="275" t="s">
        <v>359</v>
      </c>
    </row>
    <row r="54" spans="8:8" ht="16.5" customHeight="1">
      <c r="A54" s="266">
        <v>52.0</v>
      </c>
      <c r="B54" s="276" t="s">
        <v>360</v>
      </c>
      <c r="C54" s="277" t="s">
        <v>256</v>
      </c>
      <c r="D54" s="278">
        <v>9.0</v>
      </c>
      <c r="E54" s="279" t="s">
        <v>221</v>
      </c>
      <c r="F54" s="277">
        <f>人物卡!P5*2+人物卡!M5*2</f>
        <v>320.0</v>
      </c>
      <c r="G54" s="280" t="s">
        <v>361</v>
      </c>
    </row>
    <row r="55" spans="8:8" ht="33.0" customHeight="1">
      <c r="A55" s="269">
        <v>53.0</v>
      </c>
      <c r="B55" s="270" t="s">
        <v>362</v>
      </c>
      <c r="C55" s="281" t="s">
        <v>363</v>
      </c>
      <c r="D55" s="282">
        <v>55.0</v>
      </c>
      <c r="E55" s="283" t="s">
        <v>344</v>
      </c>
      <c r="F55" s="274">
        <f>(MAX(人物卡!M5,人物卡!M3,人物卡!J3))*2+人物卡!P5*2</f>
        <v>320.0</v>
      </c>
      <c r="G55" s="275" t="s">
        <v>364</v>
      </c>
    </row>
    <row r="56" spans="8:8" ht="16.5" customHeight="1">
      <c r="A56" s="266">
        <v>54.0</v>
      </c>
      <c r="B56" s="276" t="s">
        <v>365</v>
      </c>
      <c r="C56" s="277" t="s">
        <v>260</v>
      </c>
      <c r="D56" s="278">
        <v>9.0</v>
      </c>
      <c r="E56" s="279" t="s">
        <v>257</v>
      </c>
      <c r="F56" s="277">
        <f>人物卡!P5*2+MAX(人物卡!M3,人物卡!J3)*2</f>
        <v>270.0</v>
      </c>
      <c r="G56" s="280" t="s">
        <v>366</v>
      </c>
    </row>
    <row r="57" spans="8:8">
      <c r="A57" s="269">
        <v>55.0</v>
      </c>
      <c r="B57" s="270" t="s">
        <v>367</v>
      </c>
      <c r="C57" s="281" t="s">
        <v>269</v>
      </c>
      <c r="D57" s="282">
        <v>20.0</v>
      </c>
      <c r="E57" s="283" t="s">
        <v>232</v>
      </c>
      <c r="F57" s="274">
        <f>人物卡!P5*4</f>
        <v>280.0</v>
      </c>
      <c r="G57" s="275" t="s">
        <v>368</v>
      </c>
    </row>
    <row r="58" spans="8:8" ht="16.5" customHeight="1">
      <c r="A58" s="266">
        <v>56.0</v>
      </c>
      <c r="B58" s="276" t="s">
        <v>369</v>
      </c>
      <c r="C58" s="277" t="s">
        <v>260</v>
      </c>
      <c r="D58" s="278">
        <v>9.0</v>
      </c>
      <c r="E58" s="279" t="s">
        <v>257</v>
      </c>
      <c r="F58" s="277">
        <f>人物卡!P5*2+MAX(人物卡!M3,人物卡!J3)*2</f>
        <v>270.0</v>
      </c>
      <c r="G58" s="280" t="s">
        <v>370</v>
      </c>
    </row>
    <row r="59" spans="8:8">
      <c r="A59" s="269">
        <v>57.0</v>
      </c>
      <c r="B59" s="270" t="s">
        <v>371</v>
      </c>
      <c r="C59" s="281" t="s">
        <v>235</v>
      </c>
      <c r="D59" s="282">
        <v>10.0</v>
      </c>
      <c r="E59" s="283" t="s">
        <v>232</v>
      </c>
      <c r="F59" s="274">
        <f>人物卡!P5*4</f>
        <v>280.0</v>
      </c>
      <c r="G59" s="275" t="s">
        <v>372</v>
      </c>
    </row>
    <row r="60" spans="8:8">
      <c r="A60" s="266">
        <v>58.0</v>
      </c>
      <c r="B60" s="276" t="s">
        <v>373</v>
      </c>
      <c r="C60" s="277" t="s">
        <v>374</v>
      </c>
      <c r="D60" s="278">
        <v>40.0</v>
      </c>
      <c r="E60" s="279" t="s">
        <v>232</v>
      </c>
      <c r="F60" s="277">
        <f>人物卡!P5*4</f>
        <v>280.0</v>
      </c>
      <c r="G60" s="280" t="s">
        <v>375</v>
      </c>
    </row>
    <row r="61" spans="8:8">
      <c r="A61" s="269">
        <v>59.0</v>
      </c>
      <c r="B61" s="270" t="s">
        <v>376</v>
      </c>
      <c r="C61" s="281" t="s">
        <v>377</v>
      </c>
      <c r="D61" s="282">
        <v>8.0</v>
      </c>
      <c r="E61" s="283" t="s">
        <v>323</v>
      </c>
      <c r="F61" s="274">
        <f>人物卡!P5*2+MAX(人物卡!M5,人物卡!M3)*2</f>
        <v>320.0</v>
      </c>
      <c r="G61" s="275" t="s">
        <v>378</v>
      </c>
    </row>
    <row r="62" spans="8:8">
      <c r="A62" s="266">
        <v>60.0</v>
      </c>
      <c r="B62" s="276" t="s">
        <v>379</v>
      </c>
      <c r="C62" s="277" t="s">
        <v>380</v>
      </c>
      <c r="D62" s="278">
        <v>60.0</v>
      </c>
      <c r="E62" s="279" t="s">
        <v>221</v>
      </c>
      <c r="F62" s="277">
        <f>人物卡!P5*2+人物卡!M5*2</f>
        <v>320.0</v>
      </c>
      <c r="G62" s="280" t="s">
        <v>381</v>
      </c>
    </row>
    <row r="63" spans="8:8" ht="31.2">
      <c r="A63" s="269">
        <v>61.0</v>
      </c>
      <c r="B63" s="270" t="s">
        <v>382</v>
      </c>
      <c r="C63" s="281" t="s">
        <v>216</v>
      </c>
      <c r="D63" s="282">
        <v>9.0</v>
      </c>
      <c r="E63" s="283" t="s">
        <v>257</v>
      </c>
      <c r="F63" s="274">
        <f>人物卡!P5*2+MAX(人物卡!M3,人物卡!J3)*2</f>
        <v>270.0</v>
      </c>
      <c r="G63" s="275" t="s">
        <v>383</v>
      </c>
    </row>
    <row r="64" spans="8:8">
      <c r="A64" s="266">
        <v>62.0</v>
      </c>
      <c r="B64" s="276" t="s">
        <v>384</v>
      </c>
      <c r="C64" s="277" t="s">
        <v>385</v>
      </c>
      <c r="D64" s="278">
        <v>40.0</v>
      </c>
      <c r="E64" s="279" t="s">
        <v>308</v>
      </c>
      <c r="F64" s="277">
        <f>人物卡!P5*2+人物卡!M5*2</f>
        <v>320.0</v>
      </c>
      <c r="G64" s="280" t="s">
        <v>386</v>
      </c>
    </row>
    <row r="65" spans="8:8" ht="31.2">
      <c r="A65" s="269">
        <v>63.0</v>
      </c>
      <c r="B65" s="270" t="s">
        <v>387</v>
      </c>
      <c r="C65" s="281" t="s">
        <v>343</v>
      </c>
      <c r="D65" s="282">
        <v>0.0</v>
      </c>
      <c r="E65" s="283" t="s">
        <v>388</v>
      </c>
      <c r="F65" s="274">
        <f>人物卡!P5*2+MAX(人物卡!M5,人物卡!M3)*2</f>
        <v>320.0</v>
      </c>
      <c r="G65" s="275" t="s">
        <v>389</v>
      </c>
    </row>
    <row r="66" spans="8:8">
      <c r="A66" s="266">
        <v>64.0</v>
      </c>
      <c r="B66" s="276" t="s">
        <v>390</v>
      </c>
      <c r="C66" s="277" t="s">
        <v>391</v>
      </c>
      <c r="D66" s="278">
        <v>6.0</v>
      </c>
      <c r="E66" s="279" t="s">
        <v>301</v>
      </c>
      <c r="F66" s="277">
        <f>人物卡!P5*2+人物卡!J3*2</f>
        <v>270.0</v>
      </c>
      <c r="G66" s="280" t="s">
        <v>392</v>
      </c>
    </row>
    <row r="67" spans="8:8">
      <c r="A67" s="269">
        <v>65.0</v>
      </c>
      <c r="B67" s="270" t="s">
        <v>393</v>
      </c>
      <c r="C67" s="281" t="s">
        <v>260</v>
      </c>
      <c r="D67" s="282">
        <v>9.0</v>
      </c>
      <c r="E67" s="283" t="s">
        <v>232</v>
      </c>
      <c r="F67" s="274">
        <f>人物卡!P5*4</f>
        <v>280.0</v>
      </c>
      <c r="G67" s="275" t="s">
        <v>394</v>
      </c>
    </row>
    <row r="68" spans="8:8">
      <c r="A68" s="266">
        <v>66.0</v>
      </c>
      <c r="B68" s="276" t="s">
        <v>395</v>
      </c>
      <c r="C68" s="277" t="s">
        <v>260</v>
      </c>
      <c r="D68" s="278">
        <v>9.0</v>
      </c>
      <c r="E68" s="279" t="s">
        <v>232</v>
      </c>
      <c r="F68" s="277">
        <f>人物卡!P5*4</f>
        <v>280.0</v>
      </c>
      <c r="G68" s="280" t="s">
        <v>396</v>
      </c>
    </row>
    <row r="69" spans="8:8">
      <c r="A69" s="269">
        <v>67.0</v>
      </c>
      <c r="B69" s="270" t="s">
        <v>397</v>
      </c>
      <c r="C69" s="281" t="s">
        <v>398</v>
      </c>
      <c r="D69" s="282">
        <v>50.0</v>
      </c>
      <c r="E69" s="283" t="s">
        <v>232</v>
      </c>
      <c r="F69" s="274">
        <f>人物卡!P5*4</f>
        <v>280.0</v>
      </c>
      <c r="G69" s="275" t="s">
        <v>399</v>
      </c>
    </row>
    <row r="70" spans="8:8">
      <c r="A70" s="266">
        <v>68.0</v>
      </c>
      <c r="B70" s="276" t="s">
        <v>400</v>
      </c>
      <c r="C70" s="277" t="s">
        <v>353</v>
      </c>
      <c r="D70" s="278">
        <v>10.0</v>
      </c>
      <c r="E70" s="279" t="s">
        <v>232</v>
      </c>
      <c r="F70" s="277">
        <f>人物卡!P5*4</f>
        <v>280.0</v>
      </c>
      <c r="G70" s="280" t="s">
        <v>401</v>
      </c>
    </row>
    <row r="71" spans="8:8" ht="16.5" customHeight="1">
      <c r="A71" s="269">
        <v>69.0</v>
      </c>
      <c r="B71" s="270" t="s">
        <v>402</v>
      </c>
      <c r="C71" s="281" t="s">
        <v>260</v>
      </c>
      <c r="D71" s="282">
        <v>9.0</v>
      </c>
      <c r="E71" s="283" t="s">
        <v>257</v>
      </c>
      <c r="F71" s="274">
        <f>人物卡!P5*2+MAX(人物卡!M3,人物卡!J3)*2</f>
        <v>270.0</v>
      </c>
      <c r="G71" s="275" t="s">
        <v>403</v>
      </c>
    </row>
    <row r="72" spans="8:8" ht="16.5" customHeight="1">
      <c r="A72" s="266">
        <v>70.0</v>
      </c>
      <c r="B72" s="276" t="s">
        <v>404</v>
      </c>
      <c r="C72" s="277" t="s">
        <v>260</v>
      </c>
      <c r="D72" s="278">
        <v>9.0</v>
      </c>
      <c r="E72" s="279" t="s">
        <v>257</v>
      </c>
      <c r="F72" s="277">
        <f>人物卡!P5*2+MAX(人物卡!M3,人物卡!J3)*2</f>
        <v>270.0</v>
      </c>
      <c r="G72" s="280" t="s">
        <v>405</v>
      </c>
    </row>
    <row r="73" spans="8:8">
      <c r="A73" s="269">
        <v>71.0</v>
      </c>
      <c r="B73" s="270" t="s">
        <v>406</v>
      </c>
      <c r="C73" s="281" t="s">
        <v>340</v>
      </c>
      <c r="D73" s="282">
        <v>30.0</v>
      </c>
      <c r="E73" s="283" t="s">
        <v>232</v>
      </c>
      <c r="F73" s="274">
        <f>人物卡!P5*4</f>
        <v>280.0</v>
      </c>
      <c r="G73" s="275" t="s">
        <v>407</v>
      </c>
    </row>
    <row r="74" spans="8:8">
      <c r="A74" s="266">
        <v>72.0</v>
      </c>
      <c r="B74" s="276" t="s">
        <v>408</v>
      </c>
      <c r="C74" s="277" t="s">
        <v>409</v>
      </c>
      <c r="D74" s="278">
        <v>9.0</v>
      </c>
      <c r="E74" s="279" t="s">
        <v>232</v>
      </c>
      <c r="F74" s="277">
        <f>人物卡!P5*4</f>
        <v>280.0</v>
      </c>
      <c r="G74" s="280" t="s">
        <v>410</v>
      </c>
    </row>
    <row r="75" spans="8:8">
      <c r="A75" s="269">
        <v>73.0</v>
      </c>
      <c r="B75" s="270" t="s">
        <v>411</v>
      </c>
      <c r="C75" s="281" t="s">
        <v>220</v>
      </c>
      <c r="D75" s="282">
        <v>9.0</v>
      </c>
      <c r="E75" s="283" t="s">
        <v>232</v>
      </c>
      <c r="F75" s="274">
        <f>人物卡!P5*4</f>
        <v>280.0</v>
      </c>
      <c r="G75" s="275" t="s">
        <v>412</v>
      </c>
    </row>
    <row r="76" spans="8:8" ht="16.5" customHeight="1">
      <c r="A76" s="266">
        <v>74.0</v>
      </c>
      <c r="B76" s="276" t="s">
        <v>413</v>
      </c>
      <c r="C76" s="277" t="s">
        <v>414</v>
      </c>
      <c r="D76" s="278">
        <v>20.0</v>
      </c>
      <c r="E76" s="279" t="s">
        <v>257</v>
      </c>
      <c r="F76" s="277">
        <f>人物卡!P5*2+MAX(人物卡!M3,人物卡!J3)*2</f>
        <v>270.0</v>
      </c>
      <c r="G76" s="280" t="s">
        <v>415</v>
      </c>
    </row>
    <row r="77" spans="8:8" ht="17.25" customHeight="1">
      <c r="A77" s="269">
        <v>75.0</v>
      </c>
      <c r="B77" s="270" t="s">
        <v>416</v>
      </c>
      <c r="C77" s="281" t="s">
        <v>417</v>
      </c>
      <c r="D77" s="282">
        <v>0.0</v>
      </c>
      <c r="E77" s="283" t="s">
        <v>221</v>
      </c>
      <c r="F77" s="274">
        <f>人物卡!P5*2+人物卡!M5*2</f>
        <v>320.0</v>
      </c>
      <c r="G77" s="275" t="s">
        <v>418</v>
      </c>
    </row>
    <row r="78" spans="8:8" ht="17.25" customHeight="1">
      <c r="A78" s="266">
        <v>76.0</v>
      </c>
      <c r="B78" s="276" t="s">
        <v>419</v>
      </c>
      <c r="C78" s="277" t="s">
        <v>293</v>
      </c>
      <c r="D78" s="278">
        <v>30.0</v>
      </c>
      <c r="E78" s="279" t="s">
        <v>294</v>
      </c>
      <c r="F78" s="277">
        <f>人物卡!P5*2+MAX(人物卡!M3,人物卡!J3)*2</f>
        <v>270.0</v>
      </c>
      <c r="G78" s="280" t="s">
        <v>420</v>
      </c>
    </row>
    <row r="79" spans="8:8">
      <c r="A79" s="269">
        <v>77.0</v>
      </c>
      <c r="B79" s="270" t="s">
        <v>421</v>
      </c>
      <c r="C79" s="281" t="s">
        <v>353</v>
      </c>
      <c r="D79" s="282">
        <v>10.0</v>
      </c>
      <c r="E79" s="283" t="s">
        <v>232</v>
      </c>
      <c r="F79" s="274">
        <f>人物卡!P5*4</f>
        <v>280.0</v>
      </c>
      <c r="G79" s="275" t="s">
        <v>422</v>
      </c>
    </row>
    <row r="80" spans="8:8" ht="16.5" customHeight="1">
      <c r="A80" s="266">
        <v>78.0</v>
      </c>
      <c r="B80" s="276" t="s">
        <v>423</v>
      </c>
      <c r="C80" s="277" t="s">
        <v>260</v>
      </c>
      <c r="D80" s="278">
        <v>9.0</v>
      </c>
      <c r="E80" s="279" t="s">
        <v>424</v>
      </c>
      <c r="F80" s="277">
        <f>人物卡!P5*2+MAX(人物卡!M3,人物卡!P3)*2</f>
        <v>250.0</v>
      </c>
      <c r="G80" s="280" t="s">
        <v>425</v>
      </c>
    </row>
    <row r="81" spans="8:8">
      <c r="A81" s="269">
        <v>79.0</v>
      </c>
      <c r="B81" s="270" t="s">
        <v>426</v>
      </c>
      <c r="C81" s="281" t="s">
        <v>260</v>
      </c>
      <c r="D81" s="282">
        <v>9.0</v>
      </c>
      <c r="E81" s="283" t="s">
        <v>232</v>
      </c>
      <c r="F81" s="274">
        <f>人物卡!P5*4</f>
        <v>280.0</v>
      </c>
      <c r="G81" s="275" t="s">
        <v>427</v>
      </c>
    </row>
    <row r="82" spans="8:8">
      <c r="A82" s="266">
        <v>80.0</v>
      </c>
      <c r="B82" s="276" t="s">
        <v>428</v>
      </c>
      <c r="C82" s="277" t="s">
        <v>429</v>
      </c>
      <c r="D82" s="278">
        <v>9.0</v>
      </c>
      <c r="E82" s="279" t="s">
        <v>232</v>
      </c>
      <c r="F82" s="277">
        <f>人物卡!P5*4</f>
        <v>280.0</v>
      </c>
      <c r="G82" s="280" t="s">
        <v>430</v>
      </c>
    </row>
    <row r="83" spans="8:8" ht="16.5" customHeight="1">
      <c r="A83" s="269">
        <v>81.0</v>
      </c>
      <c r="B83" s="270" t="s">
        <v>431</v>
      </c>
      <c r="C83" s="281" t="s">
        <v>432</v>
      </c>
      <c r="D83" s="282">
        <v>5.0</v>
      </c>
      <c r="E83" s="283" t="s">
        <v>257</v>
      </c>
      <c r="F83" s="274">
        <f>人物卡!P5*2+MAX(人物卡!M3,人物卡!J3)*2</f>
        <v>270.0</v>
      </c>
      <c r="G83" s="275" t="s">
        <v>433</v>
      </c>
    </row>
    <row r="84" spans="8:8">
      <c r="A84" s="266">
        <v>82.0</v>
      </c>
      <c r="B84" s="276" t="s">
        <v>434</v>
      </c>
      <c r="C84" s="277" t="s">
        <v>260</v>
      </c>
      <c r="D84" s="278">
        <v>9.0</v>
      </c>
      <c r="E84" s="279" t="s">
        <v>232</v>
      </c>
      <c r="F84" s="277">
        <f>人物卡!P5*4</f>
        <v>280.0</v>
      </c>
      <c r="G84" s="280" t="s">
        <v>435</v>
      </c>
    </row>
    <row r="85" spans="8:8">
      <c r="A85" s="269">
        <v>83.0</v>
      </c>
      <c r="B85" s="270" t="s">
        <v>436</v>
      </c>
      <c r="C85" s="281" t="s">
        <v>437</v>
      </c>
      <c r="D85" s="282">
        <v>35.0</v>
      </c>
      <c r="E85" s="283" t="s">
        <v>232</v>
      </c>
      <c r="F85" s="274">
        <f>人物卡!P5*4</f>
        <v>280.0</v>
      </c>
      <c r="G85" s="275" t="s">
        <v>438</v>
      </c>
    </row>
    <row r="86" spans="8:8">
      <c r="A86" s="266">
        <v>84.0</v>
      </c>
      <c r="B86" s="276" t="s">
        <v>439</v>
      </c>
      <c r="C86" s="277" t="s">
        <v>260</v>
      </c>
      <c r="D86" s="278">
        <v>9.0</v>
      </c>
      <c r="E86" s="279" t="s">
        <v>232</v>
      </c>
      <c r="F86" s="277">
        <f>人物卡!P5*4</f>
        <v>280.0</v>
      </c>
      <c r="G86" s="280" t="s">
        <v>440</v>
      </c>
    </row>
    <row r="87" spans="8:8">
      <c r="A87" s="269">
        <v>85.0</v>
      </c>
      <c r="B87" s="270" t="s">
        <v>441</v>
      </c>
      <c r="C87" s="281" t="s">
        <v>353</v>
      </c>
      <c r="D87" s="282">
        <v>10.0</v>
      </c>
      <c r="E87" s="283" t="s">
        <v>232</v>
      </c>
      <c r="F87" s="274">
        <f>人物卡!P5*4</f>
        <v>280.0</v>
      </c>
      <c r="G87" s="275" t="s">
        <v>442</v>
      </c>
    </row>
    <row r="88" spans="8:8" ht="16.5" customHeight="1">
      <c r="A88" s="266">
        <v>86.0</v>
      </c>
      <c r="B88" s="276" t="s">
        <v>443</v>
      </c>
      <c r="C88" s="277" t="s">
        <v>414</v>
      </c>
      <c r="D88" s="278">
        <v>20.0</v>
      </c>
      <c r="E88" s="279" t="s">
        <v>290</v>
      </c>
      <c r="F88" s="277">
        <f>人物卡!P5*2+人物卡!M3*2</f>
        <v>250.0</v>
      </c>
      <c r="G88" s="280" t="s">
        <v>444</v>
      </c>
    </row>
    <row r="89" spans="8:8">
      <c r="A89" s="269">
        <v>87.0</v>
      </c>
      <c r="B89" s="270" t="s">
        <v>445</v>
      </c>
      <c r="C89" s="281" t="s">
        <v>293</v>
      </c>
      <c r="D89" s="282">
        <v>30.0</v>
      </c>
      <c r="E89" s="283" t="s">
        <v>232</v>
      </c>
      <c r="F89" s="274">
        <f>人物卡!P5*4</f>
        <v>280.0</v>
      </c>
      <c r="G89" s="275" t="s">
        <v>446</v>
      </c>
    </row>
    <row r="90" spans="8:8" ht="16.5" customHeight="1">
      <c r="A90" s="266">
        <v>88.0</v>
      </c>
      <c r="B90" s="276" t="s">
        <v>447</v>
      </c>
      <c r="C90" s="277" t="s">
        <v>266</v>
      </c>
      <c r="D90" s="278">
        <v>20.0</v>
      </c>
      <c r="E90" s="279" t="s">
        <v>257</v>
      </c>
      <c r="F90" s="277">
        <f>人物卡!P5*2+MAX(人物卡!M3,人物卡!J3)*2</f>
        <v>270.0</v>
      </c>
      <c r="G90" s="280" t="s">
        <v>448</v>
      </c>
    </row>
    <row r="91" spans="8:8" ht="16.5" customHeight="1">
      <c r="A91" s="269">
        <v>89.0</v>
      </c>
      <c r="B91" s="270" t="s">
        <v>449</v>
      </c>
      <c r="C91" s="281" t="s">
        <v>260</v>
      </c>
      <c r="D91" s="282">
        <v>9.0</v>
      </c>
      <c r="E91" s="283" t="s">
        <v>257</v>
      </c>
      <c r="F91" s="274">
        <f>人物卡!P5*2+MAX(人物卡!M3,人物卡!J3)*2</f>
        <v>270.0</v>
      </c>
      <c r="G91" s="275" t="s">
        <v>450</v>
      </c>
    </row>
    <row r="92" spans="8:8" ht="16.5" customHeight="1">
      <c r="A92" s="266">
        <v>90.0</v>
      </c>
      <c r="B92" s="276" t="s">
        <v>451</v>
      </c>
      <c r="C92" s="277" t="s">
        <v>260</v>
      </c>
      <c r="D92" s="278">
        <v>9.0</v>
      </c>
      <c r="E92" s="279" t="s">
        <v>257</v>
      </c>
      <c r="F92" s="277">
        <f>人物卡!P5*2+MAX(人物卡!M3,人物卡!J3)*2</f>
        <v>270.0</v>
      </c>
      <c r="G92" s="280" t="s">
        <v>452</v>
      </c>
    </row>
    <row r="93" spans="8:8">
      <c r="A93" s="269">
        <v>91.0</v>
      </c>
      <c r="B93" s="270" t="s">
        <v>453</v>
      </c>
      <c r="C93" s="281" t="s">
        <v>414</v>
      </c>
      <c r="D93" s="282">
        <v>20.0</v>
      </c>
      <c r="E93" s="283" t="s">
        <v>232</v>
      </c>
      <c r="F93" s="274">
        <f>人物卡!P5*4</f>
        <v>280.0</v>
      </c>
      <c r="G93" s="275" t="s">
        <v>454</v>
      </c>
    </row>
    <row r="94" spans="8:8" ht="16.5" customHeight="1">
      <c r="A94" s="266">
        <v>92.0</v>
      </c>
      <c r="B94" s="276" t="s">
        <v>455</v>
      </c>
      <c r="C94" s="277" t="s">
        <v>456</v>
      </c>
      <c r="D94" s="278">
        <v>0.0</v>
      </c>
      <c r="E94" s="279" t="s">
        <v>257</v>
      </c>
      <c r="F94" s="277">
        <f>人物卡!P5*2+MAX(人物卡!M3,人物卡!J3)*2</f>
        <v>270.0</v>
      </c>
      <c r="G94" s="280" t="s">
        <v>457</v>
      </c>
    </row>
    <row r="95" spans="8:8" ht="17.25" customHeight="1">
      <c r="A95" s="269">
        <v>93.0</v>
      </c>
      <c r="B95" s="270" t="s">
        <v>458</v>
      </c>
      <c r="C95" s="281" t="s">
        <v>459</v>
      </c>
      <c r="D95" s="282">
        <v>5.0</v>
      </c>
      <c r="E95" s="283" t="s">
        <v>221</v>
      </c>
      <c r="F95" s="274">
        <f>人物卡!P5*2+人物卡!M5*2</f>
        <v>320.0</v>
      </c>
      <c r="G95" s="275" t="s">
        <v>460</v>
      </c>
    </row>
    <row r="96" spans="8:8">
      <c r="A96" s="266">
        <v>94.0</v>
      </c>
      <c r="B96" s="276" t="s">
        <v>461</v>
      </c>
      <c r="C96" s="277" t="s">
        <v>340</v>
      </c>
      <c r="D96" s="278">
        <v>30.0</v>
      </c>
      <c r="E96" s="279" t="s">
        <v>232</v>
      </c>
      <c r="F96" s="277">
        <f>人物卡!P5*4</f>
        <v>280.0</v>
      </c>
      <c r="G96" s="280" t="s">
        <v>462</v>
      </c>
    </row>
    <row r="97" spans="8:8">
      <c r="A97" s="269">
        <v>95.0</v>
      </c>
      <c r="B97" s="270" t="s">
        <v>463</v>
      </c>
      <c r="C97" s="281" t="s">
        <v>235</v>
      </c>
      <c r="D97" s="282">
        <v>10.0</v>
      </c>
      <c r="E97" s="283" t="s">
        <v>232</v>
      </c>
      <c r="F97" s="274">
        <f>人物卡!P5*4</f>
        <v>280.0</v>
      </c>
      <c r="G97" s="275" t="s">
        <v>464</v>
      </c>
    </row>
    <row r="98" spans="8:8">
      <c r="A98" s="266">
        <v>96.0</v>
      </c>
      <c r="B98" s="276" t="s">
        <v>465</v>
      </c>
      <c r="C98" s="277" t="s">
        <v>260</v>
      </c>
      <c r="D98" s="278">
        <v>9.0</v>
      </c>
      <c r="E98" s="279" t="s">
        <v>232</v>
      </c>
      <c r="F98" s="277">
        <f>人物卡!P5*4</f>
        <v>280.0</v>
      </c>
      <c r="G98" s="280" t="s">
        <v>466</v>
      </c>
    </row>
    <row r="99" spans="8:8">
      <c r="A99" s="269">
        <v>97.0</v>
      </c>
      <c r="B99" s="270" t="s">
        <v>467</v>
      </c>
      <c r="C99" s="281" t="s">
        <v>260</v>
      </c>
      <c r="D99" s="282">
        <v>9.0</v>
      </c>
      <c r="E99" s="283" t="s">
        <v>232</v>
      </c>
      <c r="F99" s="274">
        <f>人物卡!P5*4</f>
        <v>280.0</v>
      </c>
      <c r="G99" s="275" t="s">
        <v>468</v>
      </c>
    </row>
    <row r="100" spans="8:8">
      <c r="A100" s="266">
        <v>98.0</v>
      </c>
      <c r="B100" s="276" t="s">
        <v>469</v>
      </c>
      <c r="C100" s="277" t="s">
        <v>269</v>
      </c>
      <c r="D100" s="278">
        <v>20.0</v>
      </c>
      <c r="E100" s="279" t="s">
        <v>232</v>
      </c>
      <c r="F100" s="277">
        <f>人物卡!P5*4</f>
        <v>280.0</v>
      </c>
      <c r="G100" s="280" t="s">
        <v>470</v>
      </c>
    </row>
    <row r="101" spans="8:8" ht="17.25" customHeight="1">
      <c r="A101" s="269">
        <v>99.0</v>
      </c>
      <c r="B101" s="270" t="s">
        <v>471</v>
      </c>
      <c r="C101" s="281" t="s">
        <v>220</v>
      </c>
      <c r="D101" s="282">
        <v>9.0</v>
      </c>
      <c r="E101" s="283" t="s">
        <v>308</v>
      </c>
      <c r="F101" s="274">
        <f>人物卡!P5*2+人物卡!M5*2</f>
        <v>320.0</v>
      </c>
      <c r="G101" s="275" t="s">
        <v>472</v>
      </c>
    </row>
    <row r="102" spans="8:8">
      <c r="A102" s="266">
        <v>100.0</v>
      </c>
      <c r="B102" s="276" t="s">
        <v>473</v>
      </c>
      <c r="C102" s="277" t="s">
        <v>248</v>
      </c>
      <c r="D102" s="278">
        <v>9.0</v>
      </c>
      <c r="E102" s="279" t="s">
        <v>232</v>
      </c>
      <c r="F102" s="277">
        <f>人物卡!P5*4</f>
        <v>280.0</v>
      </c>
      <c r="G102" s="280" t="s">
        <v>474</v>
      </c>
    </row>
    <row r="103" spans="8:8" ht="17.25" customHeight="1">
      <c r="A103" s="269">
        <v>101.0</v>
      </c>
      <c r="B103" s="270" t="s">
        <v>475</v>
      </c>
      <c r="C103" s="281" t="s">
        <v>260</v>
      </c>
      <c r="D103" s="282">
        <v>9.0</v>
      </c>
      <c r="E103" s="283" t="s">
        <v>312</v>
      </c>
      <c r="F103" s="274">
        <f>人物卡!P5*2+MAX(人物卡!M5,人物卡!M3)*2</f>
        <v>320.0</v>
      </c>
      <c r="G103" s="275" t="s">
        <v>476</v>
      </c>
    </row>
    <row r="104" spans="8:8" ht="17.25" customHeight="1">
      <c r="A104" s="266">
        <v>102.0</v>
      </c>
      <c r="B104" s="276" t="s">
        <v>477</v>
      </c>
      <c r="C104" s="277" t="s">
        <v>269</v>
      </c>
      <c r="D104" s="278">
        <v>20.0</v>
      </c>
      <c r="E104" s="279" t="s">
        <v>323</v>
      </c>
      <c r="F104" s="277">
        <f>人物卡!P5*2+MAX(人物卡!M5,人物卡!M3)*2</f>
        <v>320.0</v>
      </c>
      <c r="G104" s="280" t="s">
        <v>478</v>
      </c>
    </row>
    <row r="105" spans="8:8" ht="16.5" customHeight="1">
      <c r="A105" s="269">
        <v>103.0</v>
      </c>
      <c r="B105" s="270" t="s">
        <v>479</v>
      </c>
      <c r="C105" s="281" t="s">
        <v>260</v>
      </c>
      <c r="D105" s="282">
        <v>9.0</v>
      </c>
      <c r="E105" s="283" t="s">
        <v>257</v>
      </c>
      <c r="F105" s="274">
        <f>人物卡!P5*2+MAX(人物卡!M3,人物卡!J3)*2</f>
        <v>270.0</v>
      </c>
      <c r="G105" s="275" t="s">
        <v>480</v>
      </c>
    </row>
    <row r="106" spans="8:8" ht="17.25" customHeight="1">
      <c r="A106" s="266">
        <v>104.0</v>
      </c>
      <c r="B106" s="276" t="s">
        <v>481</v>
      </c>
      <c r="C106" s="277" t="s">
        <v>320</v>
      </c>
      <c r="D106" s="278">
        <v>20.0</v>
      </c>
      <c r="E106" s="279" t="s">
        <v>323</v>
      </c>
      <c r="F106" s="277">
        <f>人物卡!P5*2+MAX(人物卡!M5,人物卡!M3)*2</f>
        <v>320.0</v>
      </c>
      <c r="G106" s="280" t="s">
        <v>482</v>
      </c>
    </row>
    <row r="107" spans="8:8">
      <c r="A107" s="269">
        <v>105.0</v>
      </c>
      <c r="B107" s="270" t="s">
        <v>483</v>
      </c>
      <c r="C107" s="281" t="s">
        <v>484</v>
      </c>
      <c r="D107" s="282">
        <v>5.0</v>
      </c>
      <c r="E107" s="283" t="s">
        <v>232</v>
      </c>
      <c r="F107" s="274">
        <f>人物卡!P5*4</f>
        <v>280.0</v>
      </c>
      <c r="G107" s="275" t="s">
        <v>485</v>
      </c>
    </row>
    <row r="108" spans="8:8" ht="16.5" customHeight="1">
      <c r="A108" s="266">
        <v>106.0</v>
      </c>
      <c r="B108" s="276" t="s">
        <v>486</v>
      </c>
      <c r="C108" s="277" t="s">
        <v>487</v>
      </c>
      <c r="D108" s="278">
        <v>10.0</v>
      </c>
      <c r="E108" s="279" t="s">
        <v>257</v>
      </c>
      <c r="F108" s="277">
        <f>人物卡!P5*2+MAX(人物卡!M3,人物卡!J3)*2</f>
        <v>270.0</v>
      </c>
      <c r="G108" s="280" t="s">
        <v>488</v>
      </c>
    </row>
    <row r="109" spans="8:8" ht="16.5" customHeight="1">
      <c r="A109" s="269">
        <v>107.0</v>
      </c>
      <c r="B109" s="270" t="s">
        <v>489</v>
      </c>
      <c r="C109" s="281" t="s">
        <v>490</v>
      </c>
      <c r="D109" s="282">
        <v>0.0</v>
      </c>
      <c r="E109" s="283" t="s">
        <v>257</v>
      </c>
      <c r="F109" s="274">
        <f>人物卡!P5*2+MAX(人物卡!M3,人物卡!J3)*2</f>
        <v>270.0</v>
      </c>
      <c r="G109" s="275" t="s">
        <v>491</v>
      </c>
    </row>
    <row r="110" spans="8:8">
      <c r="A110" s="266">
        <v>108.0</v>
      </c>
      <c r="B110" s="276" t="s">
        <v>492</v>
      </c>
      <c r="C110" s="277" t="s">
        <v>269</v>
      </c>
      <c r="D110" s="278">
        <v>20.0</v>
      </c>
      <c r="E110" s="279" t="s">
        <v>232</v>
      </c>
      <c r="F110" s="277">
        <f>人物卡!P5*4</f>
        <v>280.0</v>
      </c>
      <c r="G110" s="280" t="s">
        <v>493</v>
      </c>
    </row>
    <row r="111" spans="8:8">
      <c r="A111" s="269">
        <v>109.0</v>
      </c>
      <c r="B111" s="270" t="s">
        <v>494</v>
      </c>
      <c r="C111" s="281" t="s">
        <v>459</v>
      </c>
      <c r="D111" s="282">
        <v>5.0</v>
      </c>
      <c r="E111" s="283" t="s">
        <v>232</v>
      </c>
      <c r="F111" s="274">
        <f>人物卡!P5*4</f>
        <v>280.0</v>
      </c>
      <c r="G111" s="275" t="s">
        <v>495</v>
      </c>
    </row>
    <row r="112" spans="8:8" ht="17.25" customHeight="1">
      <c r="A112" s="266">
        <v>110.0</v>
      </c>
      <c r="B112" s="276" t="s">
        <v>496</v>
      </c>
      <c r="C112" s="277" t="s">
        <v>216</v>
      </c>
      <c r="D112" s="278">
        <v>9.0</v>
      </c>
      <c r="E112" s="279" t="s">
        <v>388</v>
      </c>
      <c r="F112" s="277">
        <f>人物卡!P5*2+MAX(人物卡!M5,人物卡!M3)*2</f>
        <v>320.0</v>
      </c>
      <c r="G112" s="280" t="s">
        <v>497</v>
      </c>
    </row>
    <row r="113" spans="8:8">
      <c r="A113" s="269">
        <v>111.0</v>
      </c>
      <c r="B113" s="270" t="s">
        <v>498</v>
      </c>
      <c r="C113" s="281" t="s">
        <v>216</v>
      </c>
      <c r="D113" s="282">
        <v>9.0</v>
      </c>
      <c r="E113" s="283" t="s">
        <v>232</v>
      </c>
      <c r="F113" s="274">
        <f>人物卡!P5*4</f>
        <v>280.0</v>
      </c>
      <c r="G113" s="275" t="s">
        <v>499</v>
      </c>
    </row>
    <row r="114" spans="8:8">
      <c r="A114" s="266">
        <v>112.0</v>
      </c>
      <c r="B114" s="276" t="s">
        <v>500</v>
      </c>
      <c r="C114" s="277" t="s">
        <v>501</v>
      </c>
      <c r="D114" s="278">
        <v>20.0</v>
      </c>
      <c r="E114" s="279" t="s">
        <v>232</v>
      </c>
      <c r="F114" s="277">
        <f>人物卡!P5*4</f>
        <v>280.0</v>
      </c>
      <c r="G114" s="280" t="s">
        <v>502</v>
      </c>
    </row>
    <row r="115" spans="8:8" ht="16.5" customHeight="1">
      <c r="A115" s="269">
        <v>113.0</v>
      </c>
      <c r="B115" s="270" t="s">
        <v>503</v>
      </c>
      <c r="C115" s="281" t="s">
        <v>417</v>
      </c>
      <c r="D115" s="282">
        <v>0.0</v>
      </c>
      <c r="E115" s="283" t="s">
        <v>236</v>
      </c>
      <c r="F115" s="274">
        <f>人物卡!P5*2+MAX(人物卡!M5,人物卡!P3)*2</f>
        <v>320.0</v>
      </c>
      <c r="G115" s="275" t="s">
        <v>504</v>
      </c>
    </row>
    <row r="116" spans="8:8" ht="16.35">
      <c r="A116" s="284">
        <v>114.0</v>
      </c>
      <c r="B116" s="285" t="s">
        <v>505</v>
      </c>
      <c r="C116" s="286" t="s">
        <v>220</v>
      </c>
      <c r="D116" s="287">
        <v>9.0</v>
      </c>
      <c r="E116" s="288" t="s">
        <v>232</v>
      </c>
      <c r="F116" s="286">
        <f>人物卡!P5*4</f>
        <v>280.0</v>
      </c>
      <c r="G116" s="289" t="s">
        <v>506</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RevoluTionIst</cp:lastModifiedBy>
  <dcterms:created xsi:type="dcterms:W3CDTF">2015-07-05T09:28:00Z</dcterms:created>
  <dcterms:modified xsi:type="dcterms:W3CDTF">2019-08-13T08:08:28Z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