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Calc"/>
  <workbookPr defaultThemeVersion="153222"/>
  <bookViews>
    <workbookView xWindow="0" yWindow="0" windowWidth="16384" windowHeight="8192" activeTab="0" tabRatio="500"/>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 name="_xlnm._FilterDatabase" localSheetId="2">职业列表!$A$1:$F$116</definedName>
    <definedName name="_xlnm._FilterDatabase" localSheetId="3">武器参考表!$A$1:$F$113</definedName>
    <definedName name="_FilterDatabase_0" localSheetId="5">txt输出!$B$1:$B$105</definedName>
    <definedName name="_FilterDatabase_0_0" localSheetId="5">txt输出!$B$1:$B$105</definedName>
    <definedName name="_FilterDatabase_0_0_0" localSheetId="5">txt输出!$B$1:$B$105</definedName>
    <definedName name="_FilterDatabase_0_0_0_0" localSheetId="5">txt输出!$B$1:$B$105</definedName>
    <definedName name="_FilterDatabase_0_0_0_0_0" localSheetId="5">txt输出!$B$1:$B$105</definedName>
    <definedName name="_FilterDatabase_0_0_0_0_0_0" localSheetId="5">txt输出!$B$1:$B$105</definedName>
    <definedName name="_xlnm._FilterDatabase" localSheetId="5">txt输出!$B$1:$B$105</definedName>
    <definedName name="_xlnm._FilterDatabase_0" localSheetId="5">txt输出!$B$1:$B$105</definedName>
    <definedName name="_xlnm._FilterDatabase_0_0" localSheetId="5">txt输出!$B$1:$B$105</definedName>
    <definedName name="_xlnm._FilterDatabase_0_0_0" localSheetId="5">txt输出!$B$1:$B$105</definedName>
  </definedNames>
</workbook>
</file>

<file path=xl/sharedStrings.xml><?xml version="1.0" encoding="utf-8"?>
<sst xmlns="http://schemas.openxmlformats.org/spreadsheetml/2006/main" uniqueCount="960" count="960">
  <si>
    <t>调查员信息</t>
  </si>
  <si>
    <t>属性</t>
  </si>
  <si>
    <t>此处应有头像</t>
  </si>
  <si>
    <t>姓名</t>
  </si>
  <si>
    <t>止水</t>
  </si>
  <si>
    <r>
      <rPr>
        <charset val="134"/>
        <sz val="10"/>
        <color rgb="FF000000"/>
        <rFont val="微软雅黑"/>
      </rPr>
      <t xml:space="preserve">力量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</si>
  <si>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</si>
  <si>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</si>
  <si>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t>玩家</t>
  </si>
  <si>
    <t>心如止水</t>
  </si>
  <si>
    <t>时代</t>
  </si>
  <si>
    <t>现代</t>
  </si>
  <si>
    <t>职业</t>
  </si>
  <si>
    <t>精神病学家</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</si>
  <si>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</si>
  <si>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</si>
  <si>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</si>
  <si>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</si>
  <si>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</si>
  <si>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男</t>
  </si>
  <si>
    <t>住地</t>
  </si>
  <si>
    <t>中国</t>
  </si>
  <si>
    <r>
      <rPr>
        <charset val="134"/>
        <sz val="10"/>
        <color rgb="FF000000"/>
        <rFont val="微软雅黑"/>
      </rPr>
      <t xml:space="preserve">体型
</t>
    </r>
    <r>
      <rPr>
        <charset val="134"/>
        <sz val="8"/>
        <color rgb="FF000000"/>
        <rFont val="微软雅黑"/>
      </rPr>
      <t>SIZ</t>
    </r>
  </si>
  <si>
    <t>智力INT
灵感idea</t>
  </si>
  <si>
    <r>
      <rPr>
        <charset val="134"/>
        <sz val="10"/>
        <color rgb="FF000000"/>
        <rFont val="微软雅黑"/>
      </rPr>
      <t xml:space="preserve">移动力
</t>
    </r>
    <r>
      <rPr>
        <charset val="134"/>
        <sz val="8"/>
        <color rgb="FF000000"/>
        <rFont val="微软雅黑"/>
      </rPr>
      <t>MOV</t>
    </r>
  </si>
  <si>
    <t>调整值</t>
  </si>
  <si>
    <t>故乡</t>
  </si>
  <si>
    <t>广州</t>
  </si>
  <si>
    <r>
      <rPr>
        <charset val="134"/>
        <sz val="10"/>
        <color rgb="FF000000"/>
        <rFont val="微软雅黑"/>
      </rPr>
      <t xml:space="preserve">体力
</t>
    </r>
    <r>
      <rPr>
        <charset val="134"/>
        <sz val="8"/>
        <color rgb="FF000000"/>
        <rFont val="微软雅黑"/>
      </rPr>
      <t>Hit  Points</t>
    </r>
  </si>
  <si>
    <t>14/</t>
  </si>
  <si>
    <r>
      <rPr>
        <charset val="134"/>
        <sz val="10"/>
        <color rgb="FF000000"/>
        <rFont val="微软雅黑"/>
      </rPr>
      <t xml:space="preserve">理智
</t>
    </r>
    <r>
      <rPr>
        <charset val="134"/>
        <sz val="8"/>
        <color rgb="FF000000"/>
        <rFont val="微软雅黑"/>
      </rPr>
      <t>Sanity</t>
    </r>
  </si>
  <si>
    <t>52/</t>
  </si>
  <si>
    <r>
      <rPr>
        <charset val="134"/>
        <sz val="10"/>
        <color rgb="FF000000"/>
        <rFont val="微软雅黑"/>
      </rPr>
      <t xml:space="preserve">幸运
</t>
    </r>
    <r>
      <rPr>
        <charset val="134"/>
        <sz val="8"/>
        <color rgb="FF000000"/>
        <rFont val="微软雅黑"/>
      </rPr>
      <t>Luck</t>
    </r>
  </si>
  <si>
    <t>60/</t>
  </si>
  <si>
    <r>
      <rPr>
        <charset val="134"/>
        <sz val="10"/>
        <color rgb="FF000000"/>
        <rFont val="微软雅黑"/>
      </rPr>
      <t xml:space="preserve">魔法
</t>
    </r>
    <r>
      <rPr>
        <charset val="134"/>
        <sz val="8"/>
        <color rgb="FF000000"/>
        <rFont val="微软雅黑"/>
      </rPr>
      <t>Magic Points</t>
    </r>
  </si>
  <si>
    <t>10/</t>
  </si>
  <si>
    <r>
      <rPr>
        <charset val="134"/>
        <sz val="10"/>
        <color rgb="FF000000"/>
        <rFont val="微软雅黑"/>
      </rPr>
      <t xml:space="preserve">状态 </t>
    </r>
    <r>
      <rPr>
        <charset val="134"/>
        <sz val="8"/>
        <color rgb="FF000000"/>
        <rFont val="微软雅黑"/>
      </rPr>
      <t>State</t>
    </r>
  </si>
  <si>
    <t>健康</t>
  </si>
  <si>
    <t>无特殊状态</t>
  </si>
  <si>
    <t>神志清醒</t>
  </si>
  <si>
    <t>技能表</t>
  </si>
  <si>
    <t>技能名称</t>
  </si>
  <si>
    <t>初始</t>
  </si>
  <si>
    <t>成长</t>
  </si>
  <si>
    <t>兴趣</t>
  </si>
  <si>
    <t>成功率</t>
  </si>
  <si>
    <t>☐</t>
  </si>
  <si>
    <t>会计</t>
  </si>
  <si>
    <t>法律</t>
  </si>
  <si>
    <t>人类学</t>
  </si>
  <si>
    <t>√</t>
  </si>
  <si>
    <t>图书馆使用</t>
  </si>
  <si>
    <t>估价</t>
  </si>
  <si>
    <t>聆听</t>
  </si>
  <si>
    <t>考古学</t>
  </si>
  <si>
    <t>锁匠</t>
  </si>
  <si>
    <t>技艺:</t>
  </si>
  <si>
    <t>机械维修</t>
  </si>
  <si>
    <t>医学</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</si>
  <si>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</si>
  <si>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</si>
  <si>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</si>
  <si>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</si>
  <si>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</si>
  <si>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</si>
  <si>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</si>
  <si>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</si>
  <si>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</si>
  <si>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</si>
  <si>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</si>
  <si>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</si>
  <si>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</si>
  <si>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</si>
  <si>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</si>
  <si>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</si>
  <si>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</si>
  <si>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</si>
  <si>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</si>
  <si>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</si>
  <si>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</si>
  <si>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</si>
  <si>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</si>
  <si>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</si>
  <si>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</si>
  <si>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</si>
  <si>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剑</t>
  </si>
  <si>
    <t>侦察</t>
  </si>
  <si>
    <t xml:space="preserve"> </t>
  </si>
  <si>
    <t>潜行</t>
  </si>
  <si>
    <t>射击:</t>
  </si>
  <si>
    <t>手枪</t>
  </si>
  <si>
    <t>生存:</t>
  </si>
  <si>
    <t>步枪/霰弹枪</t>
  </si>
  <si>
    <t>游泳</t>
  </si>
  <si>
    <t>投掷</t>
  </si>
  <si>
    <t>急救</t>
  </si>
  <si>
    <t>追踪</t>
  </si>
  <si>
    <t>历史</t>
  </si>
  <si>
    <t>罕见:</t>
  </si>
  <si>
    <t>潜水</t>
  </si>
  <si>
    <t>恐吓</t>
  </si>
  <si>
    <t>跳跃</t>
  </si>
  <si>
    <t>语言:</t>
  </si>
  <si>
    <t>母语:</t>
  </si>
  <si>
    <t>中文</t>
  </si>
  <si>
    <t>武器</t>
  </si>
  <si>
    <t>格斗</t>
  </si>
  <si>
    <t>贯穿</t>
  </si>
  <si>
    <t>伤害</t>
  </si>
  <si>
    <t>射程</t>
  </si>
  <si>
    <t>次数</t>
  </si>
  <si>
    <t>弹药</t>
  </si>
  <si>
    <t>故障值</t>
  </si>
  <si>
    <r>
      <rPr>
        <charset val="134"/>
        <sz val="10"/>
        <color rgb="FF000000"/>
        <rFont val="微软雅黑"/>
      </rPr>
      <t xml:space="preserve">伤害加值
</t>
    </r>
    <r>
      <rPr>
        <charset val="134"/>
        <sz val="8"/>
        <color rgb="FF000000"/>
        <rFont val="微软雅黑"/>
      </rPr>
      <t>Damage Bonus</t>
    </r>
  </si>
  <si>
    <t>徒手格斗</t>
  </si>
  <si>
    <t>×</t>
  </si>
  <si>
    <t>1D3+DB</t>
  </si>
  <si>
    <r>
      <rPr>
        <charset val="134"/>
        <sz val="10"/>
        <color rgb="FF000000"/>
        <rFont val="微软雅黑"/>
      </rPr>
      <t xml:space="preserve">体格
</t>
    </r>
    <r>
      <rPr>
        <charset val="134"/>
        <sz val="8"/>
        <color rgb="FF000000"/>
        <rFont val="微软雅黑"/>
      </rPr>
      <t>Build</t>
    </r>
  </si>
  <si>
    <r>
      <rPr>
        <charset val="134"/>
        <sz val="10"/>
        <color rgb="FF000000"/>
        <rFont val="微软雅黑"/>
      </rPr>
      <t xml:space="preserve">闪避
</t>
    </r>
    <r>
      <rPr>
        <charset val="134"/>
        <sz val="8"/>
        <color rgb="FF000000"/>
        <rFont val="微软雅黑"/>
      </rPr>
      <t>Dodge</t>
    </r>
  </si>
  <si>
    <r>
      <rPr>
        <charset val="134"/>
        <sz val="10"/>
        <color rgb="FF000000"/>
        <rFont val="微软雅黑"/>
      </rPr>
      <t xml:space="preserve">护甲 </t>
    </r>
    <r>
      <rPr>
        <charset val="134"/>
        <sz val="8"/>
        <color rgb="FF000000"/>
        <rFont val="微软雅黑"/>
      </rPr>
      <t>Armor</t>
    </r>
  </si>
  <si>
    <t>Produced by Lost_Akiba   果园ID：秋叶EXODUS    群号：228689392</t>
  </si>
  <si>
    <t>资产</t>
  </si>
  <si>
    <t>背景故事</t>
  </si>
  <si>
    <t>个人描述</t>
  </si>
  <si>
    <t>相貌平庸，聪明，受过高等教育，身体结实，谦逊，羸弱</t>
  </si>
  <si>
    <t>现金：</t>
  </si>
  <si>
    <t>5000美金</t>
  </si>
  <si>
    <t>消费水平：</t>
  </si>
  <si>
    <t>1000美金</t>
  </si>
  <si>
    <t>在广州的一个普通住宅，丰田轿车</t>
  </si>
  <si>
    <t>思想与信念</t>
  </si>
  <si>
    <t>有神论者，相信神的存在但不祈求神的帮助</t>
  </si>
  <si>
    <t>重要之人</t>
  </si>
  <si>
    <t>妹妹，发誓要一辈子保护的人</t>
  </si>
  <si>
    <t>意义非凡之地</t>
  </si>
  <si>
    <t>明镜堂，位于广州的一处普通住宅，与妹妹一同在这里长大</t>
  </si>
  <si>
    <t>随身物品</t>
  </si>
  <si>
    <t>宝贵之物</t>
  </si>
  <si>
    <t>妹妹给的订婚戒指</t>
  </si>
  <si>
    <t>特质</t>
  </si>
  <si>
    <t>可以为了保护妹妹而死</t>
  </si>
  <si>
    <t>伤口和疤痕</t>
  </si>
  <si>
    <t>恐惧症和狂躁症</t>
  </si>
  <si>
    <t>19岁就大学毕业正在读研的天才精神病学家，曾经与来自寺庙的心理学大师释空明法师发明了一种梦境心理学疗法，但在治疗某个被不可知的存在腐蚀心智的盗墓贼时感知到了不可知的存在，为了保住性命而从梦境中逃出，失去了治疗的最佳时期。</t>
  </si>
  <si>
    <t>调查员笔记</t>
  </si>
  <si>
    <t>调查员同伴</t>
  </si>
  <si>
    <t>古籍、咒文和魔法物品</t>
  </si>
  <si>
    <t>第三类接触</t>
  </si>
  <si>
    <t>快速参考规则</t>
  </si>
  <si>
    <t>技能和属性检定
成功等级</t>
  </si>
  <si>
    <t>大失败</t>
  </si>
  <si>
    <t>失败</t>
  </si>
  <si>
    <t>成功</t>
  </si>
  <si>
    <t>困难</t>
  </si>
  <si>
    <t>极难</t>
  </si>
  <si>
    <t>大成功</t>
  </si>
  <si>
    <t>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</si>
  <si>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</si>
  <si>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</si>
  <si>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</si>
  <si>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</si>
  <si>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</si>
  <si>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</si>
  <si>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</si>
  <si>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</si>
  <si>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</si>
  <si>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</si>
  <si>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</si>
  <si>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</si>
  <si>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</si>
  <si>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</si>
  <si>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</si>
  <si>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艺术与手艺</t>
  </si>
  <si>
    <t>科学</t>
  </si>
  <si>
    <t>射击</t>
  </si>
  <si>
    <t>罕见技能</t>
  </si>
  <si>
    <t>技能</t>
  </si>
  <si>
    <t>基础值</t>
  </si>
  <si>
    <t>表演</t>
  </si>
  <si>
    <t>地质学</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</si>
  <si>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</si>
  <si>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</si>
  <si>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</si>
  <si>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</si>
  <si>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</si>
  <si>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</si>
  <si>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</si>
  <si>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</si>
  <si>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</si>
  <si>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</si>
  <si>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</si>
  <si>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</si>
  <si>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</si>
  <si>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</si>
  <si>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</si>
  <si>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</si>
  <si>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</si>
  <si>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</si>
  <si>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</si>
  <si>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</si>
  <si>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</si>
  <si>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</si>
  <si>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</si>
  <si>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</si>
  <si>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链枷</t>
  </si>
  <si>
    <t>重武器</t>
  </si>
  <si>
    <t>厨艺</t>
  </si>
  <si>
    <t>植物学</t>
  </si>
  <si>
    <t>矛</t>
  </si>
  <si>
    <t>动物学</t>
  </si>
  <si>
    <t>理发</t>
  </si>
  <si>
    <t>密码学</t>
  </si>
  <si>
    <t>木匠</t>
  </si>
  <si>
    <t>工程学</t>
  </si>
  <si>
    <t>舞蹈</t>
  </si>
  <si>
    <t>气象学</t>
  </si>
  <si>
    <t>莫里斯舞蹈</t>
  </si>
  <si>
    <t>司法科学</t>
  </si>
  <si>
    <t>歌剧演唱</t>
  </si>
  <si>
    <t>粉刷/油漆工</t>
  </si>
  <si>
    <t>制陶</t>
  </si>
  <si>
    <t>雕塑</t>
  </si>
  <si>
    <t>序号</t>
  </si>
  <si>
    <t>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</si>
  <si>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</si>
  <si>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</si>
  <si>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</si>
  <si>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</si>
  <si>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</si>
  <si>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</si>
  <si>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</si>
  <si>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</si>
  <si>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</si>
  <si>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</si>
  <si>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</si>
  <si>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</si>
  <si>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</si>
  <si>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</si>
  <si>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</si>
  <si>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</si>
  <si>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</si>
  <si>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</si>
  <si>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</si>
  <si>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</si>
  <si>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</si>
  <si>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</si>
  <si>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</si>
  <si>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</si>
  <si>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</si>
  <si>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</si>
  <si>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</si>
  <si>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</si>
  <si>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</si>
  <si>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</si>
  <si>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</si>
  <si>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</si>
  <si>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</si>
  <si>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</si>
  <si>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</si>
  <si>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</si>
  <si>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</si>
  <si>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</si>
  <si>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</si>
  <si>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</si>
  <si>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</si>
  <si>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</si>
  <si>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</si>
  <si>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</si>
  <si>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</si>
  <si>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</si>
  <si>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</si>
  <si>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</si>
  <si>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</si>
  <si>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</si>
  <si>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</si>
  <si>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</si>
  <si>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</si>
  <si>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</si>
  <si>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</si>
  <si>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</si>
  <si>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</si>
  <si>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</si>
  <si>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</si>
  <si>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</si>
  <si>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</si>
  <si>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</si>
  <si>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</si>
  <si>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</si>
  <si>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</si>
  <si>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</si>
  <si>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</si>
  <si>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</si>
  <si>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</si>
  <si>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</si>
  <si>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</si>
  <si>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</si>
  <si>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</si>
  <si>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</si>
  <si>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</si>
  <si>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</si>
  <si>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</si>
  <si>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</si>
  <si>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</si>
  <si>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</si>
  <si>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</si>
  <si>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</si>
  <si>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</si>
  <si>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</si>
  <si>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闪避，格斗或射击，急救或博物学，跳跃，骑乘，生存（任一），投掷，追踪。</t>
  </si>
  <si>
    <t>工匠</t>
  </si>
  <si>
    <t>教育×2＋敏捷×2</t>
  </si>
  <si>
    <t>会计，技艺（任二），机械维修，博物学，侦查，任意两项其他个人或时代特长。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</si>
  <si>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</si>
  <si>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</si>
  <si>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</si>
  <si>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</si>
  <si>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</si>
  <si>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</si>
  <si>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</si>
  <si>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</si>
  <si>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</si>
  <si>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</si>
  <si>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</si>
  <si>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</si>
  <si>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</si>
  <si>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</si>
  <si>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</si>
  <si>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</si>
  <si>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</si>
  <si>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</si>
  <si>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</si>
  <si>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</si>
  <si>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</si>
  <si>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</si>
  <si>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</si>
  <si>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</si>
  <si>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</si>
  <si>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</si>
  <si>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</si>
  <si>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</si>
  <si>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</si>
  <si>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</si>
  <si>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</si>
  <si>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</si>
  <si>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</si>
  <si>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</si>
  <si>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</si>
  <si>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</si>
  <si>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</si>
  <si>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</si>
  <si>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</si>
  <si>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</si>
  <si>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</si>
  <si>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</si>
  <si>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</si>
  <si>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</si>
  <si>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</si>
  <si>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</si>
  <si>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</si>
  <si>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</si>
  <si>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</si>
  <si>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</si>
  <si>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</si>
  <si>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</si>
  <si>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</si>
  <si>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</si>
  <si>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</si>
  <si>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</si>
  <si>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</si>
  <si>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</si>
  <si>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</si>
  <si>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</si>
  <si>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</si>
  <si>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</si>
  <si>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</si>
  <si>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</si>
  <si>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</si>
  <si>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</si>
  <si>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</si>
  <si>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</si>
  <si>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</si>
  <si>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</si>
  <si>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</si>
  <si>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</si>
  <si>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</si>
  <si>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</si>
  <si>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</si>
  <si>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</si>
  <si>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</si>
  <si>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</si>
  <si>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</si>
  <si>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</si>
  <si>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</si>
  <si>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</si>
  <si>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</si>
  <si>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</si>
  <si>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</si>
  <si>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</si>
  <si>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</si>
  <si>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</si>
  <si>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</si>
  <si>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</si>
  <si>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</si>
  <si>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</si>
  <si>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</si>
  <si>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</si>
  <si>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</si>
  <si>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</si>
  <si>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</si>
  <si>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</si>
  <si>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</si>
  <si>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</si>
  <si>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</si>
  <si>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</si>
  <si>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</si>
  <si>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</si>
  <si>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</si>
  <si>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</si>
  <si>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</si>
  <si>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</si>
  <si>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</si>
  <si>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</si>
  <si>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</si>
  <si>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</si>
  <si>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</si>
  <si>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</si>
  <si>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</si>
  <si>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</si>
  <si>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</si>
  <si>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</si>
  <si>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</si>
  <si>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</si>
  <si>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</si>
  <si>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</si>
  <si>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</si>
  <si>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</si>
  <si>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</si>
  <si>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</si>
  <si>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</si>
  <si>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</si>
  <si>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</si>
  <si>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</si>
  <si>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</si>
  <si>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</si>
  <si>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</si>
  <si>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</si>
  <si>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</si>
  <si>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</si>
  <si>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</si>
  <si>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</si>
  <si>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</si>
  <si>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</si>
  <si>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</si>
  <si>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</si>
  <si>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</si>
  <si>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</si>
  <si>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</si>
  <si>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</si>
  <si>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</si>
  <si>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</si>
  <si>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</si>
  <si>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</si>
  <si>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</si>
  <si>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</si>
  <si>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</si>
  <si>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</si>
  <si>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</si>
  <si>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</si>
  <si>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</si>
  <si>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</si>
  <si>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</si>
  <si>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</si>
  <si>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</si>
  <si>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</si>
  <si>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</si>
  <si>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</si>
  <si>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</si>
  <si>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</si>
  <si>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</si>
  <si>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</si>
  <si>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</si>
  <si>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</si>
  <si>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</si>
  <si>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</si>
  <si>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</si>
  <si>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</si>
  <si>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</si>
  <si>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</si>
  <si>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</si>
  <si>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</si>
  <si>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</si>
  <si>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</si>
  <si>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</si>
  <si>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</si>
  <si>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</si>
  <si>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</si>
  <si>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</si>
  <si>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</si>
  <si>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</si>
  <si>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</si>
  <si>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</si>
  <si>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</si>
  <si>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</si>
  <si>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</si>
  <si>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</si>
  <si>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</si>
  <si>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</si>
  <si>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</si>
  <si>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</si>
  <si>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</si>
  <si>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</si>
  <si>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</si>
  <si>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</si>
  <si>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</si>
  <si>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</si>
  <si>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</si>
  <si>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</si>
  <si>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</si>
  <si>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</si>
  <si>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</si>
  <si>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</si>
  <si>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</si>
  <si>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</si>
  <si>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</si>
  <si>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</si>
  <si>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</si>
  <si>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名称</t>
  </si>
  <si>
    <t>所用技能</t>
  </si>
  <si>
    <t>基础射程</t>
  </si>
  <si>
    <t>每轮</t>
  </si>
  <si>
    <t>弹数</t>
  </si>
  <si>
    <t>价格($)</t>
  </si>
  <si>
    <t>常规武器</t>
  </si>
  <si>
    <t>弓箭</t>
  </si>
  <si>
    <t>射击(弓)</t>
  </si>
  <si>
    <t>1D6+半DB</t>
  </si>
  <si>
    <t>30yd</t>
  </si>
  <si>
    <t>7/75</t>
  </si>
  <si>
    <t>CP</t>
  </si>
  <si>
    <t>黄铜指虎</t>
  </si>
  <si>
    <t>格斗(斗殴)</t>
  </si>
  <si>
    <t>1D3+1+DB</t>
  </si>
  <si>
    <t>近</t>
  </si>
  <si>
    <t>　</t>
  </si>
  <si>
    <t>1/10</t>
  </si>
  <si>
    <t>长鞭</t>
  </si>
  <si>
    <t>格斗(鞭)</t>
  </si>
  <si>
    <t>1D3+半DB</t>
  </si>
  <si>
    <t>10ft</t>
  </si>
  <si>
    <t>5/50</t>
  </si>
  <si>
    <t>C</t>
  </si>
  <si>
    <t>燃烧的火把</t>
  </si>
  <si>
    <t>1D6 烧</t>
  </si>
  <si>
    <t>0.05/0.5</t>
  </si>
  <si>
    <t>链锯①</t>
  </si>
  <si>
    <t>格斗(链锯)</t>
  </si>
  <si>
    <t>2D8</t>
  </si>
  <si>
    <t>-/300</t>
  </si>
  <si>
    <t>P</t>
  </si>
  <si>
    <t>包皮短棒（大头棍、护身棒）</t>
  </si>
  <si>
    <t>1D8+DB</t>
  </si>
  <si>
    <t>2/15</t>
  </si>
  <si>
    <t>大棒（棒球棒、拨火棍）</t>
  </si>
  <si>
    <t>1</t>
  </si>
  <si>
    <t>3/35</t>
  </si>
  <si>
    <t>小型棍棒（警棍）</t>
  </si>
  <si>
    <t>1D6+DB</t>
  </si>
  <si>
    <t>弩</t>
  </si>
  <si>
    <t>1D8+2</t>
  </si>
  <si>
    <t>50yd</t>
  </si>
  <si>
    <t>1/2</t>
  </si>
  <si>
    <t>10/100</t>
  </si>
  <si>
    <t>绞索⑤</t>
  </si>
  <si>
    <t>格斗(绞索)</t>
  </si>
  <si>
    <t>0.5/3</t>
  </si>
  <si>
    <t>手斧/手镰</t>
  </si>
  <si>
    <t>1D6+1+DB</t>
  </si>
  <si>
    <t>3/9</t>
  </si>
  <si>
    <t>大型刀（甘蔗刀等）</t>
  </si>
  <si>
    <t>4/50</t>
  </si>
  <si>
    <t>中型刀（切肉餐刀等）</t>
  </si>
  <si>
    <t>1D4+2+DB</t>
  </si>
  <si>
    <t>小型刀（弹簧折叠刀等）</t>
  </si>
  <si>
    <t>1D4+DB</t>
  </si>
  <si>
    <t>2/6</t>
  </si>
  <si>
    <t>220V通电导线</t>
  </si>
  <si>
    <t>2D8+晕</t>
  </si>
  <si>
    <t>催泪瓦斯⑦</t>
  </si>
  <si>
    <t>晕</t>
  </si>
  <si>
    <t>6ft</t>
  </si>
  <si>
    <t>-/10</t>
  </si>
  <si>
    <t>双节棍</t>
  </si>
  <si>
    <t>格斗(连枷)</t>
  </si>
  <si>
    <t>投石</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</si>
  <si>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</si>
  <si>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</si>
  <si>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</si>
  <si>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</si>
  <si>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</si>
  <si>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</si>
  <si>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</si>
  <si>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</si>
  <si>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</si>
  <si>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</si>
  <si>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</si>
  <si>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</si>
  <si>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</si>
  <si>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</si>
  <si>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</si>
  <si>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</si>
  <si>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</si>
  <si>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</si>
  <si>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</si>
  <si>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</si>
  <si>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</si>
  <si>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</si>
  <si>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</si>
  <si>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</si>
  <si>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</si>
  <si>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</si>
  <si>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</si>
  <si>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2/4</t>
  </si>
  <si>
    <t>伐木斧</t>
  </si>
  <si>
    <t>格斗(斧)</t>
  </si>
  <si>
    <t>1D8+2+DB</t>
  </si>
  <si>
    <t>5/10</t>
  </si>
  <si>
    <t>射击超过1发时，每次掷骰都有一个惩罚骰</t>
  </si>
  <si>
    <t>燧发手枪</t>
  </si>
  <si>
    <t>1D6+1</t>
  </si>
  <si>
    <t>1/4</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</si>
  <si>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</si>
  <si>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</si>
  <si>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</si>
  <si>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</si>
  <si>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</si>
  <si>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</si>
  <si>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</si>
  <si>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</si>
  <si>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</si>
  <si>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</si>
  <si>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</si>
  <si>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</si>
  <si>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</si>
  <si>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</si>
  <si>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</si>
  <si>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</si>
  <si>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</si>
  <si>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</si>
  <si>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</si>
  <si>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</si>
  <si>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</si>
  <si>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</si>
  <si>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</si>
  <si>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</si>
  <si>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</si>
  <si>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</si>
  <si>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</si>
  <si>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</si>
  <si>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</si>
  <si>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</si>
  <si>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</si>
  <si>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</si>
  <si>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</si>
  <si>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</si>
  <si>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</si>
  <si>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</si>
  <si>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</si>
  <si>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</si>
  <si>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</si>
  <si>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</si>
  <si>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步枪</t>
  </si>
  <si>
    <t>.58 (14.7mm)1855年式春田步枪</t>
  </si>
  <si>
    <t>射击(步霰)</t>
  </si>
  <si>
    <t>1D10+4</t>
  </si>
  <si>
    <t>60</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</si>
  <si>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</si>
  <si>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</si>
  <si>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</si>
  <si>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</si>
  <si>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</si>
  <si>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</si>
  <si>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</si>
  <si>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</si>
  <si>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</si>
  <si>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</si>
  <si>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</si>
  <si>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</si>
  <si>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</si>
  <si>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</si>
  <si>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</si>
  <si>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</si>
  <si>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</si>
  <si>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</si>
  <si>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</si>
  <si>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</si>
  <si>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</si>
  <si>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</si>
  <si>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</si>
  <si>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</si>
  <si>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</si>
  <si>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</si>
  <si>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</si>
  <si>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</si>
  <si>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</si>
  <si>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</si>
  <si>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</si>
  <si>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</si>
  <si>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</si>
  <si>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</si>
  <si>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</si>
  <si>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</si>
  <si>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</si>
  <si>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</si>
  <si>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</si>
  <si>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</si>
  <si>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</si>
  <si>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</si>
  <si>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</si>
  <si>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</si>
  <si>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</si>
  <si>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</si>
  <si>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霰弹枪</t>
  </si>
  <si>
    <t>使用实心铅弹时可贯穿，伤害：10 号1D10+7；12 号1D10+6；16 号1D10+5，20 号1D10+4；射程50 码</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</si>
  <si>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</si>
  <si>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</si>
  <si>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</si>
  <si>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</si>
  <si>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</si>
  <si>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</si>
  <si>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</si>
  <si>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</si>
  <si>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</si>
  <si>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</si>
  <si>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</si>
  <si>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</si>
  <si>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</si>
  <si>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</si>
  <si>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</si>
  <si>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10号霰弹枪(双管)</t>
  </si>
  <si>
    <t>4D6+2/2D6+1/1D4</t>
  </si>
  <si>
    <t>12号贝里尼M3(折叠式枪托)</t>
  </si>
  <si>
    <t>7</t>
  </si>
  <si>
    <t>-/895</t>
  </si>
  <si>
    <t>12号SPAS (折叠式枪托)</t>
  </si>
  <si>
    <t>-/600</t>
  </si>
  <si>
    <t>突击步枪</t>
  </si>
  <si>
    <t>点射或连射模式使用 射击（冲锋枪) 技能</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</si>
  <si>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</si>
  <si>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</si>
  <si>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</si>
  <si>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</si>
  <si>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</si>
  <si>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</si>
  <si>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</si>
  <si>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</si>
  <si>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</si>
  <si>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</si>
  <si>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</si>
  <si>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</si>
  <si>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</si>
  <si>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</si>
  <si>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</si>
  <si>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</si>
  <si>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</si>
  <si>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</si>
  <si>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</si>
  <si>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</si>
  <si>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</si>
  <si>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</si>
  <si>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</si>
  <si>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</si>
  <si>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MP18I/MP28II</t>
  </si>
  <si>
    <t>射击(冲锋枪)</t>
  </si>
  <si>
    <t>20/30/32</t>
  </si>
  <si>
    <t>1000/20000</t>
  </si>
  <si>
    <t>MP5</t>
  </si>
  <si>
    <t>15/30</t>
  </si>
  <si>
    <t>MAC-11</t>
  </si>
  <si>
    <t>1(3)或连射</t>
  </si>
  <si>
    <t>32</t>
  </si>
  <si>
    <t>-/750</t>
  </si>
  <si>
    <t>蝎式</t>
  </si>
  <si>
    <t>汤普森</t>
  </si>
  <si>
    <t>20/30/50</t>
  </si>
  <si>
    <t>200+/1600</t>
  </si>
  <si>
    <t>乌兹</t>
  </si>
  <si>
    <t>-/1000</t>
  </si>
  <si>
    <t>1882年式加特林</t>
  </si>
  <si>
    <t>射击(机枪)</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</si>
  <si>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</si>
  <si>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</si>
  <si>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</si>
  <si>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</si>
  <si>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</si>
  <si>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</si>
  <si>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</si>
  <si>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</si>
  <si>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</si>
  <si>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</si>
  <si>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</si>
  <si>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</si>
  <si>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</si>
  <si>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</si>
  <si>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</si>
  <si>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</si>
  <si>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</si>
  <si>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</si>
  <si>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 爆炸物、重武器和其他武器</t>
  </si>
  <si>
    <t>莫洛托夫鸡尾酒</t>
  </si>
  <si>
    <t>2D6 烧</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</si>
  <si>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</si>
  <si>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</si>
  <si>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</si>
  <si>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</si>
  <si>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</si>
  <si>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</si>
  <si>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</si>
  <si>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</si>
  <si>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</si>
  <si>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</si>
  <si>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</si>
  <si>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</si>
  <si>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</si>
  <si>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</si>
  <si>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</si>
  <si>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1D10/3码</t>
  </si>
  <si>
    <t>即地</t>
  </si>
  <si>
    <t>塑胶炸弹(C-4)，4盎司</t>
  </si>
  <si>
    <t>6D10/3码</t>
  </si>
  <si>
    <t>手榴弹④</t>
  </si>
  <si>
    <t>81mm迫击炮</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</si>
  <si>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</si>
  <si>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</si>
  <si>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</si>
  <si>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</si>
  <si>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</si>
  <si>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</si>
  <si>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</si>
  <si>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</si>
  <si>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</si>
  <si>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</si>
  <si>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</si>
  <si>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</si>
  <si>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</si>
  <si>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</si>
  <si>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射击(喷射器)</t>
  </si>
  <si>
    <t>2D6+烧</t>
  </si>
  <si>
    <t>25</t>
  </si>
  <si>
    <t>至少10</t>
  </si>
  <si>
    <t>93</t>
  </si>
  <si>
    <t>M72式单发轻型反坦克炮</t>
  </si>
  <si>
    <t>8D10/1码</t>
  </si>
  <si>
    <t>注释</t>
  </si>
  <si>
    <r>
      <rPr>
        <b/>
        <charset val="134"/>
        <sz val="11"/>
        <color rgb="FF000000"/>
        <rFont val="微软雅黑 Light"/>
      </rPr>
      <t>所用技能</t>
    </r>
    <r>
      <rPr>
        <charset val="134"/>
        <sz val="11"/>
        <color rgb="FF000000"/>
        <rFont val="微软雅黑 Light"/>
      </rPr>
      <t>：使用武器需要的技能。</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</si>
  <si>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</si>
  <si>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</si>
  <si>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</si>
  <si>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</si>
  <si>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</si>
  <si>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</si>
  <si>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</si>
  <si>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</si>
  <si>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</si>
  <si>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</si>
  <si>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</si>
  <si>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</si>
  <si>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</si>
  <si>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</si>
  <si>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</si>
  <si>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</si>
  <si>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</si>
  <si>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</si>
  <si>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</si>
  <si>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</si>
  <si>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</si>
  <si>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</si>
  <si>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</si>
  <si>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</si>
  <si>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幸运</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</si>
  <si>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</si>
  <si>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</si>
  <si>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</si>
  <si>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</si>
  <si>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</si>
  <si>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</si>
  <si>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</si>
  <si>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</si>
  <si>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</si>
  <si>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</si>
  <si>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</si>
  <si>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</si>
  <si>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</si>
  <si>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</si>
  <si>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</si>
  <si>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</si>
  <si>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</si>
  <si>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</si>
  <si>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点击这里下载规则书</t>
  </si>
  <si>
    <t>点击这里下载调查员手册</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</si>
  <si>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</si>
  <si>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</si>
  <si>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</si>
  <si>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</si>
  <si>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</si>
  <si>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</si>
  <si>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</si>
  <si>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</si>
  <si>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</si>
  <si>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</si>
  <si>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</si>
  <si>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</si>
  <si>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</si>
  <si>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</si>
  <si>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</si>
  <si>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</si>
  <si>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</si>
  <si>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</si>
  <si>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</si>
  <si>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</si>
  <si>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</si>
  <si>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</si>
  <si>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</si>
  <si>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</si>
  <si>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</si>
  <si>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</si>
  <si>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</si>
  <si>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</si>
  <si>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</si>
  <si>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</si>
  <si>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</si>
  <si>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</si>
  <si>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</si>
  <si>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</si>
  <si>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</si>
  <si>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</si>
  <si>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</si>
  <si>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</si>
  <si>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</si>
  <si>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</si>
  <si>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</si>
  <si>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</si>
  <si>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</si>
  <si>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</si>
  <si>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</si>
  <si>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</si>
  <si>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</si>
  <si>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</si>
  <si>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</si>
  <si>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</si>
  <si>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</si>
  <si>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</si>
  <si>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</si>
  <si>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</si>
  <si>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+24D6</t>
  </si>
  <si>
    <t>+25D6</t>
  </si>
  <si>
    <t>+26D6</t>
  </si>
  <si>
    <t>19岁就大学毕业正在读研的天才精神病学家，曾经与来自寺庙的心理学大师释空明法师发明了一种梦境心理学疗法，但在治疗某个被不可知的存在腐蚀心智的盗墓贼时感知到了不可知的存在，为了保住性命而从梦境中逃出，失去了治疗的最佳时期。作为一个年轻有为的精神病学家，在某次发布会上与报社记者石原认识，两个因为性格相近，很快就成为了朋友。经历过一次倒霉事件后，石原患上了精神疾病，于是前来找止水治疗，止水用自己出色的医疗技术治好了他。</t>
  </si>
  <si>
    <t>日语</t>
  </si>
  <si>
    <t>√</t>
  </si>
  <si>
    <t>☐</t>
  </si>
</sst>
</file>

<file path=xl/styles.xml><?xml version="1.0" encoding="utf-8"?>
<styleSheet xmlns="http://schemas.openxmlformats.org/spreadsheetml/2006/main">
  <numFmts count="7">
    <numFmt numFmtId="0" formatCode="General"/>
    <numFmt numFmtId="164" formatCode="0_ "/>
    <numFmt numFmtId="1" formatCode="0"/>
    <numFmt numFmtId="165" formatCode="\+0;\-0;\±0"/>
    <numFmt numFmtId="166" formatCode="0_);[RED]\(0\)"/>
    <numFmt numFmtId="49" formatCode="@"/>
    <numFmt numFmtId="167" formatCode="\$#,##0_);[RED]&quot;($&quot;#,##0\)"/>
  </numFmts>
  <fonts count="24">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808080"/>
    </font>
    <font>
      <name val="微软雅黑"/>
      <charset val="134"/>
      <sz val="9"/>
      <color rgb="FF000000"/>
    </font>
    <font>
      <name val="微软雅黑"/>
      <charset val="134"/>
      <sz val="10"/>
      <color rgb="FFAFABAB"/>
    </font>
    <font>
      <name val="微软雅黑"/>
      <charset val="134"/>
      <u/>
      <sz val="10"/>
      <color rgb="FF000000"/>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b/>
      <charset val="134"/>
      <sz val="11"/>
      <color rgb="FF000000"/>
    </font>
    <font>
      <name val="微软雅黑 Light"/>
      <charset val="134"/>
      <sz val="12"/>
      <color rgb="FFFFFFFF"/>
    </font>
    <font>
      <name val="微软雅黑 Light"/>
      <charset val="134"/>
      <sz val="12"/>
      <color rgb="FF000000"/>
    </font>
    <font>
      <name val="微软雅黑 Light"/>
      <charset val="134"/>
      <u/>
      <sz val="12"/>
      <color rgb="FF0563C1"/>
    </font>
    <font>
      <name val="微软雅黑"/>
      <charset val="134"/>
      <sz val="12"/>
      <color rgb="FF000000"/>
    </font>
    <font>
      <name val="微软雅黑"/>
      <charset val="134"/>
      <sz val="12"/>
      <color rgb="FFFFFFFF"/>
    </font>
    <font>
      <name val="等线"/>
      <charset val="134"/>
      <u/>
      <sz val="11"/>
      <color rgb="FF0563C1"/>
    </font>
  </fonts>
  <fills count="8">
    <fill>
      <patternFill patternType="none"/>
    </fill>
    <fill>
      <patternFill patternType="gray125"/>
    </fill>
    <fill>
      <patternFill patternType="solid">
        <fgColor rgb="FF5B9BD5"/>
        <bgColor rgb="FF8FAADC"/>
      </patternFill>
    </fill>
    <fill>
      <patternFill patternType="solid">
        <fgColor rgb="FFDEEBF7"/>
        <bgColor rgb="FFCCFFFF"/>
      </patternFill>
    </fill>
    <fill>
      <patternFill patternType="solid">
        <fgColor rgb="FFBDD7EE"/>
        <bgColor rgb="FF9DC3E6"/>
      </patternFill>
    </fill>
    <fill>
      <patternFill patternType="solid">
        <fgColor rgb="FFFFFFFF"/>
        <bgColor rgb="FFFFFFCC"/>
      </patternFill>
    </fill>
    <fill>
      <patternFill patternType="solid">
        <fgColor rgb="FF9DC3E6"/>
        <bgColor rgb="FF8FAADC"/>
      </patternFill>
    </fill>
    <fill>
      <patternFill patternType="solid">
        <fgColor rgb="FF8FAADC"/>
        <bgColor rgb="FF9DC3E6"/>
      </patternFill>
    </fill>
  </fills>
  <borders count="41">
    <border>
      <left/>
      <right/>
      <top/>
      <bottom/>
      <diagonal/>
    </border>
    <border>
      <left style="medium">
        <color indexed="0"/>
      </left>
      <right style="medium">
        <color indexed="0"/>
      </right>
      <top style="medium">
        <color indexed="0"/>
      </top>
      <bottom style="thin">
        <color rgb="FFBFBFBF"/>
      </bottom>
      <diagonal/>
    </border>
    <border>
      <left style="medium">
        <color indexed="0"/>
      </left>
      <right style="medium">
        <color indexed="0"/>
      </right>
      <top style="medium">
        <color indexed="0"/>
      </top>
      <bottom style="medium">
        <color indexed="0"/>
      </bottom>
      <diagonal/>
    </border>
    <border>
      <left style="medium">
        <color indexed="0"/>
      </left>
      <right style="thin">
        <color rgb="FFBFBFBF"/>
      </right>
      <top style="thin">
        <color rgb="FFBFBFBF"/>
      </top>
      <bottom style="thin">
        <color rgb="FFBFBFBF"/>
      </bottom>
      <diagonal/>
    </border>
    <border>
      <left style="thin">
        <color rgb="FFBFBFBF"/>
      </left>
      <right style="medium">
        <color indexed="0"/>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medium">
        <color indexed="0"/>
      </left>
      <right style="thin">
        <color rgb="FFBFBFBF"/>
      </right>
      <top style="thin">
        <color rgb="FFBFBFBF"/>
      </top>
      <bottom style="medium">
        <color indexed="0"/>
      </bottom>
      <diagonal/>
    </border>
    <border>
      <left style="thin">
        <color rgb="FFBFBFBF"/>
      </left>
      <right style="thin">
        <color rgb="FFBFBFBF"/>
      </right>
      <top style="thin">
        <color rgb="FFBFBFBF"/>
      </top>
      <bottom style="medium">
        <color indexed="0"/>
      </bottom>
      <diagonal/>
    </border>
    <border>
      <left style="thin">
        <color rgb="FFBFBFBF"/>
      </left>
      <right style="medium">
        <color indexed="0"/>
      </right>
      <top style="thin">
        <color rgb="FFBFBFBF"/>
      </top>
      <bottom/>
      <diagonal/>
    </border>
    <border>
      <left style="thin">
        <color rgb="FFBFBFBF"/>
      </left>
      <right style="medium">
        <color indexed="0"/>
      </right>
      <top style="thin">
        <color rgb="FFBFBFBF"/>
      </top>
      <bottom style="medium">
        <color indexed="0"/>
      </bottom>
      <diagonal/>
    </border>
    <border>
      <left style="thin">
        <color rgb="FFBFBFBF"/>
      </left>
      <right style="medium">
        <color indexed="0"/>
      </right>
      <top/>
      <bottom style="medium">
        <color indexed="0"/>
      </bottom>
      <diagonal/>
    </border>
    <border>
      <left style="medium">
        <color indexed="0"/>
      </left>
      <right/>
      <top style="medium">
        <color indexed="0"/>
      </top>
      <bottom style="medium">
        <color indexed="0"/>
      </bottom>
      <diagonal/>
    </border>
    <border>
      <left/>
      <right/>
      <top style="medium">
        <color indexed="0"/>
      </top>
      <bottom style="medium">
        <color indexed="0"/>
      </bottom>
      <diagonal/>
    </border>
    <border>
      <left/>
      <right style="double">
        <color indexed="0"/>
      </right>
      <top style="medium">
        <color indexed="0"/>
      </top>
      <bottom style="medium">
        <color indexed="0"/>
      </bottom>
      <diagonal/>
    </border>
    <border>
      <left style="double">
        <color indexed="0"/>
      </left>
      <right/>
      <top style="medium">
        <color indexed="0"/>
      </top>
      <bottom style="medium">
        <color indexed="0"/>
      </bottom>
      <diagonal/>
    </border>
    <border>
      <left style="double">
        <color indexed="0"/>
      </left>
      <right style="thin">
        <color rgb="FFBFBFBF"/>
      </right>
      <top style="medium">
        <color indexed="0"/>
      </top>
      <bottom style="thin">
        <color rgb="FFBFBFBF"/>
      </bottom>
      <diagonal/>
    </border>
    <border>
      <left style="thin">
        <color rgb="FFBFBFBF"/>
      </left>
      <right style="medium">
        <color indexed="0"/>
      </right>
      <top style="medium">
        <color indexed="0"/>
      </top>
      <bottom style="thin">
        <color rgb="FFBFBFBF"/>
      </bottom>
      <diagonal/>
    </border>
    <border>
      <left style="double">
        <color indexed="0"/>
      </left>
      <right style="thin">
        <color rgb="FFBFBFBF"/>
      </right>
      <top/>
      <bottom style="medium">
        <color indexed="0"/>
      </bottom>
      <diagonal/>
    </border>
    <border>
      <left style="thin">
        <color rgb="FFBFBFBF"/>
      </left>
      <right style="double">
        <color rgb="FF808080"/>
      </right>
      <top style="thin">
        <color rgb="FFBFBFBF"/>
      </top>
      <bottom style="thin">
        <color rgb="FFBFBFBF"/>
      </bottom>
      <diagonal/>
    </border>
    <border>
      <left style="double">
        <color rgb="FF808080"/>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BFBFBF"/>
      </left>
      <right/>
      <top style="thin">
        <color rgb="FFBFBFBF"/>
      </top>
      <bottom/>
      <diagonal/>
    </border>
    <border>
      <left style="thin">
        <color rgb="FFBFBFBF"/>
      </left>
      <right/>
      <top style="thin">
        <color rgb="FFBFBFBF"/>
      </top>
      <bottom style="medium">
        <color indexed="0"/>
      </bottom>
      <diagonal/>
    </border>
    <border>
      <left/>
      <right style="thin">
        <color rgb="FFBFBFBF"/>
      </right>
      <top style="thin">
        <color rgb="FFBFBFBF"/>
      </top>
      <bottom style="medium">
        <color indexed="0"/>
      </bottom>
      <diagonal/>
    </border>
    <border>
      <left style="thin">
        <color rgb="FFBFBFBF"/>
      </left>
      <right style="double">
        <color rgb="FF808080"/>
      </right>
      <top style="thin">
        <color rgb="FFBFBFBF"/>
      </top>
      <bottom style="medium">
        <color indexed="0"/>
      </bottom>
      <diagonal/>
    </border>
    <border>
      <left style="medium">
        <color indexed="0"/>
      </left>
      <right/>
      <top style="thin">
        <color rgb="FFBFBFBF"/>
      </top>
      <bottom style="thin">
        <color rgb="FFBFBFBF"/>
      </bottom>
      <diagonal/>
    </border>
    <border>
      <left/>
      <right style="medium">
        <color indexed="0"/>
      </right>
      <top style="thin">
        <color rgb="FFBFBFBF"/>
      </top>
      <bottom style="thin">
        <color rgb="FFBFBFBF"/>
      </bottom>
      <diagonal/>
    </border>
    <border>
      <left style="medium">
        <color indexed="0"/>
      </left>
      <right style="medium">
        <color indexed="0"/>
      </right>
      <top style="thin">
        <color rgb="FFBFBFBF"/>
      </top>
      <bottom style="medium">
        <color indexed="0"/>
      </bottom>
      <diagonal/>
    </border>
    <border>
      <left style="medium">
        <color indexed="0"/>
      </left>
      <right style="medium">
        <color indexed="0"/>
      </right>
      <top style="medium">
        <color indexed="0"/>
      </top>
      <bottom/>
      <diagonal/>
    </border>
    <border>
      <left style="medium">
        <color indexed="0"/>
      </left>
      <right style="medium">
        <color indexed="0"/>
      </right>
      <top/>
      <bottom/>
      <diagonal/>
    </border>
    <border>
      <left style="medium">
        <color indexed="0"/>
      </left>
      <right style="medium">
        <color indexed="0"/>
      </right>
      <top/>
      <bottom style="medium">
        <color indexed="0"/>
      </bottom>
      <diagonal/>
    </border>
    <border>
      <left style="medium">
        <color indexed="0"/>
      </left>
      <right style="medium">
        <color indexed="0"/>
      </right>
      <top style="thin">
        <color rgb="FFBFBFBF"/>
      </top>
      <bottom style="thin">
        <color rgb="FFBFBFBF"/>
      </bottom>
      <diagonal/>
    </border>
    <border>
      <left style="medium">
        <color indexed="0"/>
      </left>
      <right/>
      <top/>
      <bottom/>
      <diagonal/>
    </border>
    <border>
      <left/>
      <right style="medium">
        <color indexed="0"/>
      </right>
      <top/>
      <bottom/>
      <diagonal/>
    </border>
    <border>
      <left style="medium">
        <color indexed="0"/>
      </left>
      <right/>
      <top/>
      <bottom style="medium">
        <color indexed="0"/>
      </bottom>
      <diagonal/>
    </border>
    <border>
      <left/>
      <right style="medium">
        <color indexed="0"/>
      </right>
      <top/>
      <bottom style="medium">
        <color indexed="0"/>
      </bottom>
      <diagonal/>
    </border>
    <border>
      <left style="medium">
        <color indexed="0"/>
      </left>
      <right/>
      <top style="medium">
        <color indexed="0"/>
      </top>
      <bottom/>
      <diagonal/>
    </border>
    <border>
      <left/>
      <right/>
      <top style="medium">
        <color indexed="0"/>
      </top>
      <bottom/>
      <diagonal/>
    </border>
    <border>
      <left/>
      <right style="medium">
        <color indexed="0"/>
      </right>
      <top style="medium">
        <color indexed="0"/>
      </top>
      <bottom/>
      <diagonal/>
    </border>
    <border>
      <left/>
      <right/>
      <top/>
      <bottom style="medium">
        <color indexed="0"/>
      </bottom>
      <diagonal/>
    </border>
  </borders>
  <cellStyleXfs count="2">
    <xf numFmtId="0" fontId="0" fillId="0" borderId="0">
      <alignment vertical="center"/>
    </xf>
    <xf numFmtId="0" fontId="23" fillId="0" borderId="0">
      <alignment vertical="bottom"/>
      <protection locked="0" hidden="0"/>
    </xf>
  </cellStyleXfs>
  <cellXfs count="24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Font="1" applyAlignment="1">
      <alignment horizontal="center" vertical="center"/>
    </xf>
    <xf numFmtId="0" fontId="3" fillId="2" borderId="1" xfId="0" applyFont="1" applyBorder="1" applyAlignment="1">
      <alignment horizontal="center" vertical="center"/>
    </xf>
    <xf numFmtId="0" fontId="1" fillId="3"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protection locked="0" hidden="0"/>
    </xf>
    <xf numFmtId="0" fontId="1" fillId="3" borderId="3" xfId="0" applyFont="1" applyBorder="1" applyAlignment="1">
      <alignment horizontal="center" vertical="center" wrapText="1"/>
    </xf>
    <xf numFmtId="0" fontId="1" fillId="3" borderId="5" xfId="0" applyFont="1" applyBorder="1" applyAlignment="1">
      <alignment horizontal="center" vertical="center"/>
      <protection locked="0" hidden="0"/>
    </xf>
    <xf numFmtId="1" fontId="1" fillId="3" borderId="5" xfId="0" applyFont="1" applyBorder="1" applyAlignment="1">
      <alignment horizontal="center" vertical="center"/>
    </xf>
    <xf numFmtId="0" fontId="1" fillId="0" borderId="5" xfId="0" applyFont="1" applyBorder="1" applyAlignment="1">
      <alignment horizontal="center" vertical="center" wrapText="1"/>
    </xf>
    <xf numFmtId="0" fontId="1" fillId="0" borderId="5" xfId="0" applyFont="1" applyBorder="1" applyAlignment="1">
      <alignment horizontal="center" vertical="center"/>
      <protection locked="0" hidden="0"/>
    </xf>
    <xf numFmtId="1" fontId="1" fillId="0" borderId="5" xfId="0" applyFont="1" applyBorder="1" applyAlignment="1">
      <alignment horizontal="center" vertical="center"/>
    </xf>
    <xf numFmtId="0" fontId="1" fillId="3" borderId="5" xfId="0" applyFont="1" applyBorder="1" applyAlignment="1">
      <alignment horizontal="center" vertical="center" wrapText="1"/>
    </xf>
    <xf numFmtId="1" fontId="1" fillId="3" borderId="4" xfId="0" applyFont="1" applyBorder="1" applyAlignment="1">
      <alignment horizontal="center" vertical="center"/>
    </xf>
    <xf numFmtId="0" fontId="1" fillId="3" borderId="3" xfId="0" applyFont="1" applyBorder="1" applyAlignment="1">
      <alignment horizontal="center" vertical="center"/>
    </xf>
    <xf numFmtId="0" fontId="1" fillId="3" borderId="5" xfId="0" applyFont="1" applyBorder="1" applyAlignment="1">
      <alignment horizontal="center" vertical="center"/>
    </xf>
    <xf numFmtId="0" fontId="1" fillId="3" borderId="4" xfId="0" applyFont="1" applyBorder="1" applyAlignment="1">
      <alignment horizontal="center" vertical="center"/>
      <protection locked="0" hidden="0"/>
    </xf>
    <xf numFmtId="0" fontId="1" fillId="0" borderId="3" xfId="0" applyFont="1" applyBorder="1" applyAlignment="1">
      <alignment horizontal="center" vertical="center" wrapText="1"/>
    </xf>
    <xf numFmtId="1" fontId="1" fillId="0" borderId="4" xfId="0" applyFont="1" applyBorder="1" applyAlignment="1">
      <alignment horizontal="center" vertical="center"/>
    </xf>
    <xf numFmtId="0" fontId="1" fillId="0" borderId="5" xfId="0" applyFont="1" applyBorder="1" applyAlignment="1">
      <alignment horizontal="center" vertical="center"/>
    </xf>
    <xf numFmtId="0" fontId="1" fillId="3" borderId="6" xfId="0" applyFont="1" applyBorder="1" applyAlignment="1">
      <alignment horizontal="center" vertical="center" wrapText="1"/>
    </xf>
    <xf numFmtId="0" fontId="1" fillId="3" borderId="7" xfId="0" applyFont="1" applyBorder="1" applyAlignment="1">
      <alignment horizontal="center" vertical="center"/>
      <protection locked="0" hidden="0"/>
    </xf>
    <xf numFmtId="0" fontId="4" fillId="0" borderId="7" xfId="0" applyFont="1" applyBorder="1" applyAlignment="1">
      <alignment horizontal="center" vertical="center" wrapText="1"/>
    </xf>
    <xf numFmtId="0" fontId="1" fillId="0" borderId="7" xfId="0" applyFont="1" applyBorder="1" applyAlignment="1">
      <alignment horizontal="center" vertical="center"/>
      <protection locked="0" hidden="0"/>
    </xf>
    <xf numFmtId="0" fontId="1" fillId="3" borderId="7" xfId="0" applyFont="1" applyBorder="1" applyAlignment="1">
      <alignment horizontal="center" vertical="center" wrapText="1"/>
    </xf>
    <xf numFmtId="164" fontId="1" fillId="3" borderId="7" xfId="0" applyFont="1" applyBorder="1" applyAlignment="1">
      <alignment horizontal="center" vertical="center"/>
    </xf>
    <xf numFmtId="165" fontId="5" fillId="3" borderId="8" xfId="0" applyFont="1" applyBorder="1" applyAlignment="1">
      <alignment horizontal="center" vertical="center"/>
      <protection locked="0" hidden="0"/>
    </xf>
    <xf numFmtId="0" fontId="1" fillId="3" borderId="6" xfId="0" applyFont="1" applyBorder="1" applyAlignment="1">
      <alignment horizontal="center" vertical="center"/>
    </xf>
    <xf numFmtId="0" fontId="1" fillId="3" borderId="9" xfId="0" applyFont="1" applyBorder="1" applyAlignment="1">
      <alignment horizontal="center" vertical="center"/>
      <protection locked="0" hidden="0"/>
    </xf>
    <xf numFmtId="0" fontId="1" fillId="3" borderId="7" xfId="0" applyFont="1" applyBorder="1" applyAlignment="1">
      <alignment horizontal="center" vertical="center"/>
    </xf>
    <xf numFmtId="1" fontId="1" fillId="0" borderId="7" xfId="0" applyFont="1" applyBorder="1" applyAlignment="1">
      <alignment horizontal="center" vertical="center"/>
    </xf>
    <xf numFmtId="165" fontId="1" fillId="3" borderId="10" xfId="0" applyFont="1" applyBorder="1" applyAlignment="1">
      <alignment horizontal="center" vertical="center"/>
      <protection locked="0" hidden="0"/>
    </xf>
    <xf numFmtId="0" fontId="1" fillId="0" borderId="0" xfId="0" applyFont="1">
      <alignment vertical="center"/>
    </xf>
    <xf numFmtId="0" fontId="1" fillId="3" borderId="11" xfId="0" applyFont="1" applyBorder="1" applyAlignment="1">
      <alignment horizontal="center" vertical="center" wrapText="1"/>
    </xf>
    <xf numFmtId="0" fontId="1" fillId="3" borderId="12" xfId="0" applyFont="1" applyBorder="1" applyAlignment="1">
      <alignment horizontal="right" vertical="center"/>
      <protection locked="0" hidden="0"/>
    </xf>
    <xf numFmtId="0" fontId="1" fillId="3" borderId="13" xfId="0" applyFont="1" applyBorder="1" applyAlignment="1">
      <alignment horizontal="left" vertical="center"/>
      <protection locked="0" hidden="0"/>
    </xf>
    <xf numFmtId="0" fontId="1" fillId="4" borderId="14" xfId="0" applyFont="1" applyBorder="1" applyAlignment="1">
      <alignment horizontal="center" vertical="center" wrapText="1"/>
    </xf>
    <xf numFmtId="0" fontId="1" fillId="4" borderId="12" xfId="0" applyFont="1" applyBorder="1" applyAlignment="1">
      <alignment horizontal="right" vertical="center"/>
      <protection locked="0" hidden="0"/>
    </xf>
    <xf numFmtId="0" fontId="1" fillId="4" borderId="13" xfId="0" applyFont="1" applyBorder="1" applyAlignment="1">
      <alignment horizontal="left" vertical="center"/>
      <protection locked="0" hidden="0"/>
    </xf>
    <xf numFmtId="0" fontId="1" fillId="3" borderId="12" xfId="0" applyFont="1" applyBorder="1" applyAlignment="1">
      <alignment horizontal="center" vertical="center" wrapText="1"/>
    </xf>
    <xf numFmtId="0" fontId="2" fillId="3" borderId="13" xfId="0" applyFont="1" applyBorder="1" applyAlignment="1">
      <alignment horizontal="left" vertical="center"/>
      <protection locked="0" hidden="0"/>
    </xf>
    <xf numFmtId="0" fontId="1" fillId="4" borderId="12" xfId="0" applyFont="1" applyBorder="1" applyAlignment="1">
      <alignment horizontal="center" vertical="center" wrapText="1"/>
    </xf>
    <xf numFmtId="166" fontId="1" fillId="4" borderId="13" xfId="0" applyFont="1" applyBorder="1" applyAlignment="1">
      <alignment horizontal="left" vertical="center"/>
      <protection locked="0" hidden="0"/>
    </xf>
    <xf numFmtId="0" fontId="1" fillId="3" borderId="15" xfId="0" applyFont="1" applyBorder="1" applyAlignment="1">
      <alignment horizontal="center" vertical="center"/>
    </xf>
    <xf numFmtId="0" fontId="1" fillId="3" borderId="16" xfId="0" applyFont="1" applyBorder="1" applyAlignment="1">
      <alignment horizontal="center" vertical="center"/>
      <protection locked="0" hidden="0"/>
    </xf>
    <xf numFmtId="0" fontId="1" fillId="3" borderId="17" xfId="0" applyFont="1" applyBorder="1" applyAlignment="1">
      <alignment horizontal="center" vertical="center"/>
      <protection locked="0" hidden="0"/>
    </xf>
    <xf numFmtId="0" fontId="6" fillId="0" borderId="0" xfId="0" applyFont="1" applyBorder="1" applyAlignment="1">
      <alignment horizontal="right" vertical="bottom"/>
    </xf>
    <xf numFmtId="0" fontId="6" fillId="0" borderId="12"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3" xfId="0" applyFont="1" applyBorder="1">
      <alignment vertical="center"/>
    </xf>
    <xf numFmtId="0" fontId="1" fillId="4" borderId="5" xfId="0" applyFont="1" applyBorder="1" applyAlignment="1">
      <alignment horizontal="center" vertical="center"/>
    </xf>
    <xf numFmtId="0" fontId="1" fillId="4" borderId="18" xfId="0" applyFont="1" applyBorder="1" applyAlignment="1">
      <alignment horizontal="center" vertical="center"/>
    </xf>
    <xf numFmtId="0" fontId="1" fillId="4" borderId="19" xfId="0" applyFont="1" applyBorder="1">
      <alignment vertical="center"/>
    </xf>
    <xf numFmtId="0" fontId="1" fillId="4" borderId="20" xfId="0" applyFont="1" applyBorder="1" applyAlignment="1">
      <alignment horizontal="center" vertical="center"/>
    </xf>
    <xf numFmtId="0" fontId="1" fillId="4" borderId="4" xfId="0" applyFont="1" applyBorder="1" applyAlignment="1">
      <alignment horizontal="center" vertical="center"/>
    </xf>
    <xf numFmtId="49" fontId="1" fillId="0" borderId="3" xfId="0" applyFont="1" applyBorder="1" applyAlignment="1">
      <alignment horizontal="center" vertical="center"/>
      <protection locked="0" hidden="0"/>
    </xf>
    <xf numFmtId="49" fontId="1" fillId="0" borderId="5" xfId="0" applyFont="1" applyBorder="1" applyAlignment="1">
      <alignment horizontal="center" vertical="center"/>
      <protection locked="0" hidden="0"/>
    </xf>
    <xf numFmtId="166" fontId="1" fillId="0" borderId="5" xfId="0" applyFont="1" applyBorder="1" applyAlignment="1">
      <alignment horizontal="center" vertical="center"/>
      <protection locked="0" hidden="0"/>
    </xf>
    <xf numFmtId="166" fontId="1" fillId="0" borderId="5" xfId="0" applyFont="1" applyBorder="1" applyAlignment="1">
      <alignment horizontal="center" vertical="center"/>
    </xf>
    <xf numFmtId="166" fontId="1" fillId="0" borderId="18" xfId="0" applyFont="1" applyBorder="1" applyAlignment="1">
      <alignment horizontal="center" vertical="center"/>
    </xf>
    <xf numFmtId="49" fontId="1" fillId="0" borderId="20" xfId="0" applyFont="1" applyBorder="1" applyAlignment="1">
      <alignment horizontal="center" vertical="center"/>
      <protection locked="0" hidden="0"/>
    </xf>
    <xf numFmtId="49" fontId="1" fillId="5" borderId="5" xfId="0" applyFont="1" applyBorder="1" applyAlignment="1">
      <alignment horizontal="center" vertical="center"/>
      <protection locked="0" hidden="0"/>
    </xf>
    <xf numFmtId="166" fontId="1" fillId="0" borderId="4" xfId="0" applyFont="1" applyBorder="1" applyAlignment="1">
      <alignment horizontal="center" vertical="center"/>
    </xf>
    <xf numFmtId="49" fontId="1" fillId="3" borderId="3" xfId="0" applyFont="1" applyBorder="1" applyAlignment="1">
      <alignment horizontal="center" vertical="center"/>
      <protection locked="0" hidden="0"/>
    </xf>
    <xf numFmtId="49" fontId="1" fillId="3" borderId="5" xfId="0" applyFont="1" applyBorder="1" applyAlignment="1">
      <alignment horizontal="center" vertical="center"/>
      <protection locked="0" hidden="0"/>
    </xf>
    <xf numFmtId="166" fontId="1" fillId="3" borderId="5" xfId="0" applyFont="1" applyBorder="1" applyAlignment="1">
      <alignment horizontal="center" vertical="center"/>
      <protection locked="0" hidden="0"/>
    </xf>
    <xf numFmtId="166" fontId="1" fillId="3" borderId="5" xfId="0" applyFont="1" applyBorder="1" applyAlignment="1">
      <alignment horizontal="center" vertical="center"/>
    </xf>
    <xf numFmtId="166" fontId="1" fillId="3" borderId="18" xfId="0" applyFont="1" applyBorder="1" applyAlignment="1">
      <alignment horizontal="center" vertical="center"/>
    </xf>
    <xf numFmtId="49" fontId="1" fillId="3" borderId="20" xfId="0" applyFont="1" applyBorder="1" applyAlignment="1">
      <alignment horizontal="center" vertical="center"/>
      <protection locked="0" hidden="0"/>
    </xf>
    <xf numFmtId="166" fontId="1" fillId="3" borderId="4" xfId="0" applyFont="1" applyBorder="1" applyAlignment="1">
      <alignment horizontal="center" vertical="center"/>
    </xf>
    <xf numFmtId="49" fontId="1" fillId="0" borderId="21" xfId="0" applyFont="1" applyBorder="1" applyAlignment="1">
      <alignment horizontal="right" vertical="center" wrapText="1"/>
      <protection locked="0" hidden="0"/>
    </xf>
    <xf numFmtId="0" fontId="1" fillId="0" borderId="20" xfId="0" applyFont="1" applyBorder="1" applyAlignment="1">
      <alignment horizontal="left" vertical="center"/>
      <protection locked="0" hidden="0"/>
    </xf>
    <xf numFmtId="0" fontId="1" fillId="3" borderId="21" xfId="0" applyFont="1" applyBorder="1" applyAlignment="1">
      <alignment horizontal="right" vertical="center"/>
      <protection locked="0" hidden="0"/>
    </xf>
    <xf numFmtId="0" fontId="1" fillId="3" borderId="20" xfId="0" applyFont="1" applyBorder="1" applyAlignment="1">
      <alignment horizontal="left" vertical="center"/>
      <protection locked="0" hidden="0"/>
    </xf>
    <xf numFmtId="49" fontId="1" fillId="3" borderId="21" xfId="0" applyFont="1" applyBorder="1" applyAlignment="1">
      <alignment horizontal="right" vertical="center"/>
      <protection locked="0" hidden="0"/>
    </xf>
    <xf numFmtId="49" fontId="7" fillId="3" borderId="20" xfId="0" applyFont="1" applyBorder="1" applyAlignment="1">
      <alignment horizontal="left" vertical="center"/>
      <protection locked="0" hidden="0"/>
    </xf>
    <xf numFmtId="166" fontId="1" fillId="3" borderId="5" xfId="0" applyFont="1" applyBorder="1" applyAlignment="1">
      <alignment horizontal="center" vertical="center" wrapText="1"/>
      <protection locked="0" hidden="0"/>
    </xf>
    <xf numFmtId="49" fontId="1" fillId="3" borderId="22" xfId="0" applyFont="1" applyBorder="1" applyAlignment="1">
      <alignment horizontal="right" vertical="center"/>
      <protection locked="0" hidden="0"/>
    </xf>
    <xf numFmtId="49" fontId="1" fillId="3" borderId="20" xfId="0" applyFont="1" applyBorder="1" applyAlignment="1">
      <alignment horizontal="left" vertical="center"/>
      <protection locked="0" hidden="0"/>
    </xf>
    <xf numFmtId="49" fontId="1" fillId="0" borderId="22" xfId="0" applyFont="1" applyBorder="1" applyAlignment="1">
      <alignment horizontal="right" vertical="center"/>
      <protection locked="0" hidden="0"/>
    </xf>
    <xf numFmtId="49" fontId="1" fillId="5" borderId="20" xfId="0" applyFont="1" applyBorder="1" applyAlignment="1">
      <alignment horizontal="left" vertical="center"/>
      <protection locked="0" hidden="0"/>
    </xf>
    <xf numFmtId="49" fontId="7" fillId="5" borderId="22" xfId="0" applyFont="1" applyBorder="1" applyAlignment="1">
      <alignment horizontal="right" vertical="center"/>
      <protection locked="0" hidden="0"/>
    </xf>
    <xf numFmtId="49" fontId="7" fillId="5" borderId="20" xfId="0" applyFont="1" applyBorder="1" applyAlignment="1">
      <alignment horizontal="left" vertical="center"/>
      <protection locked="0" hidden="0"/>
    </xf>
    <xf numFmtId="166" fontId="7" fillId="3" borderId="21" xfId="0" applyFont="1" applyBorder="1" applyAlignment="1">
      <alignment horizontal="right" vertical="center"/>
      <protection locked="0" hidden="0"/>
    </xf>
    <xf numFmtId="49" fontId="7" fillId="5" borderId="21" xfId="0" applyFont="1" applyBorder="1" applyAlignment="1">
      <alignment horizontal="right" vertical="center"/>
      <protection locked="0" hidden="0"/>
    </xf>
    <xf numFmtId="49" fontId="7" fillId="3" borderId="21" xfId="0" applyFont="1" applyBorder="1" applyAlignment="1">
      <alignment horizontal="right" vertical="center" wrapText="1"/>
      <protection locked="0" hidden="0"/>
    </xf>
    <xf numFmtId="0" fontId="7" fillId="3" borderId="20" xfId="0" applyFont="1" applyBorder="1" applyAlignment="1">
      <alignment horizontal="left" vertical="center"/>
      <protection locked="0" hidden="0"/>
    </xf>
    <xf numFmtId="166" fontId="7" fillId="0" borderId="21" xfId="0" applyFont="1" applyBorder="1" applyAlignment="1">
      <alignment horizontal="right" vertical="center"/>
      <protection locked="0" hidden="0"/>
    </xf>
    <xf numFmtId="0" fontId="7" fillId="5" borderId="20" xfId="0" applyFont="1" applyBorder="1" applyAlignment="1">
      <alignment horizontal="left" vertical="center"/>
      <protection locked="0" hidden="0"/>
    </xf>
    <xf numFmtId="49" fontId="1" fillId="5" borderId="22" xfId="0" applyFont="1" applyBorder="1" applyAlignment="1">
      <alignment horizontal="right" vertical="center" wrapText="1"/>
      <protection locked="0" hidden="0"/>
    </xf>
    <xf numFmtId="166" fontId="1" fillId="3" borderId="21" xfId="0" applyFont="1" applyBorder="1" applyAlignment="1">
      <alignment horizontal="right" vertical="center"/>
      <protection locked="0" hidden="0"/>
    </xf>
    <xf numFmtId="49" fontId="1" fillId="3" borderId="6" xfId="0" applyFont="1" applyBorder="1" applyAlignment="1">
      <alignment horizontal="center" vertical="center"/>
      <protection locked="0" hidden="0"/>
    </xf>
    <xf numFmtId="49" fontId="1" fillId="3" borderId="23" xfId="0" applyFont="1" applyBorder="1" applyAlignment="1">
      <alignment horizontal="right" vertical="center"/>
      <protection locked="0" hidden="0"/>
    </xf>
    <xf numFmtId="49" fontId="1" fillId="3" borderId="24" xfId="0" applyFont="1" applyBorder="1" applyAlignment="1">
      <alignment horizontal="left" vertical="center"/>
      <protection locked="0" hidden="0"/>
    </xf>
    <xf numFmtId="166" fontId="1" fillId="3" borderId="7" xfId="0" applyFont="1" applyBorder="1" applyAlignment="1">
      <alignment horizontal="center" vertical="center"/>
      <protection locked="0" hidden="0"/>
    </xf>
    <xf numFmtId="166" fontId="1" fillId="3" borderId="7" xfId="0" applyFont="1" applyBorder="1" applyAlignment="1">
      <alignment horizontal="center" vertical="center"/>
    </xf>
    <xf numFmtId="166" fontId="1" fillId="3" borderId="25" xfId="0" applyFont="1" applyBorder="1" applyAlignment="1">
      <alignment horizontal="center" vertical="center"/>
    </xf>
    <xf numFmtId="49" fontId="1" fillId="3" borderId="24" xfId="0" applyFont="1" applyBorder="1" applyAlignment="1">
      <alignment horizontal="center" vertical="center"/>
      <protection locked="0" hidden="0"/>
    </xf>
    <xf numFmtId="49" fontId="1" fillId="3" borderId="7" xfId="0" applyFont="1" applyBorder="1" applyAlignment="1">
      <alignment horizontal="center" vertical="center"/>
      <protection locked="0" hidden="0"/>
    </xf>
    <xf numFmtId="166" fontId="1" fillId="3" borderId="9" xfId="0" applyFont="1" applyBorder="1" applyAlignment="1">
      <alignment horizontal="center" vertical="center"/>
    </xf>
    <xf numFmtId="0" fontId="6" fillId="0" borderId="12" xfId="0" applyFont="1" applyBorder="1" applyAlignment="1">
      <alignment horizontal="left"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1" fillId="6" borderId="3" xfId="0" applyFont="1" applyBorder="1" applyAlignment="1">
      <alignment horizontal="center" vertical="center"/>
    </xf>
    <xf numFmtId="0" fontId="1" fillId="6" borderId="5" xfId="0" applyFont="1" applyBorder="1" applyAlignment="1">
      <alignment horizontal="center" vertical="center"/>
    </xf>
    <xf numFmtId="0" fontId="1" fillId="6" borderId="4" xfId="0" applyFont="1" applyBorder="1" applyAlignment="1">
      <alignment horizontal="center" vertical="center"/>
    </xf>
    <xf numFmtId="0" fontId="1" fillId="0" borderId="4" xfId="0" applyFont="1" applyBorder="1" applyAlignment="1">
      <alignment horizontal="center" vertical="center"/>
    </xf>
    <xf numFmtId="49" fontId="1" fillId="0" borderId="4" xfId="0" applyFont="1" applyBorder="1" applyAlignment="1">
      <alignment horizontal="center" vertical="center"/>
      <protection locked="0" hidden="0"/>
    </xf>
    <xf numFmtId="49" fontId="1" fillId="3" borderId="4" xfId="0" applyFont="1" applyBorder="1" applyAlignment="1">
      <alignment horizontal="center" vertical="center"/>
      <protection locked="0" hidden="0"/>
    </xf>
    <xf numFmtId="0" fontId="1" fillId="3" borderId="4" xfId="0" applyFont="1" applyBorder="1" applyAlignment="1">
      <alignment horizontal="center" vertical="center"/>
    </xf>
    <xf numFmtId="49" fontId="1" fillId="3" borderId="9" xfId="0" applyFont="1" applyBorder="1" applyAlignment="1">
      <alignment horizontal="center" vertical="center"/>
      <protection locked="0" hidden="0"/>
    </xf>
    <xf numFmtId="0" fontId="3" fillId="0" borderId="0" xfId="0" applyFont="1" applyBorder="1" applyAlignment="1">
      <alignment horizontal="center" vertical="center"/>
    </xf>
    <xf numFmtId="0" fontId="1" fillId="5" borderId="26" xfId="0" applyFont="1" applyBorder="1" applyAlignment="1">
      <alignment horizontal="center" vertical="center"/>
    </xf>
    <xf numFmtId="0" fontId="1" fillId="5" borderId="27" xfId="0" applyFont="1" applyBorder="1" applyAlignment="1">
      <alignment horizontal="center" vertical="center"/>
    </xf>
    <xf numFmtId="0" fontId="1" fillId="0" borderId="4" xfId="0" applyFont="1" applyBorder="1" applyAlignment="1">
      <alignment horizontal="left" vertical="top" wrapText="1"/>
      <protection locked="0" hidden="0"/>
    </xf>
    <xf numFmtId="0" fontId="1" fillId="3" borderId="26" xfId="0" applyFont="1" applyBorder="1" applyAlignment="1">
      <alignment horizontal="right" vertical="center"/>
    </xf>
    <xf numFmtId="167" fontId="1" fillId="3" borderId="20" xfId="0" applyFont="1" applyBorder="1" applyAlignment="1">
      <alignment horizontal="left" vertical="center"/>
      <protection locked="0" hidden="0"/>
    </xf>
    <xf numFmtId="0" fontId="1" fillId="3" borderId="21" xfId="0" applyFont="1" applyBorder="1" applyAlignment="1">
      <alignment horizontal="right" vertical="center"/>
    </xf>
    <xf numFmtId="167" fontId="1" fillId="3" borderId="27" xfId="0" applyFont="1" applyBorder="1" applyAlignment="1">
      <alignment horizontal="left" vertical="center"/>
      <protection locked="0" hidden="0"/>
    </xf>
    <xf numFmtId="0" fontId="1" fillId="5" borderId="28" xfId="0" applyFont="1" applyBorder="1" applyAlignment="1">
      <alignment horizontal="left" vertical="top"/>
      <protection locked="0" hidden="0"/>
    </xf>
    <xf numFmtId="0" fontId="1" fillId="3" borderId="4" xfId="0" applyFont="1" applyBorder="1" applyAlignment="1">
      <alignment horizontal="left" vertical="top" wrapText="1"/>
      <protection locked="0" hidden="0"/>
    </xf>
    <xf numFmtId="0" fontId="9" fillId="0" borderId="4" xfId="0" applyFont="1" applyBorder="1" applyAlignment="1">
      <alignment horizontal="left" vertical="top" wrapText="1"/>
      <protection locked="0" hidden="0"/>
    </xf>
    <xf numFmtId="0" fontId="3" fillId="2" borderId="29" xfId="0" applyFont="1" applyBorder="1" applyAlignment="1">
      <alignment horizontal="center" vertical="center"/>
    </xf>
    <xf numFmtId="0" fontId="1" fillId="3" borderId="30" xfId="0" applyFont="1" applyBorder="1" applyAlignment="1">
      <alignment horizontal="left" vertical="top" wrapText="1"/>
      <protection locked="0" hidden="0"/>
    </xf>
    <xf numFmtId="0" fontId="1" fillId="5" borderId="30" xfId="0" applyFont="1" applyBorder="1" applyAlignment="1">
      <alignment horizontal="left" vertical="top" wrapText="1"/>
      <protection locked="0" hidden="0"/>
    </xf>
    <xf numFmtId="0" fontId="1" fillId="3" borderId="31" xfId="0" applyFont="1" applyBorder="1" applyAlignment="1">
      <alignment horizontal="left" vertical="top" wrapText="1"/>
      <protection locked="0" hidden="0"/>
    </xf>
    <xf numFmtId="0" fontId="1" fillId="0" borderId="28" xfId="0" applyFont="1" applyBorder="1" applyAlignment="1">
      <alignment horizontal="left" vertical="top" wrapText="1"/>
      <protection locked="0" hidden="0"/>
    </xf>
    <xf numFmtId="49" fontId="1" fillId="3" borderId="31" xfId="0" applyFont="1" applyBorder="1" applyAlignment="1">
      <alignment horizontal="left" vertical="top" wrapText="1"/>
      <protection locked="0" hidden="0"/>
    </xf>
    <xf numFmtId="49" fontId="1" fillId="3" borderId="32" xfId="0" applyFont="1" applyBorder="1" applyAlignment="1">
      <alignment horizontal="left" vertical="top" wrapText="1"/>
      <protection locked="0" hidden="0"/>
    </xf>
    <xf numFmtId="49" fontId="1" fillId="0" borderId="4" xfId="0" applyFont="1" applyBorder="1" applyAlignment="1">
      <alignment horizontal="left" vertical="top"/>
      <protection locked="0" hidden="0"/>
    </xf>
    <xf numFmtId="49" fontId="1" fillId="0" borderId="32" xfId="0" applyFont="1" applyBorder="1" applyAlignment="1">
      <alignment horizontal="left" vertical="top" wrapText="1"/>
      <protection locked="0" hidden="0"/>
    </xf>
    <xf numFmtId="49" fontId="1" fillId="3" borderId="3" xfId="0" applyFont="1" applyBorder="1" applyAlignment="1">
      <alignment horizontal="left" vertical="top"/>
      <protection locked="0" hidden="0"/>
    </xf>
    <xf numFmtId="49" fontId="1" fillId="3" borderId="4" xfId="0" applyFont="1" applyBorder="1" applyAlignment="1">
      <alignment horizontal="left" vertical="top"/>
      <protection locked="0" hidden="0"/>
    </xf>
    <xf numFmtId="49" fontId="1" fillId="0" borderId="3" xfId="0" applyFont="1" applyBorder="1" applyAlignment="1">
      <alignment horizontal="left" vertical="top"/>
      <protection locked="0" hidden="0"/>
    </xf>
    <xf numFmtId="0" fontId="1" fillId="0" borderId="32" xfId="0" applyFont="1" applyBorder="1" applyAlignment="1">
      <alignment horizontal="center" vertical="center" wrapText="1"/>
    </xf>
    <xf numFmtId="0" fontId="1" fillId="0" borderId="4" xfId="0" applyFont="1" applyBorder="1" applyAlignment="1">
      <alignment horizontal="center" vertical="center" wrapText="1"/>
    </xf>
    <xf numFmtId="49" fontId="1" fillId="3" borderId="28" xfId="0" applyFont="1" applyBorder="1" applyAlignment="1">
      <alignment horizontal="left" vertical="top" wrapText="1"/>
      <protection locked="0" hidden="0"/>
    </xf>
    <xf numFmtId="0" fontId="1" fillId="0" borderId="6" xfId="0" applyFont="1" applyBorder="1" applyAlignment="1">
      <alignment horizontal="center" vertical="center"/>
    </xf>
    <xf numFmtId="0" fontId="1" fillId="0" borderId="9" xfId="0" applyFont="1" applyBorder="1" applyAlignment="1">
      <alignment horizontal="center" vertical="center"/>
    </xf>
    <xf numFmtId="49" fontId="1" fillId="0" borderId="6" xfId="0" applyFont="1" applyBorder="1" applyAlignment="1">
      <alignment horizontal="left" vertical="top"/>
      <protection locked="0" hidden="0"/>
    </xf>
    <xf numFmtId="49" fontId="1" fillId="0" borderId="9" xfId="0" applyFont="1" applyBorder="1" applyAlignment="1">
      <alignment horizontal="left" vertical="top"/>
      <protection locked="0" hidden="0"/>
    </xf>
    <xf numFmtId="0" fontId="10" fillId="0" borderId="0" xfId="0" applyFont="1" applyAlignment="1">
      <alignment horizontal="center" vertical="center"/>
    </xf>
    <xf numFmtId="0" fontId="10" fillId="0" borderId="0" xfId="0" applyFont="1" applyBorder="1" applyAlignment="1">
      <alignment horizontal="center" vertical="center"/>
    </xf>
    <xf numFmtId="0" fontId="11" fillId="0" borderId="0" xfId="0" applyFont="1" applyAlignment="1">
      <alignment horizontal="center" vertical="center"/>
    </xf>
    <xf numFmtId="0" fontId="11" fillId="2" borderId="29" xfId="0" applyFont="1" applyBorder="1" applyAlignment="1">
      <alignment horizontal="center" vertical="center"/>
    </xf>
    <xf numFmtId="0" fontId="10" fillId="6" borderId="33" xfId="0" applyFont="1" applyBorder="1" applyAlignment="1">
      <alignment horizontal="center" vertical="center"/>
    </xf>
    <xf numFmtId="0" fontId="10" fillId="6" borderId="34"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10" fillId="3" borderId="33" xfId="0" applyFont="1" applyBorder="1" applyAlignment="1">
      <alignment horizontal="center" vertical="center"/>
    </xf>
    <xf numFmtId="0" fontId="10" fillId="3" borderId="34" xfId="0" applyFont="1" applyBorder="1" applyAlignment="1">
      <alignment horizontal="center" vertical="center"/>
    </xf>
    <xf numFmtId="0" fontId="10" fillId="3" borderId="35" xfId="0" applyFont="1" applyBorder="1" applyAlignment="1">
      <alignment horizontal="center" vertical="center"/>
    </xf>
    <xf numFmtId="0" fontId="10" fillId="3" borderId="36" xfId="0" applyFont="1" applyBorder="1" applyAlignment="1">
      <alignment horizontal="center" vertical="center"/>
    </xf>
    <xf numFmtId="0" fontId="10" fillId="0" borderId="35" xfId="0" applyFont="1" applyBorder="1" applyAlignment="1">
      <alignment horizontal="center" vertical="center"/>
    </xf>
    <xf numFmtId="0" fontId="10" fillId="0" borderId="36" xfId="0" applyFont="1" applyBorder="1" applyAlignment="1">
      <alignment horizontal="center" vertical="center"/>
    </xf>
    <xf numFmtId="0" fontId="12" fillId="0" borderId="0" xfId="0" applyFont="1" applyAlignment="1">
      <alignment horizontal="center" vertical="center"/>
      <protection locked="0" hidden="0"/>
    </xf>
    <xf numFmtId="0" fontId="12" fillId="0" borderId="0" xfId="0" applyFont="1" applyAlignment="1">
      <alignment horizontal="left" vertical="center"/>
      <protection locked="0" hidden="0"/>
    </xf>
    <xf numFmtId="49" fontId="12" fillId="0" borderId="0" xfId="0" applyFont="1" applyAlignment="1">
      <alignment horizontal="center" vertical="center"/>
      <protection locked="0" hidden="0"/>
    </xf>
    <xf numFmtId="0" fontId="12" fillId="0" borderId="0" xfId="0" applyFont="1" applyAlignment="1">
      <alignment horizontal="center" vertical="center" wrapText="1"/>
      <protection locked="0" hidden="0"/>
    </xf>
    <xf numFmtId="0" fontId="12" fillId="0" borderId="0" xfId="0" applyFont="1" applyAlignment="1">
      <alignment horizontal="left" vertical="center" wrapText="1"/>
      <protection locked="0" hidden="0"/>
    </xf>
    <xf numFmtId="0" fontId="13" fillId="2" borderId="37" xfId="0" applyFont="1" applyBorder="1" applyAlignment="1">
      <alignment horizontal="center" vertical="center"/>
      <protection locked="0" hidden="0"/>
    </xf>
    <xf numFmtId="0" fontId="13" fillId="2" borderId="38" xfId="0" applyFont="1" applyBorder="1" applyAlignment="1">
      <alignment horizontal="center" vertical="center"/>
      <protection locked="0" hidden="0"/>
    </xf>
    <xf numFmtId="49" fontId="13" fillId="2" borderId="38" xfId="0" applyFont="1" applyBorder="1" applyAlignment="1">
      <alignment horizontal="center" vertical="center"/>
      <protection locked="0" hidden="0"/>
    </xf>
    <xf numFmtId="0" fontId="13" fillId="2" borderId="38" xfId="0" applyFont="1" applyBorder="1" applyAlignment="1">
      <alignment horizontal="center" vertical="center" wrapText="1"/>
      <protection locked="0" hidden="0"/>
    </xf>
    <xf numFmtId="0" fontId="13" fillId="2" borderId="39" xfId="0" applyFont="1" applyBorder="1" applyAlignment="1">
      <alignment horizontal="center" vertical="center" wrapText="1"/>
      <protection locked="0" hidden="0"/>
    </xf>
    <xf numFmtId="0" fontId="12" fillId="0" borderId="33" xfId="0" applyFont="1" applyBorder="1" applyAlignment="1">
      <alignment horizontal="center" vertical="center"/>
      <protection locked="0" hidden="0"/>
    </xf>
    <xf numFmtId="0" fontId="14" fillId="0" borderId="34" xfId="0" applyFont="1" applyBorder="1" applyAlignment="1">
      <alignment horizontal="center" vertical="center"/>
      <protection locked="0" hidden="0"/>
    </xf>
    <xf numFmtId="0" fontId="12" fillId="3" borderId="33" xfId="0" applyFont="1" applyBorder="1" applyAlignment="1">
      <alignment horizontal="center" vertical="center"/>
      <protection locked="0" hidden="0"/>
    </xf>
    <xf numFmtId="0" fontId="12" fillId="3" borderId="0" xfId="0" applyFont="1" applyBorder="1" applyAlignment="1">
      <alignment horizontal="left" vertical="center"/>
      <protection locked="0" hidden="0"/>
    </xf>
    <xf numFmtId="49" fontId="12" fillId="3" borderId="0" xfId="0" applyFont="1" applyBorder="1" applyAlignment="1">
      <alignment horizontal="center" vertical="center"/>
      <protection locked="0" hidden="0"/>
    </xf>
    <xf numFmtId="0" fontId="12" fillId="3" borderId="0" xfId="0" applyFont="1" applyBorder="1" applyAlignment="1">
      <alignment horizontal="center" vertical="center" wrapText="1"/>
      <protection locked="0" hidden="0"/>
    </xf>
    <xf numFmtId="0" fontId="12" fillId="3" borderId="0" xfId="0" applyFont="1" applyBorder="1" applyAlignment="1">
      <alignment horizontal="center" vertical="center"/>
    </xf>
    <xf numFmtId="0" fontId="12" fillId="3" borderId="34" xfId="0" applyFont="1" applyBorder="1" applyAlignment="1">
      <alignment horizontal="left" vertical="center" wrapText="1"/>
      <protection locked="0" hidden="0"/>
    </xf>
    <xf numFmtId="0" fontId="12" fillId="0" borderId="0" xfId="0" applyFont="1" applyBorder="1" applyAlignment="1">
      <alignment horizontal="left" vertical="center"/>
      <protection locked="0" hidden="0"/>
    </xf>
    <xf numFmtId="0" fontId="12" fillId="0" borderId="0" xfId="0" applyFont="1" applyBorder="1" applyAlignment="1">
      <alignment horizontal="center" vertical="center"/>
      <protection locked="0" hidden="0"/>
    </xf>
    <xf numFmtId="0" fontId="12" fillId="0" borderId="0" xfId="0" applyFont="1" applyBorder="1" applyAlignment="1">
      <alignment horizontal="center" vertical="center" wrapText="1"/>
      <protection locked="0" hidden="0"/>
    </xf>
    <xf numFmtId="0" fontId="12" fillId="0" borderId="0" xfId="0" applyFont="1" applyBorder="1" applyAlignment="1">
      <alignment horizontal="center" vertical="center"/>
    </xf>
    <xf numFmtId="0" fontId="12" fillId="0" borderId="34" xfId="0" applyFont="1" applyBorder="1" applyAlignment="1">
      <alignment horizontal="left" vertical="center"/>
      <protection locked="0" hidden="0"/>
    </xf>
    <xf numFmtId="0" fontId="12" fillId="0" borderId="35" xfId="0" applyFont="1" applyBorder="1" applyAlignment="1">
      <alignment horizontal="center" vertical="center"/>
      <protection locked="0" hidden="0"/>
    </xf>
    <xf numFmtId="0" fontId="12" fillId="0" borderId="40" xfId="0" applyFont="1" applyBorder="1" applyAlignment="1">
      <alignment horizontal="left" vertical="center"/>
      <protection locked="0" hidden="0"/>
    </xf>
    <xf numFmtId="0" fontId="12" fillId="0" borderId="40" xfId="0" applyFont="1" applyBorder="1" applyAlignment="1">
      <alignment horizontal="center" vertical="center"/>
      <protection locked="0" hidden="0"/>
    </xf>
    <xf numFmtId="0" fontId="12" fillId="0" borderId="40" xfId="0" applyFont="1" applyBorder="1" applyAlignment="1">
      <alignment horizontal="center" vertical="center" wrapText="1"/>
      <protection locked="0" hidden="0"/>
    </xf>
    <xf numFmtId="0" fontId="12" fillId="0" borderId="40" xfId="0" applyFont="1" applyBorder="1" applyAlignment="1">
      <alignment horizontal="center" vertical="center"/>
    </xf>
    <xf numFmtId="0" fontId="12" fillId="0" borderId="36" xfId="0" applyFont="1" applyBorder="1" applyAlignment="1">
      <alignment horizontal="left" vertical="center"/>
      <protection locked="0" hidden="0"/>
    </xf>
    <xf numFmtId="49" fontId="12" fillId="0" borderId="0" xfId="0" applyFont="1" applyBorder="1" applyAlignment="1">
      <alignment horizontal="center" vertical="center"/>
      <protection locked="0" hidden="0"/>
    </xf>
    <xf numFmtId="49" fontId="12" fillId="0" borderId="0" xfId="0" applyFont="1" applyBorder="1" applyAlignment="1">
      <alignment horizontal="center" vertical="center" wrapText="1"/>
      <protection locked="0" hidden="0"/>
    </xf>
    <xf numFmtId="49" fontId="13" fillId="2" borderId="0" xfId="0" applyFont="1" applyBorder="1" applyAlignment="1">
      <alignment horizontal="center" vertical="center"/>
      <protection locked="0" hidden="0"/>
    </xf>
    <xf numFmtId="49" fontId="13" fillId="2" borderId="0" xfId="0" applyFont="1" applyBorder="1" applyAlignment="1">
      <alignment horizontal="center" vertical="center" wrapText="1"/>
      <protection locked="0" hidden="0"/>
    </xf>
    <xf numFmtId="49" fontId="15" fillId="7" borderId="0" xfId="0" applyFont="1" applyBorder="1" applyAlignment="1">
      <alignment horizontal="center" vertical="center"/>
      <protection locked="0" hidden="0"/>
    </xf>
    <xf numFmtId="49" fontId="16" fillId="7" borderId="0" xfId="0" applyFont="1" applyBorder="1" applyAlignment="1">
      <alignment horizontal="center" vertical="center"/>
      <protection locked="0" hidden="0"/>
    </xf>
    <xf numFmtId="49" fontId="16" fillId="0" borderId="0" xfId="0" applyFont="1" applyBorder="1" applyAlignment="1">
      <alignment horizontal="center" vertical="center"/>
      <protection locked="0" hidden="0"/>
    </xf>
    <xf numFmtId="49" fontId="12" fillId="3" borderId="0" xfId="0" applyFont="1" applyBorder="1" applyAlignment="1">
      <alignment horizontal="center" vertical="center" wrapText="1"/>
      <protection locked="0" hidden="0"/>
    </xf>
    <xf numFmtId="49" fontId="12" fillId="3" borderId="0" xfId="0" applyFont="1" applyBorder="1" applyAlignment="1">
      <alignment horizontal="center" vertical="center"/>
    </xf>
    <xf numFmtId="49" fontId="12" fillId="0" borderId="0" xfId="0" applyFont="1" applyBorder="1" applyAlignment="1">
      <alignment horizontal="center" vertical="center"/>
    </xf>
    <xf numFmtId="49" fontId="13" fillId="7" borderId="0" xfId="0" applyFont="1" applyBorder="1" applyAlignment="1">
      <alignment horizontal="left" vertical="center" indent="15"/>
      <protection locked="0" hidden="0"/>
    </xf>
    <xf numFmtId="49" fontId="17" fillId="0" borderId="0" xfId="0" applyFont="1" applyBorder="1" applyAlignment="1">
      <alignment horizontal="left" vertical="top" wrapText="1"/>
      <protection locked="0" hidden="0"/>
    </xf>
    <xf numFmtId="49" fontId="12" fillId="0" borderId="0" xfId="0" applyFont="1" applyBorder="1" applyAlignment="1">
      <alignment horizontal="left" vertical="top" wrapText="1"/>
      <protection locked="0" hidden="0"/>
    </xf>
    <xf numFmtId="0" fontId="18" fillId="0" borderId="0" xfId="0" applyFont="1" applyAlignment="1">
      <alignment horizontal="center" vertical="center"/>
    </xf>
    <xf numFmtId="0" fontId="19" fillId="0" borderId="0" xfId="0" applyFont="1" applyAlignment="1">
      <alignment horizontal="center" vertical="center"/>
    </xf>
    <xf numFmtId="0" fontId="18" fillId="2" borderId="1" xfId="0" applyFont="1" applyBorder="1" applyAlignment="1">
      <alignment horizontal="center" vertical="center"/>
    </xf>
    <xf numFmtId="0" fontId="18" fillId="2" borderId="29" xfId="0" applyFont="1" applyBorder="1" applyAlignment="1">
      <alignment horizontal="center" vertical="center"/>
    </xf>
    <xf numFmtId="0" fontId="19" fillId="3" borderId="3" xfId="0" applyFont="1" applyBorder="1" applyAlignment="1">
      <alignment horizontal="center" vertical="center" wrapText="1"/>
    </xf>
    <xf numFmtId="0" fontId="19" fillId="3" borderId="5" xfId="0" applyFont="1" applyBorder="1" applyAlignment="1">
      <alignment horizontal="center" vertical="center"/>
      <protection locked="0" hidden="0"/>
    </xf>
    <xf numFmtId="1" fontId="19" fillId="3" borderId="5" xfId="0" applyFont="1" applyBorder="1" applyAlignment="1">
      <alignment horizontal="center" vertical="center"/>
    </xf>
    <xf numFmtId="0" fontId="19" fillId="0" borderId="5" xfId="0" applyFont="1" applyBorder="1" applyAlignment="1">
      <alignment horizontal="center" vertical="center" wrapText="1"/>
    </xf>
    <xf numFmtId="0" fontId="19" fillId="0" borderId="5" xfId="0" applyFont="1" applyBorder="1" applyAlignment="1">
      <alignment horizontal="center" vertical="center"/>
      <protection locked="0" hidden="0"/>
    </xf>
    <xf numFmtId="1" fontId="19" fillId="0" borderId="5" xfId="0" applyFont="1" applyBorder="1" applyAlignment="1">
      <alignment horizontal="center" vertical="center"/>
    </xf>
    <xf numFmtId="0" fontId="19" fillId="3" borderId="5" xfId="0" applyFont="1" applyBorder="1" applyAlignment="1">
      <alignment horizontal="center" vertical="center" wrapText="1"/>
    </xf>
    <xf numFmtId="1" fontId="19" fillId="3" borderId="4" xfId="0" applyFont="1" applyBorder="1" applyAlignment="1">
      <alignment horizontal="center" vertical="center"/>
    </xf>
    <xf numFmtId="0" fontId="19" fillId="0" borderId="31" xfId="0" applyFont="1" applyBorder="1" applyAlignment="1">
      <alignment horizontal="center" vertical="center"/>
    </xf>
    <xf numFmtId="0" fontId="19" fillId="3" borderId="5" xfId="0" applyFont="1" applyBorder="1" applyAlignment="1">
      <alignment horizontal="center" vertical="center"/>
    </xf>
    <xf numFmtId="0" fontId="19" fillId="0" borderId="3" xfId="0" applyFont="1" applyBorder="1" applyAlignment="1">
      <alignment horizontal="center" vertical="center" wrapText="1"/>
    </xf>
    <xf numFmtId="1" fontId="19" fillId="0" borderId="4" xfId="0" applyFont="1" applyBorder="1" applyAlignment="1">
      <alignment horizontal="center" vertical="center"/>
    </xf>
    <xf numFmtId="0" fontId="19" fillId="0" borderId="5" xfId="0" applyFont="1" applyBorder="1" applyAlignment="1">
      <alignment horizontal="center" vertical="center"/>
    </xf>
    <xf numFmtId="0" fontId="19" fillId="3" borderId="6" xfId="0" applyFont="1" applyBorder="1" applyAlignment="1">
      <alignment horizontal="center" vertical="center" wrapText="1"/>
    </xf>
    <xf numFmtId="0" fontId="19" fillId="3" borderId="7" xfId="0" applyFont="1" applyBorder="1" applyAlignment="1">
      <alignment horizontal="center" vertical="center"/>
      <protection locked="0" hidden="0"/>
    </xf>
    <xf numFmtId="0" fontId="19" fillId="0" borderId="7" xfId="0" applyFont="1" applyBorder="1" applyAlignment="1">
      <alignment horizontal="center" vertical="center" wrapText="1"/>
    </xf>
    <xf numFmtId="0" fontId="19" fillId="0" borderId="7" xfId="0" applyFont="1" applyBorder="1" applyAlignment="1">
      <alignment horizontal="center" vertical="center"/>
      <protection locked="0" hidden="0"/>
    </xf>
    <xf numFmtId="0" fontId="19" fillId="3" borderId="9" xfId="0" applyFont="1" applyBorder="1" applyAlignment="1">
      <alignment horizontal="center" vertical="center" wrapText="1"/>
    </xf>
    <xf numFmtId="0" fontId="19" fillId="3" borderId="7" xfId="0" applyFont="1" applyBorder="1" applyAlignment="1">
      <alignment horizontal="center" vertical="center"/>
    </xf>
    <xf numFmtId="1" fontId="19" fillId="0" borderId="7" xfId="0" applyFont="1" applyBorder="1" applyAlignment="1">
      <alignment horizontal="center" vertical="center"/>
    </xf>
    <xf numFmtId="0" fontId="19" fillId="3" borderId="2" xfId="0" applyFont="1" applyBorder="1" applyAlignment="1">
      <alignment horizontal="center" vertical="center"/>
    </xf>
    <xf numFmtId="0" fontId="1" fillId="4" borderId="3"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center" vertical="center"/>
    </xf>
    <xf numFmtId="0" fontId="19" fillId="0" borderId="9" xfId="0" applyFont="1" applyBorder="1" applyAlignment="1">
      <alignment horizontal="center" vertical="center"/>
    </xf>
    <xf numFmtId="0" fontId="20" fillId="0" borderId="0" xfId="1" applyFont="1" applyBorder="1" applyAlignment="1">
      <alignment horizontal="center" vertical="center"/>
      <protection locked="0" hidden="0"/>
    </xf>
    <xf numFmtId="0" fontId="21" fillId="0" borderId="0" xfId="0" applyFont="1">
      <alignment vertical="center"/>
    </xf>
    <xf numFmtId="0" fontId="21" fillId="0" borderId="0" xfId="0" applyFont="1" applyAlignment="1">
      <alignment horizontal="left" vertical="center"/>
    </xf>
    <xf numFmtId="0" fontId="22" fillId="2" borderId="29" xfId="0" applyFont="1" applyBorder="1" applyAlignment="1">
      <alignment horizontal="center" vertical="center"/>
    </xf>
    <xf numFmtId="0" fontId="21" fillId="3" borderId="30" xfId="0" applyFont="1" applyBorder="1" applyAlignment="1">
      <alignment horizontal="left" vertical="center"/>
    </xf>
    <xf numFmtId="0" fontId="21" fillId="3" borderId="31" xfId="0" applyFont="1" applyBorder="1" applyAlignment="1">
      <alignment horizontal="left" vertical="center"/>
    </xf>
    <xf numFmtId="49" fontId="19" fillId="0" borderId="0" xfId="0" applyFont="1" applyAlignment="1">
      <alignment horizontal="center" vertical="center"/>
    </xf>
    <xf numFmtId="0" fontId="18" fillId="2" borderId="5" xfId="0" applyFont="1" applyBorder="1" applyAlignment="1">
      <alignment horizontal="center" vertical="center"/>
      <protection locked="0" hidden="0"/>
    </xf>
    <xf numFmtId="0" fontId="19" fillId="0" borderId="0" xfId="0" applyFont="1">
      <alignment vertical="center"/>
    </xf>
    <xf numFmtId="49" fontId="19" fillId="3" borderId="5" xfId="0" applyFont="1" applyBorder="1" applyAlignment="1">
      <alignment horizontal="center" vertical="center"/>
      <protection locked="0" hidden="0"/>
    </xf>
  </cellXfs>
  <cellStyles count="2">
    <cellStyle name="常规" xfId="0" builtinId="0"/>
    <cellStyle name="*unknown*" xfId="1"/>
  </cellStyles>
  <dxfs count="3">
    <dxf>
      <font>
        <sz val="11"/>
        <color rgb="FFFFFFFF"/>
      </font>
    </dxf>
    <dxf>
      <font>
        <sz val="11"/>
        <color rgb="FFFFFFFF"/>
      </font>
    </dxf>
    <dxf>
      <font>
        <sz val="11"/>
        <color rgb="FF9C0006"/>
      </font>
      <fill>
        <patternFill>
          <bgColor rgb="FFFFC7CE"/>
        </patternFill>
      </fill>
    </dxf>
  </dxfs>
  <colors>
    <indexedColors>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BFBFBF"/>
      <rgbColor rgb="00808080"/>
      <rgbColor rgb="008FAADC"/>
      <rgbColor rgb="00993366"/>
      <rgbColor rgb="00FFFFCC"/>
      <rgbColor rgb="00DEEBF7"/>
      <rgbColor rgb="00660066"/>
      <rgbColor rgb="00FF8080"/>
      <rgbColor rgb="000563C1"/>
      <rgbColor rgb="00BDD7EE"/>
      <rgbColor rgb="00000080"/>
      <rgbColor rgb="00FF00FF"/>
      <rgbColor rgb="00FFFF00"/>
      <rgbColor rgb="0000FFFF"/>
      <rgbColor rgb="00800080"/>
      <rgbColor rgb="00C00000"/>
      <rgbColor rgb="00008080"/>
      <rgbColor rgb="000000FF"/>
      <rgbColor rgb="0000CCFF"/>
      <rgbColor rgb="00CCFFFF"/>
      <rgbColor rgb="00CCFFCC"/>
      <rgbColor rgb="00FFFF99"/>
      <rgbColor rgb="009DC3E6"/>
      <rgbColor rgb="00FF99CC"/>
      <rgbColor rgb="00CC99FF"/>
      <rgbColor rgb="00FFC7CE"/>
      <rgbColor rgb="003366FF"/>
      <rgbColor rgb="0033CCCC"/>
      <rgbColor rgb="0099CC00"/>
      <rgbColor rgb="00FFCC00"/>
      <rgbColor rgb="00FF9900"/>
      <rgbColor rgb="00FF6600"/>
      <rgbColor rgb="00666699"/>
      <rgbColor rgb="00AFABAB"/>
      <rgbColor rgb="00003366"/>
      <rgbColor rgb="005B9BD5"/>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712</xdr:colOff>
      <xdr:row>1</xdr:row>
      <xdr:rowOff>12017</xdr:rowOff>
    </xdr:from>
    <xdr:to>
      <xdr:col>40</xdr:col>
      <xdr:colOff>205103</xdr:colOff>
      <xdr:row>8</xdr:row>
      <xdr:rowOff>0</xdr:rowOff>
    </xdr:to>
    <xdr:pic>
      <xdr:nvPicPr>
        <xdr:cNvPr id="2" name="图像 1" descr=" "/>
        <xdr:cNvPicPr/>
      </xdr:nvPicPr>
      <xdr:blipFill>
        <a:blip xmlns:r="http://schemas.openxmlformats.org/officeDocument/2006/relationships" r:embed="rId1"/>
        <a:srcRect/>
        <a:stretch>
          <a:fillRect/>
        </a:stretch>
      </xdr:blipFill>
      <xdr:spPr>
        <a:xfrm>
          <a:off x="8512920" y="209520"/>
          <a:ext cx="1420560" cy="132696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Q100"/>
  <sheetViews>
    <sheetView tabSelected="1" workbookViewId="0" topLeftCell="Q6" showGridLines="0" showRowColHeaders="0" zoomScale="67">
      <selection activeCell="AH35" sqref="AH35:AI35"/>
    </sheetView>
  </sheetViews>
  <sheetFormatPr defaultRowHeight="14.25" defaultColWidth="10" zeroHeight="1"/>
  <cols>
    <col min="1" max="1" customWidth="1" width="3.21875" style="1"/>
    <col min="2" max="2" customWidth="1" width="3.21875" style="1"/>
    <col min="3" max="3" customWidth="1" width="3.21875" style="1"/>
    <col min="4" max="4" customWidth="1" width="3.21875" style="1"/>
    <col min="5" max="5" customWidth="1" width="3.21875" style="1"/>
    <col min="6" max="6" customWidth="1" width="3.21875" style="1"/>
    <col min="7" max="7" customWidth="1" width="3.21875" style="1"/>
    <col min="8" max="8" customWidth="1" width="3.21875" style="1"/>
    <col min="9" max="9" customWidth="1" width="3.21875" style="1"/>
    <col min="10" max="10" customWidth="1" width="3.21875" style="1"/>
    <col min="11" max="11" customWidth="1" width="3.21875" style="1"/>
    <col min="12" max="12" customWidth="1" width="3.21875" style="1"/>
    <col min="13" max="13" customWidth="1" width="3.21875" style="1"/>
    <col min="14" max="14" customWidth="1" width="3.21875" style="1"/>
    <col min="15" max="15" customWidth="1" width="3.21875" style="1"/>
    <col min="16" max="16" customWidth="1" width="3.21875" style="1"/>
    <col min="17" max="17" customWidth="1" width="3.21875" style="1"/>
    <col min="18" max="18" customWidth="1" width="3.21875" style="1"/>
    <col min="19" max="19" customWidth="1" width="3.21875" style="1"/>
    <col min="20" max="20" customWidth="1" width="3.21875" style="1"/>
    <col min="21" max="21" customWidth="1" width="3.21875" style="1"/>
    <col min="22" max="22" customWidth="1" width="3.21875" style="1"/>
    <col min="23" max="23" customWidth="1" width="3.21875" style="1"/>
    <col min="24" max="24" customWidth="1" width="3.21875" style="1"/>
    <col min="25" max="25" customWidth="1" width="3.21875" style="1"/>
    <col min="26" max="26" customWidth="1" width="3.21875" style="1"/>
    <col min="27" max="27" customWidth="1" width="3.21875" style="1"/>
    <col min="28" max="28" customWidth="1" width="3.21875" style="1"/>
    <col min="29" max="29" customWidth="1" width="3.21875" style="1"/>
    <col min="30" max="30" customWidth="1" width="3.21875" style="1"/>
    <col min="31" max="31" customWidth="1" width="3.21875" style="1"/>
    <col min="32" max="32" customWidth="1" width="3.21875" style="1"/>
    <col min="33" max="33" customWidth="1" width="3.21875" style="1"/>
    <col min="34" max="34" customWidth="1" width="3.21875" style="1"/>
    <col min="35" max="35" customWidth="1" width="3.21875" style="1"/>
    <col min="36" max="36" customWidth="1" width="3.21875" style="1"/>
    <col min="37" max="37" customWidth="1" width="3.21875" style="1"/>
    <col min="38" max="38" customWidth="1" width="3.21875" style="1"/>
    <col min="39" max="39" customWidth="1" width="3.21875" style="1"/>
    <col min="40" max="40" customWidth="1" width="3.21875" style="1"/>
    <col min="41" max="41" customWidth="1" width="3.21875" style="1"/>
    <col min="42" max="42" customWidth="1" width="3.21875" style="1"/>
    <col min="43" max="43" customWidth="1" width="3.21875" style="1"/>
    <col min="44" max="44" customWidth="1" width="3.21875" style="1"/>
    <col min="45" max="45" customWidth="1" width="3.21875" style="1"/>
    <col min="46" max="46" customWidth="1" width="3.21875" style="1"/>
    <col min="47" max="47" customWidth="1" width="3.21875" style="1"/>
    <col min="48" max="48" customWidth="1" width="3.21875" style="1"/>
    <col min="49" max="49" customWidth="1" width="3.21875" style="1"/>
    <col min="50" max="50" customWidth="1" width="3.21875" style="1"/>
    <col min="51" max="51" customWidth="1" width="3.21875" style="1"/>
    <col min="52" max="52" customWidth="1" width="3.21875" style="1"/>
    <col min="53" max="53" customWidth="1" width="3.21875" style="1"/>
    <col min="54" max="54" customWidth="1" width="3.21875" style="1"/>
    <col min="55" max="55" customWidth="1" width="3.21875" style="1"/>
    <col min="56" max="56" customWidth="1" width="3.21875" style="1"/>
    <col min="57" max="57" customWidth="1" width="3.21875" style="1"/>
    <col min="58" max="58" customWidth="1" width="3.21875" style="1"/>
    <col min="59" max="59" customWidth="1" width="3.21875" style="1"/>
    <col min="60" max="60" customWidth="1" width="3.21875" style="1"/>
    <col min="61" max="61" customWidth="1" width="3.21875" style="1"/>
    <col min="62" max="62" customWidth="1" width="3.21875" style="1"/>
    <col min="63" max="63" customWidth="1" width="3.21875" style="1"/>
    <col min="64" max="64" customWidth="1" width="3.21875" style="1"/>
    <col min="65" max="65" customWidth="1" width="3.21875" style="1"/>
    <col min="66" max="66" customWidth="1" width="3.21875" style="1"/>
    <col min="67" max="67" customWidth="1" width="3.21875" style="1"/>
    <col min="68" max="68" customWidth="1" width="3.21875" style="1"/>
    <col min="69" max="69" customWidth="1" width="3.21875" style="1"/>
    <col min="70" max="70" customWidth="1" width="3.21875" style="1"/>
    <col min="71" max="71" customWidth="1" width="3.21875" style="1"/>
    <col min="72" max="72" customWidth="1" width="3.21875" style="1"/>
    <col min="73" max="73" customWidth="1" width="3.21875" style="1"/>
    <col min="74" max="74" customWidth="1" width="3.21875" style="1"/>
    <col min="75" max="75" customWidth="1" width="3.21875" style="1"/>
    <col min="76" max="76" customWidth="1" width="3.21875" style="1"/>
    <col min="77" max="77" customWidth="1" width="3.21875" style="1"/>
    <col min="78" max="78" customWidth="1" width="3.21875" style="1"/>
    <col min="79" max="79" customWidth="1" width="3.21875" style="1"/>
    <col min="80" max="80" customWidth="1" width="3.21875" style="1"/>
    <col min="81" max="81" customWidth="1" width="3.21875" style="1"/>
    <col min="82" max="82" customWidth="1" width="3.21875" style="1"/>
    <col min="83" max="83" customWidth="1" width="3.21875" style="1"/>
    <col min="84" max="84" customWidth="1" width="3.21875" style="1"/>
    <col min="85" max="85" customWidth="1" width="3.21875" style="1"/>
    <col min="86" max="86" customWidth="1" width="3.21875" style="1"/>
    <col min="87" max="87" customWidth="1" width="3.21875" style="1"/>
    <col min="88" max="88" customWidth="1" width="3.21875" style="1"/>
    <col min="89" max="89" customWidth="1" width="3.21875" style="1"/>
    <col min="90" max="90" customWidth="1" width="3.21875" style="1"/>
    <col min="91" max="91" customWidth="1" width="3.21875" style="1"/>
    <col min="92" max="92" customWidth="1" width="3.21875" style="1"/>
    <col min="93" max="93" customWidth="1" width="3.21875" style="1"/>
    <col min="94" max="94" customWidth="1" width="3.21875" style="1"/>
    <col min="95" max="95" customWidth="1" width="3.21875" style="1"/>
    <col min="96" max="96" customWidth="1" width="3.21875" style="1"/>
    <col min="97" max="97" customWidth="1" width="3.21875" style="1"/>
    <col min="98" max="98" customWidth="1" width="3.21875" style="1"/>
    <col min="99" max="99" customWidth="1" width="3.21875" style="1"/>
    <col min="100" max="100" customWidth="1" width="3.21875" style="1"/>
    <col min="101" max="101" customWidth="1" width="3.21875" style="1"/>
    <col min="102" max="102" customWidth="1" width="3.21875" style="1"/>
    <col min="103" max="103" customWidth="1" width="3.21875" style="1"/>
    <col min="104" max="104" customWidth="1" width="3.21875" style="1"/>
    <col min="105" max="105" customWidth="1" width="3.21875" style="1"/>
    <col min="106" max="106" customWidth="1" width="3.21875" style="1"/>
    <col min="107" max="107" customWidth="1" width="3.21875" style="1"/>
    <col min="108" max="108" customWidth="1" width="3.21875" style="1"/>
    <col min="109" max="109" customWidth="1" width="3.21875" style="1"/>
    <col min="110" max="110" customWidth="1" width="3.21875" style="1"/>
    <col min="111" max="111" customWidth="1" width="3.21875" style="1"/>
    <col min="112" max="112" customWidth="1" width="3.21875" style="1"/>
    <col min="113" max="113" customWidth="1" width="3.21875" style="1"/>
    <col min="114" max="114" customWidth="1" width="3.21875" style="1"/>
    <col min="115" max="115" customWidth="1" width="3.21875" style="1"/>
    <col min="116" max="116" customWidth="1" width="3.21875" style="1"/>
    <col min="117" max="117" customWidth="1" width="3.21875" style="1"/>
    <col min="118" max="118" customWidth="1" width="3.21875" style="1"/>
    <col min="119" max="119" customWidth="1" width="3.21875" style="1"/>
    <col min="120" max="120" customWidth="1" width="3.21875" style="1"/>
    <col min="121" max="121" customWidth="1" width="3.21875" style="1"/>
    <col min="122" max="122" customWidth="1" width="3.21875" style="1"/>
    <col min="123" max="123" customWidth="1" width="3.21875" style="1"/>
    <col min="124" max="124" customWidth="1" width="3.21875" style="1"/>
    <col min="125" max="125" customWidth="1" width="3.21875" style="1"/>
    <col min="126" max="126" customWidth="1" width="3.21875" style="1"/>
    <col min="127" max="127" customWidth="1" width="3.21875" style="1"/>
    <col min="128" max="128" customWidth="1" width="3.21875" style="1"/>
    <col min="129" max="129" customWidth="1" width="3.21875" style="1"/>
    <col min="130" max="130" customWidth="1" width="3.21875" style="1"/>
    <col min="131" max="131" customWidth="1" width="3.21875" style="1"/>
    <col min="132" max="132" customWidth="1" width="3.21875" style="1"/>
    <col min="133" max="133" customWidth="1" width="3.21875" style="1"/>
    <col min="134" max="134" customWidth="1" width="3.21875" style="1"/>
    <col min="135" max="135" customWidth="1" width="3.21875" style="1"/>
    <col min="136" max="136" customWidth="1" width="3.21875" style="1"/>
    <col min="137" max="137" customWidth="1" width="3.21875" style="1"/>
    <col min="138" max="138" customWidth="1" width="3.21875" style="1"/>
    <col min="139" max="139" customWidth="1" width="3.21875" style="1"/>
    <col min="140" max="140" customWidth="1" width="3.21875" style="1"/>
    <col min="141" max="141" customWidth="1" width="3.21875" style="1"/>
    <col min="142" max="142" customWidth="1" width="3.21875" style="1"/>
    <col min="143" max="143" customWidth="1" width="3.21875" style="1"/>
    <col min="144" max="144" customWidth="1" width="3.21875" style="1"/>
    <col min="145" max="145" customWidth="1" width="3.21875" style="1"/>
    <col min="146" max="146" customWidth="1" width="3.21875" style="1"/>
    <col min="147" max="147" customWidth="1" width="3.21875" style="1"/>
    <col min="148" max="148" customWidth="1" width="3.21875" style="1"/>
    <col min="149" max="149" customWidth="1" width="3.21875" style="1"/>
    <col min="150" max="150" customWidth="1" width="3.21875" style="1"/>
    <col min="151" max="151" customWidth="1" width="3.21875" style="1"/>
    <col min="152" max="152" customWidth="1" width="3.21875" style="1"/>
    <col min="153" max="153" customWidth="1" width="3.21875" style="1"/>
    <col min="154" max="154" customWidth="1" width="3.21875" style="1"/>
    <col min="155" max="155" customWidth="1" width="3.21875" style="1"/>
    <col min="156" max="156" customWidth="1" width="3.21875" style="1"/>
    <col min="157" max="157" customWidth="1" width="3.21875" style="1"/>
    <col min="158" max="158" customWidth="1" width="3.21875" style="1"/>
    <col min="159" max="159" customWidth="1" width="3.21875" style="1"/>
    <col min="160" max="160" customWidth="1" width="3.21875" style="1"/>
    <col min="161" max="161" customWidth="1" width="3.21875" style="1"/>
    <col min="162" max="162" customWidth="1" width="3.21875" style="1"/>
    <col min="163" max="163" customWidth="1" width="3.21875" style="1"/>
    <col min="164" max="164" customWidth="1" width="3.21875" style="1"/>
    <col min="165" max="165" customWidth="1" width="3.21875" style="1"/>
    <col min="166" max="166" customWidth="1" width="3.21875" style="1"/>
    <col min="167" max="167" customWidth="1" width="3.21875" style="1"/>
    <col min="168" max="168" customWidth="1" width="3.21875" style="1"/>
    <col min="169" max="169" customWidth="1" width="3.21875" style="1"/>
    <col min="170" max="170" customWidth="1" width="3.21875" style="1"/>
    <col min="171" max="171" customWidth="1" width="3.21875" style="1"/>
    <col min="172" max="172" customWidth="1" width="3.21875" style="1"/>
    <col min="173" max="173" customWidth="1" width="3.21875" style="1"/>
    <col min="174" max="174" customWidth="1" width="3.21875" style="1"/>
    <col min="175" max="175" customWidth="1" width="3.21875" style="1"/>
    <col min="176" max="176" customWidth="1" width="3.21875" style="1"/>
    <col min="177" max="177" customWidth="1" width="3.21875" style="1"/>
    <col min="178" max="178" customWidth="1" width="3.21875" style="1"/>
    <col min="179" max="179" customWidth="1" width="3.21875" style="1"/>
    <col min="180" max="180" customWidth="1" width="3.21875" style="1"/>
    <col min="181" max="181" customWidth="1" width="3.21875" style="1"/>
    <col min="182" max="182" customWidth="1" width="3.21875" style="1"/>
    <col min="183" max="183" customWidth="1" width="3.21875" style="1"/>
    <col min="184" max="184" customWidth="1" width="3.21875" style="1"/>
    <col min="185" max="185" customWidth="1" width="3.21875" style="1"/>
    <col min="186" max="186" customWidth="1" width="3.21875" style="1"/>
    <col min="187" max="187" customWidth="1" width="3.21875" style="1"/>
    <col min="188" max="188" customWidth="1" width="3.21875" style="1"/>
    <col min="189" max="189" customWidth="1" width="3.21875" style="1"/>
    <col min="190" max="190" customWidth="1" width="3.21875" style="1"/>
    <col min="191" max="191" customWidth="1" width="3.21875" style="1"/>
    <col min="192" max="192" customWidth="1" width="3.21875" style="1"/>
    <col min="193" max="193" customWidth="1" width="3.21875" style="1"/>
    <col min="194" max="194" customWidth="1" width="3.21875" style="1"/>
    <col min="195" max="195" customWidth="1" width="3.21875" style="1"/>
    <col min="196" max="196" customWidth="1" width="3.21875" style="1"/>
    <col min="197" max="197" customWidth="1" width="3.21875" style="1"/>
    <col min="198" max="198" customWidth="1" width="3.21875" style="1"/>
    <col min="199" max="199" customWidth="1" width="3.21875" style="1"/>
    <col min="200" max="200" customWidth="1" width="3.21875" style="1"/>
    <col min="201" max="201" customWidth="1" width="3.21875" style="1"/>
    <col min="202" max="202" customWidth="1" width="3.21875" style="1"/>
    <col min="203" max="203" customWidth="1" width="3.21875" style="1"/>
    <col min="204" max="204" customWidth="1" width="3.21875" style="1"/>
    <col min="205" max="205" customWidth="1" width="3.21875" style="1"/>
    <col min="206" max="206" customWidth="1" width="3.21875" style="1"/>
    <col min="207" max="207" customWidth="1" width="3.21875" style="1"/>
    <col min="208" max="208" customWidth="1" width="3.21875" style="1"/>
    <col min="209" max="209" customWidth="1" width="3.21875" style="1"/>
    <col min="210" max="210" customWidth="1" width="3.21875" style="1"/>
    <col min="211" max="211" customWidth="1" width="3.21875" style="1"/>
    <col min="212" max="212" customWidth="1" width="3.21875" style="1"/>
    <col min="213" max="213" customWidth="1" width="3.21875" style="1"/>
    <col min="214" max="214" customWidth="1" width="3.21875" style="1"/>
    <col min="215" max="215" customWidth="1" width="3.21875" style="1"/>
    <col min="216" max="216" customWidth="1" width="3.21875" style="1"/>
    <col min="217" max="217" customWidth="1" width="3.21875" style="1"/>
    <col min="218" max="218" customWidth="1" width="3.21875" style="1"/>
    <col min="219" max="219" customWidth="1" width="3.21875" style="1"/>
    <col min="220" max="220" customWidth="1" width="3.21875" style="1"/>
    <col min="221" max="221" customWidth="1" width="3.21875" style="1"/>
    <col min="222" max="222" customWidth="1" width="3.21875" style="1"/>
    <col min="223" max="223" customWidth="1" width="3.21875" style="1"/>
    <col min="224" max="224" customWidth="1" width="3.21875" style="1"/>
    <col min="225" max="225" customWidth="1" width="3.21875" style="1"/>
    <col min="226" max="226" customWidth="1" width="3.21875" style="1"/>
    <col min="227" max="227" customWidth="1" width="3.21875" style="1"/>
    <col min="228" max="228" customWidth="1" width="3.21875" style="1"/>
    <col min="229" max="229" customWidth="1" width="3.21875" style="1"/>
    <col min="230" max="230" customWidth="1" width="3.21875" style="1"/>
    <col min="231" max="231" customWidth="1" width="3.21875" style="1"/>
    <col min="232" max="232" customWidth="1" width="3.21875" style="1"/>
    <col min="233" max="233" customWidth="1" width="3.21875" style="1"/>
    <col min="234" max="234" customWidth="1" width="3.21875" style="1"/>
    <col min="235" max="235" customWidth="1" width="3.21875" style="1"/>
    <col min="236" max="236" customWidth="1" width="3.21875" style="1"/>
    <col min="237" max="237" customWidth="1" width="3.21875" style="1"/>
    <col min="238" max="238" customWidth="1" width="3.21875" style="1"/>
    <col min="239" max="239" customWidth="1" width="3.21875" style="1"/>
    <col min="240" max="240" customWidth="1" width="3.21875" style="1"/>
    <col min="241" max="241" customWidth="1" width="3.21875" style="1"/>
    <col min="242" max="242" customWidth="1" width="3.21875" style="1"/>
    <col min="243" max="243" customWidth="1" width="3.21875" style="1"/>
    <col min="244" max="244" customWidth="1" width="3.21875" style="1"/>
    <col min="245" max="245" customWidth="1" width="3.21875" style="1"/>
    <col min="246" max="246" customWidth="1" width="3.21875" style="1"/>
    <col min="247" max="247" customWidth="1" width="3.21875" style="1"/>
    <col min="248" max="248" customWidth="1" width="3.21875" style="1"/>
    <col min="249" max="249" customWidth="1" width="3.21875" style="1"/>
    <col min="250" max="250" customWidth="1" width="3.21875" style="1"/>
    <col min="251" max="251" customWidth="1" width="3.21875" style="1"/>
    <col min="252" max="252" customWidth="1" width="3.21875" style="1"/>
    <col min="253" max="253" customWidth="1" width="3.21875" style="1"/>
    <col min="254" max="254" customWidth="1" width="3.21875" style="1"/>
    <col min="255" max="255" customWidth="1" width="3.21875" style="1"/>
    <col min="256" max="256" customWidth="1" width="3.21875" style="1"/>
    <col min="257" max="16384" width="9" style="0" hidden="0"/>
  </cols>
  <sheetData>
    <row r="1" spans="8:8" ht="14.25">
      <c r="N1" s="2"/>
      <c r="O1" s="2"/>
      <c r="P1" s="3"/>
      <c r="Q1" s="3"/>
      <c r="R1" s="3"/>
      <c r="S1" s="3"/>
      <c r="T1" s="3"/>
      <c r="U1" s="3"/>
      <c r="V1" s="3"/>
      <c r="W1" s="3"/>
      <c r="X1" s="3"/>
      <c r="Y1" s="3"/>
      <c r="Z1" s="3"/>
      <c r="AA1" s="3"/>
      <c r="AB1" s="3"/>
      <c r="AC1" s="3"/>
      <c r="AD1" s="3"/>
      <c r="AE1" s="3"/>
      <c r="AF1" s="2"/>
      <c r="AG1" s="2"/>
    </row>
    <row r="2" spans="8:8" ht="14.25">
      <c r="B2" s="4" t="s">
        <v>0</v>
      </c>
      <c r="C2" s="4"/>
      <c r="D2" s="4"/>
      <c r="E2" s="4"/>
      <c r="F2" s="4"/>
      <c r="G2" s="4"/>
      <c r="H2" s="4"/>
      <c r="I2" s="4"/>
      <c r="J2" s="4"/>
      <c r="K2" s="4"/>
      <c r="L2" s="4"/>
      <c r="M2" s="4"/>
      <c r="N2" s="4"/>
      <c r="O2" s="4"/>
      <c r="Q2" s="4" t="s">
        <v>1</v>
      </c>
      <c r="R2" s="4"/>
      <c r="S2" s="4"/>
      <c r="T2" s="4"/>
      <c r="U2" s="4"/>
      <c r="V2" s="4"/>
      <c r="W2" s="4"/>
      <c r="X2" s="4"/>
      <c r="Y2" s="4"/>
      <c r="Z2" s="4"/>
      <c r="AA2" s="4"/>
      <c r="AB2" s="4"/>
      <c r="AC2" s="4"/>
      <c r="AD2" s="4"/>
      <c r="AE2" s="4"/>
      <c r="AF2" s="4"/>
      <c r="AG2" s="4"/>
      <c r="AH2" s="4"/>
      <c r="AJ2" s="5" t="s">
        <v>2</v>
      </c>
      <c r="AK2" s="5"/>
      <c r="AL2" s="5"/>
      <c r="AM2" s="5"/>
      <c r="AN2" s="5"/>
      <c r="AO2" s="5"/>
    </row>
    <row r="3" spans="8:8" ht="16.5" customHeight="1">
      <c r="B3" s="6" t="s">
        <v>3</v>
      </c>
      <c r="C3" s="6"/>
      <c r="D3" s="7" t="s">
        <v>4</v>
      </c>
      <c r="E3" s="7"/>
      <c r="F3" s="7"/>
      <c r="G3" s="7"/>
      <c r="H3" s="7"/>
      <c r="I3" s="7"/>
      <c r="J3" s="7"/>
      <c r="K3" s="7"/>
      <c r="L3" s="7"/>
      <c r="M3" s="7"/>
      <c r="N3" s="7"/>
      <c r="O3" s="7"/>
      <c r="Q3" s="8" t="s">
        <v>5</v>
      </c>
      <c r="R3" s="8"/>
      <c r="S3" s="9">
        <v>35.0</v>
      </c>
      <c r="T3" s="9"/>
      <c r="U3" s="10">
        <f>INT(S3/2)</f>
        <v>17.0</v>
      </c>
      <c r="V3" s="10"/>
      <c r="W3" s="11" t="s">
        <v>6</v>
      </c>
      <c r="X3" s="11"/>
      <c r="Y3" s="12">
        <v>70.0</v>
      </c>
      <c r="Z3" s="12"/>
      <c r="AA3" s="13">
        <f>INT(Y3/2)</f>
        <v>35.0</v>
      </c>
      <c r="AB3" s="13"/>
      <c r="AC3" s="14" t="s">
        <v>7</v>
      </c>
      <c r="AD3" s="14"/>
      <c r="AE3" s="9">
        <v>50.0</v>
      </c>
      <c r="AF3" s="9"/>
      <c r="AG3" s="15">
        <f>INT(AE3/2)</f>
        <v>25.0</v>
      </c>
      <c r="AH3" s="15"/>
      <c r="AJ3" s="5"/>
      <c r="AK3" s="5"/>
      <c r="AL3" s="5"/>
      <c r="AM3" s="5"/>
      <c r="AN3" s="5"/>
      <c r="AO3" s="5"/>
    </row>
    <row r="4" spans="8:8" ht="14.25">
      <c r="B4" s="16" t="s">
        <v>8</v>
      </c>
      <c r="C4" s="16"/>
      <c r="D4" s="9" t="s">
        <v>9</v>
      </c>
      <c r="E4" s="9"/>
      <c r="F4" s="9"/>
      <c r="G4" s="9"/>
      <c r="H4" s="9"/>
      <c r="I4" s="9"/>
      <c r="J4" s="17" t="s">
        <v>10</v>
      </c>
      <c r="K4" s="17"/>
      <c r="L4" s="18" t="s">
        <v>11</v>
      </c>
      <c r="M4" s="18"/>
      <c r="N4" s="18"/>
      <c r="O4" s="18"/>
      <c r="Q4" s="8"/>
      <c r="R4" s="8"/>
      <c r="S4" s="9"/>
      <c r="T4" s="9"/>
      <c r="U4" s="17">
        <f>INT(S3/5)</f>
        <v>7.0</v>
      </c>
      <c r="V4" s="17"/>
      <c r="W4" s="11"/>
      <c r="X4" s="11"/>
      <c r="Y4" s="12"/>
      <c r="Z4" s="12"/>
      <c r="AA4" s="13">
        <f>INT(Y3/5)</f>
        <v>14.0</v>
      </c>
      <c r="AB4" s="13"/>
      <c r="AC4" s="14"/>
      <c r="AD4" s="14"/>
      <c r="AE4" s="9"/>
      <c r="AF4" s="9"/>
      <c r="AG4" s="15">
        <f>INT(AE3/5)</f>
        <v>10.0</v>
      </c>
      <c r="AH4" s="15"/>
      <c r="AJ4" s="5"/>
      <c r="AK4" s="5"/>
      <c r="AL4" s="5"/>
      <c r="AM4" s="5"/>
      <c r="AN4" s="5"/>
      <c r="AO4" s="5"/>
    </row>
    <row r="5" spans="8:8" ht="16.5" customHeight="1">
      <c r="B5" s="6" t="s">
        <v>12</v>
      </c>
      <c r="C5" s="6"/>
      <c r="D5" s="7" t="s">
        <v>13</v>
      </c>
      <c r="E5" s="7"/>
      <c r="F5" s="7"/>
      <c r="G5" s="7"/>
      <c r="H5" s="7"/>
      <c r="I5" s="7"/>
      <c r="J5" s="7"/>
      <c r="K5" s="7"/>
      <c r="L5" s="7"/>
      <c r="M5" s="7"/>
      <c r="N5" s="7"/>
      <c r="O5" s="7"/>
      <c r="Q5" s="19" t="s">
        <v>14</v>
      </c>
      <c r="R5" s="19"/>
      <c r="S5" s="12">
        <v>85.0</v>
      </c>
      <c r="T5" s="12"/>
      <c r="U5" s="13">
        <f>INT(S5/2)</f>
        <v>42.0</v>
      </c>
      <c r="V5" s="13"/>
      <c r="W5" s="14" t="s">
        <v>15</v>
      </c>
      <c r="X5" s="14"/>
      <c r="Y5" s="9">
        <v>40.0</v>
      </c>
      <c r="Z5" s="9"/>
      <c r="AA5" s="10">
        <f>INT(Y5/2)</f>
        <v>20.0</v>
      </c>
      <c r="AB5" s="10"/>
      <c r="AC5" s="11" t="s">
        <v>16</v>
      </c>
      <c r="AD5" s="11"/>
      <c r="AE5" s="12">
        <v>70.0</v>
      </c>
      <c r="AF5" s="12"/>
      <c r="AG5" s="20">
        <f>INT(AE5/2)</f>
        <v>35.0</v>
      </c>
      <c r="AH5" s="20"/>
      <c r="AJ5" s="5"/>
      <c r="AK5" s="5"/>
      <c r="AL5" s="5"/>
      <c r="AM5" s="5"/>
      <c r="AN5" s="5"/>
      <c r="AO5" s="5"/>
    </row>
    <row r="6" spans="8:8" ht="14.25">
      <c r="B6" s="16" t="s">
        <v>17</v>
      </c>
      <c r="C6" s="16"/>
      <c r="D6" s="9">
        <v>18.0</v>
      </c>
      <c r="E6" s="9"/>
      <c r="F6" s="9"/>
      <c r="G6" s="9"/>
      <c r="H6" s="9"/>
      <c r="I6" s="9"/>
      <c r="J6" s="17" t="s">
        <v>18</v>
      </c>
      <c r="K6" s="17"/>
      <c r="L6" s="18" t="s">
        <v>19</v>
      </c>
      <c r="M6" s="18"/>
      <c r="N6" s="18"/>
      <c r="O6" s="18"/>
      <c r="Q6" s="19"/>
      <c r="R6" s="19"/>
      <c r="S6" s="12"/>
      <c r="T6" s="12"/>
      <c r="U6" s="21">
        <f>INT(S5/5)</f>
        <v>17.0</v>
      </c>
      <c r="V6" s="21"/>
      <c r="W6" s="14"/>
      <c r="X6" s="14"/>
      <c r="Y6" s="9"/>
      <c r="Z6" s="9"/>
      <c r="AA6" s="10">
        <f>INT(Y5/5)</f>
        <v>8.0</v>
      </c>
      <c r="AB6" s="10"/>
      <c r="AC6" s="11"/>
      <c r="AD6" s="11"/>
      <c r="AE6" s="12"/>
      <c r="AF6" s="12"/>
      <c r="AG6" s="20">
        <f>INT(AE5/5)</f>
        <v>14.0</v>
      </c>
      <c r="AH6" s="20"/>
      <c r="AJ6" s="5"/>
      <c r="AK6" s="5"/>
      <c r="AL6" s="5"/>
      <c r="AM6" s="5"/>
      <c r="AN6" s="5"/>
      <c r="AO6" s="5"/>
    </row>
    <row r="7" spans="8:8" ht="16.5" customHeight="1">
      <c r="B7" s="6" t="s">
        <v>20</v>
      </c>
      <c r="C7" s="6"/>
      <c r="D7" s="7" t="s">
        <v>21</v>
      </c>
      <c r="E7" s="7"/>
      <c r="F7" s="7"/>
      <c r="G7" s="7"/>
      <c r="H7" s="7"/>
      <c r="I7" s="7"/>
      <c r="J7" s="7"/>
      <c r="K7" s="7"/>
      <c r="L7" s="7"/>
      <c r="M7" s="7"/>
      <c r="N7" s="7"/>
      <c r="O7" s="7"/>
      <c r="Q7" s="22" t="s">
        <v>22</v>
      </c>
      <c r="R7" s="22"/>
      <c r="S7" s="23">
        <v>55.0</v>
      </c>
      <c r="T7" s="23"/>
      <c r="U7" s="10">
        <f>INT(S7/2)</f>
        <v>27.0</v>
      </c>
      <c r="V7" s="10"/>
      <c r="W7" s="24" t="s">
        <v>23</v>
      </c>
      <c r="X7" s="24"/>
      <c r="Y7" s="25">
        <v>80.0</v>
      </c>
      <c r="Z7" s="25"/>
      <c r="AA7" s="13">
        <f>INT(Y7/2)</f>
        <v>40.0</v>
      </c>
      <c r="AB7" s="13"/>
      <c r="AC7" s="26" t="s">
        <v>24</v>
      </c>
      <c r="AD7" s="26"/>
      <c r="AE7" s="27">
        <f>附表!F23-LOOKUP(D6,附表!E2:E7,附表!F2:F7)</f>
        <v>8.0</v>
      </c>
      <c r="AF7" s="27"/>
      <c r="AG7" s="28" t="s">
        <v>25</v>
      </c>
      <c r="AH7" s="28"/>
      <c r="AJ7" s="5"/>
      <c r="AK7" s="5"/>
      <c r="AL7" s="5"/>
      <c r="AM7" s="5"/>
      <c r="AN7" s="5"/>
      <c r="AO7" s="5"/>
    </row>
    <row r="8" spans="8:8" ht="14.25">
      <c r="B8" s="29" t="s">
        <v>26</v>
      </c>
      <c r="C8" s="29"/>
      <c r="D8" s="30" t="s">
        <v>27</v>
      </c>
      <c r="E8" s="30"/>
      <c r="F8" s="30"/>
      <c r="G8" s="30"/>
      <c r="H8" s="30"/>
      <c r="I8" s="30"/>
      <c r="J8" s="30"/>
      <c r="K8" s="30"/>
      <c r="L8" s="30"/>
      <c r="M8" s="30"/>
      <c r="N8" s="30"/>
      <c r="O8" s="30"/>
      <c r="Q8" s="22"/>
      <c r="R8" s="22"/>
      <c r="S8" s="23"/>
      <c r="T8" s="23"/>
      <c r="U8" s="31">
        <f>INT(S7/5)</f>
        <v>11.0</v>
      </c>
      <c r="V8" s="31"/>
      <c r="W8" s="24"/>
      <c r="X8" s="24"/>
      <c r="Y8" s="25"/>
      <c r="Z8" s="25"/>
      <c r="AA8" s="32">
        <f>INT(Y7/5)</f>
        <v>16.0</v>
      </c>
      <c r="AB8" s="32"/>
      <c r="AC8" s="26"/>
      <c r="AD8" s="26"/>
      <c r="AE8" s="27"/>
      <c r="AF8" s="27"/>
      <c r="AG8" s="33">
        <v>0.0</v>
      </c>
      <c r="AH8" s="33"/>
      <c r="AJ8" s="5"/>
      <c r="AK8" s="5"/>
      <c r="AL8" s="5"/>
      <c r="AM8" s="5"/>
      <c r="AN8" s="5"/>
      <c r="AO8" s="5"/>
    </row>
    <row r="9" spans="8:8" ht="14.25">
      <c r="AJ9" s="34"/>
      <c r="AK9" s="34"/>
      <c r="AL9" s="34"/>
      <c r="AM9" s="34"/>
      <c r="AN9" s="34"/>
    </row>
    <row r="10" spans="8:8" ht="16.5" customHeight="1">
      <c r="B10" s="35" t="s">
        <v>28</v>
      </c>
      <c r="C10" s="35"/>
      <c r="D10" s="35"/>
      <c r="E10" s="35"/>
      <c r="F10" s="36" t="s">
        <v>29</v>
      </c>
      <c r="G10" s="36"/>
      <c r="H10" s="37">
        <f>INT((S7+S5)/10)</f>
        <v>14.0</v>
      </c>
      <c r="I10" s="37"/>
      <c r="J10" s="38" t="s">
        <v>30</v>
      </c>
      <c r="K10" s="38"/>
      <c r="L10" s="38"/>
      <c r="M10" s="38"/>
      <c r="N10" s="39" t="s">
        <v>31</v>
      </c>
      <c r="O10" s="39"/>
      <c r="P10" s="40">
        <f>IF(ISBLANK(N10),MIN(AE3,99-P26),INT(99-P26))</f>
        <v>96.0</v>
      </c>
      <c r="Q10" s="40"/>
      <c r="R10" s="41" t="s">
        <v>32</v>
      </c>
      <c r="S10" s="41"/>
      <c r="T10" s="41"/>
      <c r="U10" s="41"/>
      <c r="V10" s="36" t="s">
        <v>33</v>
      </c>
      <c r="W10" s="36"/>
      <c r="X10" s="42">
        <v>99.0</v>
      </c>
      <c r="Y10" s="42"/>
      <c r="Z10" s="43" t="s">
        <v>34</v>
      </c>
      <c r="AA10" s="43"/>
      <c r="AB10" s="43"/>
      <c r="AC10" s="43"/>
      <c r="AD10" s="39" t="s">
        <v>35</v>
      </c>
      <c r="AE10" s="39"/>
      <c r="AF10" s="44">
        <f>INT(AE3/5)</f>
        <v>10.0</v>
      </c>
      <c r="AG10" s="44"/>
      <c r="AH10" s="45" t="s">
        <v>36</v>
      </c>
      <c r="AI10" s="45"/>
      <c r="AJ10" s="45"/>
      <c r="AK10" s="45"/>
      <c r="AL10" s="46" t="s">
        <v>37</v>
      </c>
      <c r="AM10" s="46"/>
      <c r="AN10" s="46"/>
      <c r="AO10" s="46"/>
    </row>
    <row r="11" spans="8:8" ht="14.25">
      <c r="B11" s="35"/>
      <c r="C11" s="35"/>
      <c r="D11" s="35"/>
      <c r="E11" s="35"/>
      <c r="F11" s="36"/>
      <c r="G11" s="36"/>
      <c r="H11" s="37"/>
      <c r="I11" s="37"/>
      <c r="J11" s="38"/>
      <c r="K11" s="38"/>
      <c r="L11" s="38"/>
      <c r="M11" s="38"/>
      <c r="N11" s="39"/>
      <c r="O11" s="39"/>
      <c r="P11" s="40"/>
      <c r="Q11" s="40"/>
      <c r="R11" s="41"/>
      <c r="S11" s="41"/>
      <c r="T11" s="41"/>
      <c r="U11" s="41"/>
      <c r="V11" s="36"/>
      <c r="W11" s="36"/>
      <c r="X11" s="42"/>
      <c r="Y11" s="42"/>
      <c r="Z11" s="43"/>
      <c r="AA11" s="43"/>
      <c r="AB11" s="43"/>
      <c r="AC11" s="43"/>
      <c r="AD11" s="39"/>
      <c r="AE11" s="39"/>
      <c r="AF11" s="44"/>
      <c r="AG11" s="44"/>
      <c r="AH11" s="47" t="s">
        <v>38</v>
      </c>
      <c r="AI11" s="47"/>
      <c r="AJ11" s="47"/>
      <c r="AK11" s="47"/>
      <c r="AL11" s="30" t="s">
        <v>39</v>
      </c>
      <c r="AM11" s="30"/>
      <c r="AN11" s="30"/>
      <c r="AO11" s="30"/>
    </row>
    <row r="12" spans="8:8" ht="14.25">
      <c r="B12" s="48" t="str">
        <f>IF(E12=0," ","职业序号：")</f>
        <v>职业序号：</v>
      </c>
      <c r="C12" s="48"/>
      <c r="D12" s="48"/>
      <c r="E12" s="49">
        <v>94.0</v>
      </c>
      <c r="F12" s="49"/>
      <c r="G12" s="50" t="str">
        <f>IF(E12=0," ","["&amp;LOOKUP(E12,职业列表!A2:A116,职业列表!B2:B116)&amp;"]的本职技能："&amp;LOOKUP(E12,职业列表!A2:A116,职业列表!F2:F116))</f>
        <v>[精神病学家]的本职技能：外语，聆听，医学，说服，精神分析，心理学，科学（生物学，化学）。</v>
      </c>
      <c r="I12" s="50"/>
      <c r="J12" s="51"/>
      <c r="K12" s="51"/>
      <c r="L12" s="51"/>
      <c r="M12" s="51"/>
      <c r="N12" s="51"/>
      <c r="O12" s="51"/>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row>
    <row r="13" spans="8:8" ht="14.25">
      <c r="B13" s="4" t="s">
        <v>40</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8:8" ht="14.25">
      <c r="B14" s="53"/>
      <c r="C14" s="54" t="s">
        <v>41</v>
      </c>
      <c r="D14" s="54"/>
      <c r="E14" s="54"/>
      <c r="F14" s="54"/>
      <c r="G14" s="54"/>
      <c r="H14" s="54" t="s">
        <v>42</v>
      </c>
      <c r="I14" s="54"/>
      <c r="J14" s="54" t="s">
        <v>43</v>
      </c>
      <c r="K14" s="54"/>
      <c r="L14" s="54" t="s">
        <v>12</v>
      </c>
      <c r="M14" s="54"/>
      <c r="N14" s="54" t="s">
        <v>44</v>
      </c>
      <c r="O14" s="54"/>
      <c r="P14" s="55" t="s">
        <v>45</v>
      </c>
      <c r="Q14" s="55"/>
      <c r="R14" s="55"/>
      <c r="S14" s="55"/>
      <c r="T14" s="55"/>
      <c r="U14" s="55"/>
      <c r="V14" s="56"/>
      <c r="W14" s="57" t="s">
        <v>41</v>
      </c>
      <c r="X14" s="57"/>
      <c r="Y14" s="57"/>
      <c r="Z14" s="57"/>
      <c r="AA14" s="57"/>
      <c r="AB14" s="54" t="s">
        <v>42</v>
      </c>
      <c r="AC14" s="54"/>
      <c r="AD14" s="54" t="s">
        <v>43</v>
      </c>
      <c r="AE14" s="54"/>
      <c r="AF14" s="54" t="s">
        <v>12</v>
      </c>
      <c r="AG14" s="54"/>
      <c r="AH14" s="54" t="s">
        <v>44</v>
      </c>
      <c r="AI14" s="54"/>
      <c r="AJ14" s="58" t="s">
        <v>45</v>
      </c>
      <c r="AK14" s="58"/>
      <c r="AL14" s="58"/>
      <c r="AM14" s="58"/>
      <c r="AN14" s="58"/>
      <c r="AO14" s="58"/>
    </row>
    <row r="15" spans="8:8" ht="14.25">
      <c r="B15" s="59" t="s">
        <v>46</v>
      </c>
      <c r="C15" s="60" t="s">
        <v>47</v>
      </c>
      <c r="D15" s="60"/>
      <c r="E15" s="60"/>
      <c r="F15" s="60"/>
      <c r="G15" s="60"/>
      <c r="H15" s="61">
        <v>5.0</v>
      </c>
      <c r="I15" s="61"/>
      <c r="J15" s="61"/>
      <c r="K15" s="61"/>
      <c r="L15" s="61"/>
      <c r="M15" s="61"/>
      <c r="N15" s="61"/>
      <c r="O15" s="61"/>
      <c r="P15" s="62">
        <f>SUM(H15:O15)</f>
        <v>5.0</v>
      </c>
      <c r="Q15" s="62"/>
      <c r="R15" s="62">
        <f>INT(P15/2)</f>
        <v>2.0</v>
      </c>
      <c r="S15" s="62"/>
      <c r="T15" s="63">
        <f>INT(P15/5)</f>
        <v>1.0</v>
      </c>
      <c r="U15" s="63"/>
      <c r="V15" s="64" t="s">
        <v>46</v>
      </c>
      <c r="W15" s="65" t="s">
        <v>48</v>
      </c>
      <c r="X15" s="65"/>
      <c r="Y15" s="65"/>
      <c r="Z15" s="65"/>
      <c r="AA15" s="65"/>
      <c r="AB15" s="61">
        <v>5.0</v>
      </c>
      <c r="AC15" s="61"/>
      <c r="AD15" s="61"/>
      <c r="AE15" s="61"/>
      <c r="AF15" s="61"/>
      <c r="AG15" s="61"/>
      <c r="AH15" s="61"/>
      <c r="AI15" s="61"/>
      <c r="AJ15" s="62">
        <f>SUM(AB15:AI15)</f>
        <v>5.0</v>
      </c>
      <c r="AK15" s="62"/>
      <c r="AL15" s="62">
        <f>INT(AJ15/2)</f>
        <v>2.0</v>
      </c>
      <c r="AM15" s="62"/>
      <c r="AN15" s="66">
        <f>INT(AJ15/5)</f>
        <v>1.0</v>
      </c>
      <c r="AO15" s="66"/>
    </row>
    <row r="16" spans="8:8" ht="15.1">
      <c r="B16" s="67" t="s">
        <v>46</v>
      </c>
      <c r="C16" s="68" t="s">
        <v>49</v>
      </c>
      <c r="D16" s="68"/>
      <c r="E16" s="68"/>
      <c r="F16" s="68"/>
      <c r="G16" s="68"/>
      <c r="H16" s="69">
        <v>1.0</v>
      </c>
      <c r="I16" s="69"/>
      <c r="J16" s="69"/>
      <c r="K16" s="69"/>
      <c r="L16" s="69"/>
      <c r="M16" s="69"/>
      <c r="N16" s="69"/>
      <c r="O16" s="69"/>
      <c r="P16" s="70">
        <f>SUM(H16:O16)</f>
        <v>1.0</v>
      </c>
      <c r="Q16" s="70"/>
      <c r="R16" s="70">
        <f>INT(P16/2)</f>
        <v>0.0</v>
      </c>
      <c r="S16" s="70"/>
      <c r="T16" s="71">
        <f>INT(P16/5)</f>
        <v>0.0</v>
      </c>
      <c r="U16" s="71"/>
      <c r="V16" s="72" t="s">
        <v>50</v>
      </c>
      <c r="W16" s="68" t="s">
        <v>51</v>
      </c>
      <c r="X16" s="68"/>
      <c r="Y16" s="68"/>
      <c r="Z16" s="68"/>
      <c r="AA16" s="68"/>
      <c r="AB16" s="69">
        <v>20.0</v>
      </c>
      <c r="AC16" s="69"/>
      <c r="AD16" s="69"/>
      <c r="AE16" s="69"/>
      <c r="AF16" s="69"/>
      <c r="AG16" s="69"/>
      <c r="AH16" s="69">
        <v>50.0</v>
      </c>
      <c r="AI16" s="69"/>
      <c r="AJ16" s="70">
        <f>SUM(AB16:AI16)</f>
        <v>70.0</v>
      </c>
      <c r="AK16" s="70"/>
      <c r="AL16" s="70">
        <f>INT(AJ16/2)</f>
        <v>35.0</v>
      </c>
      <c r="AM16" s="70"/>
      <c r="AN16" s="73">
        <f>INT(AJ16/5)</f>
        <v>14.0</v>
      </c>
      <c r="AO16" s="73"/>
    </row>
    <row r="17" spans="8:8" ht="14.25">
      <c r="B17" s="59" t="s">
        <v>46</v>
      </c>
      <c r="C17" s="60" t="s">
        <v>52</v>
      </c>
      <c r="D17" s="60"/>
      <c r="E17" s="60"/>
      <c r="F17" s="60"/>
      <c r="G17" s="60"/>
      <c r="H17" s="61">
        <v>5.0</v>
      </c>
      <c r="I17" s="61"/>
      <c r="J17" s="61"/>
      <c r="K17" s="61"/>
      <c r="L17" s="61"/>
      <c r="M17" s="61"/>
      <c r="N17" s="61"/>
      <c r="O17" s="61"/>
      <c r="P17" s="62">
        <f>SUM(H17:O17)</f>
        <v>5.0</v>
      </c>
      <c r="Q17" s="62"/>
      <c r="R17" s="62">
        <f>INT(P17/2)</f>
        <v>2.0</v>
      </c>
      <c r="S17" s="62"/>
      <c r="T17" s="63">
        <f>INT(P17/5)</f>
        <v>1.0</v>
      </c>
      <c r="U17" s="63"/>
      <c r="V17" s="64" t="s">
        <v>50</v>
      </c>
      <c r="W17" s="65" t="s">
        <v>53</v>
      </c>
      <c r="X17" s="65"/>
      <c r="Y17" s="65"/>
      <c r="Z17" s="65"/>
      <c r="AA17" s="65"/>
      <c r="AB17" s="61">
        <v>20.0</v>
      </c>
      <c r="AC17" s="61"/>
      <c r="AD17" s="61"/>
      <c r="AE17" s="61"/>
      <c r="AF17" s="61">
        <v>40.0</v>
      </c>
      <c r="AG17" s="61"/>
      <c r="AH17" s="61"/>
      <c r="AI17" s="61"/>
      <c r="AJ17" s="62">
        <f>SUM(AB17:AI17)</f>
        <v>60.0</v>
      </c>
      <c r="AK17" s="62"/>
      <c r="AL17" s="62">
        <f>INT(AJ17/2)</f>
        <v>30.0</v>
      </c>
      <c r="AM17" s="62"/>
      <c r="AN17" s="66">
        <f>INT(AJ17/5)</f>
        <v>12.0</v>
      </c>
      <c r="AO17" s="66"/>
    </row>
    <row r="18" spans="8:8" ht="14.25">
      <c r="B18" s="67" t="s">
        <v>46</v>
      </c>
      <c r="C18" s="68" t="s">
        <v>54</v>
      </c>
      <c r="D18" s="68"/>
      <c r="E18" s="68"/>
      <c r="F18" s="68"/>
      <c r="G18" s="68"/>
      <c r="H18" s="69">
        <v>1.0</v>
      </c>
      <c r="I18" s="69"/>
      <c r="J18" s="69"/>
      <c r="K18" s="69"/>
      <c r="L18" s="69"/>
      <c r="M18" s="69"/>
      <c r="N18" s="69"/>
      <c r="O18" s="69"/>
      <c r="P18" s="70">
        <f>SUM(H18:O18)</f>
        <v>1.0</v>
      </c>
      <c r="Q18" s="70"/>
      <c r="R18" s="70">
        <f>INT(P18/2)</f>
        <v>0.0</v>
      </c>
      <c r="S18" s="70"/>
      <c r="T18" s="71">
        <f>INT(P18/5)</f>
        <v>0.0</v>
      </c>
      <c r="U18" s="71"/>
      <c r="V18" s="72" t="s">
        <v>46</v>
      </c>
      <c r="W18" s="68" t="s">
        <v>55</v>
      </c>
      <c r="X18" s="68"/>
      <c r="Y18" s="68"/>
      <c r="Z18" s="68"/>
      <c r="AA18" s="68"/>
      <c r="AB18" s="69">
        <v>1.0</v>
      </c>
      <c r="AC18" s="69"/>
      <c r="AD18" s="69"/>
      <c r="AE18" s="69"/>
      <c r="AF18" s="69"/>
      <c r="AG18" s="69"/>
      <c r="AH18" s="69"/>
      <c r="AI18" s="69"/>
      <c r="AJ18" s="70">
        <f>SUM(AB18:AI18)</f>
        <v>1.0</v>
      </c>
      <c r="AK18" s="70"/>
      <c r="AL18" s="70">
        <f>INT(AJ18/2)</f>
        <v>0.0</v>
      </c>
      <c r="AM18" s="70"/>
      <c r="AN18" s="73">
        <f>INT(AJ18/5)</f>
        <v>0.0</v>
      </c>
      <c r="AO18" s="73"/>
    </row>
    <row r="19" spans="8:8" ht="13.9" customHeight="1">
      <c r="B19" s="59" t="s">
        <v>46</v>
      </c>
      <c r="C19" s="74" t="s">
        <v>56</v>
      </c>
      <c r="D19" s="74"/>
      <c r="E19" s="75"/>
      <c r="F19" s="75"/>
      <c r="G19" s="75"/>
      <c r="H19" s="61">
        <v>5.0</v>
      </c>
      <c r="I19" s="61"/>
      <c r="J19" s="61"/>
      <c r="K19" s="61"/>
      <c r="L19" s="61"/>
      <c r="M19" s="61"/>
      <c r="N19" s="61"/>
      <c r="O19" s="61"/>
      <c r="P19" s="62">
        <f>SUM(H19:O19)</f>
        <v>5.0</v>
      </c>
      <c r="Q19" s="62"/>
      <c r="R19" s="62">
        <f>INT(P19/2)</f>
        <v>2.0</v>
      </c>
      <c r="S19" s="62"/>
      <c r="T19" s="63">
        <f>INT(P19/5)</f>
        <v>1.0</v>
      </c>
      <c r="U19" s="63"/>
      <c r="V19" s="64" t="s">
        <v>46</v>
      </c>
      <c r="W19" s="65" t="s">
        <v>57</v>
      </c>
      <c r="X19" s="65"/>
      <c r="Y19" s="65"/>
      <c r="Z19" s="65"/>
      <c r="AA19" s="65"/>
      <c r="AB19" s="61">
        <v>10.0</v>
      </c>
      <c r="AC19" s="61"/>
      <c r="AD19" s="61"/>
      <c r="AE19" s="61"/>
      <c r="AF19" s="61"/>
      <c r="AG19" s="61"/>
      <c r="AH19" s="61"/>
      <c r="AI19" s="61"/>
      <c r="AJ19" s="62">
        <f>SUM(AB19:AI19)</f>
        <v>10.0</v>
      </c>
      <c r="AK19" s="62"/>
      <c r="AL19" s="62">
        <f>INT(AJ19/2)</f>
        <v>5.0</v>
      </c>
      <c r="AM19" s="62"/>
      <c r="AN19" s="66">
        <f>INT(AJ19/5)</f>
        <v>2.0</v>
      </c>
      <c r="AO19" s="66"/>
    </row>
    <row r="20" spans="8:8" ht="16.5" customHeight="1">
      <c r="B20" s="67" t="s">
        <v>46</v>
      </c>
      <c r="C20" s="76" t="s">
        <v>56</v>
      </c>
      <c r="D20" s="76"/>
      <c r="E20" s="77"/>
      <c r="F20" s="77"/>
      <c r="G20" s="77"/>
      <c r="H20" s="69">
        <v>5.0</v>
      </c>
      <c r="I20" s="69"/>
      <c r="J20" s="69"/>
      <c r="K20" s="69"/>
      <c r="L20" s="69"/>
      <c r="M20" s="69"/>
      <c r="N20" s="69"/>
      <c r="O20" s="69"/>
      <c r="P20" s="70">
        <f>SUM(H20:O20)</f>
        <v>5.0</v>
      </c>
      <c r="Q20" s="70"/>
      <c r="R20" s="70">
        <f>INT(P20/2)</f>
        <v>2.0</v>
      </c>
      <c r="S20" s="70"/>
      <c r="T20" s="71">
        <f>INT(P20/5)</f>
        <v>1.0</v>
      </c>
      <c r="U20" s="71"/>
      <c r="V20" s="72" t="s">
        <v>50</v>
      </c>
      <c r="W20" s="68" t="s">
        <v>58</v>
      </c>
      <c r="X20" s="68"/>
      <c r="Y20" s="68"/>
      <c r="Z20" s="68"/>
      <c r="AA20" s="68"/>
      <c r="AB20" s="69">
        <v>1.0</v>
      </c>
      <c r="AC20" s="69"/>
      <c r="AD20" s="69"/>
      <c r="AE20" s="69"/>
      <c r="AF20" s="69">
        <v>70.0</v>
      </c>
      <c r="AG20" s="69"/>
      <c r="AH20" s="69"/>
      <c r="AI20" s="69"/>
      <c r="AJ20" s="70">
        <f>SUM(AB20:AI20)</f>
        <v>71.0</v>
      </c>
      <c r="AK20" s="70"/>
      <c r="AL20" s="70">
        <f>INT(AJ20/2)</f>
        <v>35.0</v>
      </c>
      <c r="AM20" s="70"/>
      <c r="AN20" s="73">
        <f>INT(AJ20/5)</f>
        <v>14.0</v>
      </c>
      <c r="AO20" s="73"/>
    </row>
    <row r="21" spans="8:8" ht="16.5" customHeight="1">
      <c r="B21" s="59" t="s">
        <v>46</v>
      </c>
      <c r="C21" s="74" t="s">
        <v>56</v>
      </c>
      <c r="D21" s="74"/>
      <c r="E21" s="75"/>
      <c r="F21" s="75"/>
      <c r="G21" s="75"/>
      <c r="H21" s="61">
        <v>5.0</v>
      </c>
      <c r="I21" s="61"/>
      <c r="J21" s="61"/>
      <c r="K21" s="61"/>
      <c r="L21" s="61"/>
      <c r="M21" s="61"/>
      <c r="N21" s="61"/>
      <c r="O21" s="61"/>
      <c r="P21" s="62">
        <f>SUM(H21:O21)</f>
        <v>5.0</v>
      </c>
      <c r="Q21" s="62"/>
      <c r="R21" s="62">
        <f>INT(P21/2)</f>
        <v>2.0</v>
      </c>
      <c r="S21" s="62"/>
      <c r="T21" s="63">
        <f>INT(P21/5)</f>
        <v>1.0</v>
      </c>
      <c r="U21" s="63"/>
      <c r="V21" s="64" t="s">
        <v>46</v>
      </c>
      <c r="W21" s="65" t="s">
        <v>59</v>
      </c>
      <c r="X21" s="65"/>
      <c r="Y21" s="65"/>
      <c r="Z21" s="65"/>
      <c r="AA21" s="65"/>
      <c r="AB21" s="61">
        <v>10.0</v>
      </c>
      <c r="AC21" s="61"/>
      <c r="AD21" s="61"/>
      <c r="AE21" s="61"/>
      <c r="AF21" s="61"/>
      <c r="AG21" s="61"/>
      <c r="AH21" s="61"/>
      <c r="AI21" s="61"/>
      <c r="AJ21" s="62">
        <f>SUM(AB21:AI21)</f>
        <v>10.0</v>
      </c>
      <c r="AK21" s="62"/>
      <c r="AL21" s="62">
        <f>INT(AJ21/2)</f>
        <v>5.0</v>
      </c>
      <c r="AM21" s="62"/>
      <c r="AN21" s="66">
        <f>INT(AJ21/5)</f>
        <v>2.0</v>
      </c>
      <c r="AO21" s="66"/>
    </row>
    <row r="22" spans="8:8" ht="14.25">
      <c r="B22" s="67" t="s">
        <v>46</v>
      </c>
      <c r="C22" s="68" t="s">
        <v>60</v>
      </c>
      <c r="D22" s="68"/>
      <c r="E22" s="68"/>
      <c r="F22" s="68"/>
      <c r="G22" s="68"/>
      <c r="H22" s="69">
        <v>15.0</v>
      </c>
      <c r="I22" s="69"/>
      <c r="J22" s="69"/>
      <c r="K22" s="69"/>
      <c r="L22" s="69"/>
      <c r="M22" s="69"/>
      <c r="N22" s="69"/>
      <c r="O22" s="69"/>
      <c r="P22" s="70">
        <f>SUM(H22:O22)</f>
        <v>15.0</v>
      </c>
      <c r="Q22" s="70"/>
      <c r="R22" s="70">
        <f>INT(P22/2)</f>
        <v>7.0</v>
      </c>
      <c r="S22" s="70"/>
      <c r="T22" s="71">
        <f>INT(P22/5)</f>
        <v>3.0</v>
      </c>
      <c r="U22" s="71"/>
      <c r="V22" s="72" t="s">
        <v>46</v>
      </c>
      <c r="W22" s="68" t="s">
        <v>61</v>
      </c>
      <c r="X22" s="68"/>
      <c r="Y22" s="68"/>
      <c r="Z22" s="68"/>
      <c r="AA22" s="68"/>
      <c r="AB22" s="69">
        <v>10.0</v>
      </c>
      <c r="AC22" s="69"/>
      <c r="AD22" s="69"/>
      <c r="AE22" s="69"/>
      <c r="AF22" s="69"/>
      <c r="AG22" s="69"/>
      <c r="AH22" s="69"/>
      <c r="AI22" s="69"/>
      <c r="AJ22" s="70">
        <f>SUM(AB22:AI22)</f>
        <v>10.0</v>
      </c>
      <c r="AK22" s="70"/>
      <c r="AL22" s="70">
        <f>INT(AJ22/2)</f>
        <v>5.0</v>
      </c>
      <c r="AM22" s="70"/>
      <c r="AN22" s="73">
        <f>INT(AJ22/5)</f>
        <v>2.0</v>
      </c>
      <c r="AO22" s="73"/>
    </row>
    <row r="23" spans="8:8" ht="14.25">
      <c r="B23" s="59" t="s">
        <v>46</v>
      </c>
      <c r="C23" s="60" t="s">
        <v>62</v>
      </c>
      <c r="D23" s="60"/>
      <c r="E23" s="60"/>
      <c r="F23" s="60"/>
      <c r="G23" s="60"/>
      <c r="H23" s="61">
        <v>20.0</v>
      </c>
      <c r="I23" s="61"/>
      <c r="J23" s="61"/>
      <c r="K23" s="61"/>
      <c r="L23" s="61"/>
      <c r="M23" s="61"/>
      <c r="N23" s="61"/>
      <c r="O23" s="61"/>
      <c r="P23" s="62">
        <f>SUM(H23:O23)</f>
        <v>20.0</v>
      </c>
      <c r="Q23" s="62"/>
      <c r="R23" s="62">
        <f>INT(P23/2)</f>
        <v>10.0</v>
      </c>
      <c r="S23" s="62"/>
      <c r="T23" s="63">
        <f>INT(P23/5)</f>
        <v>4.0</v>
      </c>
      <c r="U23" s="63"/>
      <c r="V23" s="64" t="s">
        <v>46</v>
      </c>
      <c r="W23" s="65" t="s">
        <v>63</v>
      </c>
      <c r="X23" s="65"/>
      <c r="Y23" s="65"/>
      <c r="Z23" s="65"/>
      <c r="AA23" s="65"/>
      <c r="AB23" s="61">
        <v>5.0</v>
      </c>
      <c r="AC23" s="61"/>
      <c r="AD23" s="61"/>
      <c r="AE23" s="61"/>
      <c r="AF23" s="61"/>
      <c r="AG23" s="61"/>
      <c r="AH23" s="61"/>
      <c r="AI23" s="61"/>
      <c r="AJ23" s="62">
        <f>SUM(AB23:AI23)</f>
        <v>5.0</v>
      </c>
      <c r="AK23" s="62"/>
      <c r="AL23" s="62">
        <f>INT(AJ23/2)</f>
        <v>2.0</v>
      </c>
      <c r="AM23" s="62"/>
      <c r="AN23" s="66">
        <f>INT(AJ23/5)</f>
        <v>1.0</v>
      </c>
      <c r="AO23" s="66"/>
    </row>
    <row r="24" spans="8:8" ht="14.25">
      <c r="B24" s="67" t="s">
        <v>46</v>
      </c>
      <c r="C24" s="68" t="s">
        <v>64</v>
      </c>
      <c r="D24" s="68"/>
      <c r="E24" s="68"/>
      <c r="F24" s="68"/>
      <c r="G24" s="68"/>
      <c r="H24" s="69">
        <v>5.0</v>
      </c>
      <c r="I24" s="69"/>
      <c r="J24" s="69"/>
      <c r="K24" s="69"/>
      <c r="L24" s="69"/>
      <c r="M24" s="69"/>
      <c r="N24" s="69"/>
      <c r="O24" s="69"/>
      <c r="P24" s="70">
        <f>SUM(H24:O24)</f>
        <v>5.0</v>
      </c>
      <c r="Q24" s="70"/>
      <c r="R24" s="70">
        <f>INT(P24/2)</f>
        <v>2.0</v>
      </c>
      <c r="S24" s="70"/>
      <c r="T24" s="71">
        <f>INT(P24/5)</f>
        <v>1.0</v>
      </c>
      <c r="U24" s="71"/>
      <c r="V24" s="72" t="s">
        <v>46</v>
      </c>
      <c r="W24" s="68" t="s">
        <v>65</v>
      </c>
      <c r="X24" s="68"/>
      <c r="Y24" s="68"/>
      <c r="Z24" s="68"/>
      <c r="AA24" s="68"/>
      <c r="AB24" s="69">
        <v>1.0</v>
      </c>
      <c r="AC24" s="69"/>
      <c r="AD24" s="69"/>
      <c r="AE24" s="69"/>
      <c r="AF24" s="69"/>
      <c r="AG24" s="69"/>
      <c r="AH24" s="69"/>
      <c r="AI24" s="69"/>
      <c r="AJ24" s="70">
        <f>SUM(AB24:AI24)</f>
        <v>1.0</v>
      </c>
      <c r="AK24" s="70"/>
      <c r="AL24" s="70">
        <f>INT(AJ24/2)</f>
        <v>0.0</v>
      </c>
      <c r="AM24" s="70"/>
      <c r="AN24" s="73">
        <f>INT(AJ24/5)</f>
        <v>0.0</v>
      </c>
      <c r="AO24" s="73"/>
    </row>
    <row r="25" spans="8:8" ht="15.1">
      <c r="B25" s="59"/>
      <c r="C25" s="60" t="s">
        <v>66</v>
      </c>
      <c r="D25" s="60"/>
      <c r="E25" s="60"/>
      <c r="F25" s="60"/>
      <c r="G25" s="60"/>
      <c r="H25" s="61">
        <v>0.0</v>
      </c>
      <c r="I25" s="61"/>
      <c r="J25" s="61"/>
      <c r="K25" s="61"/>
      <c r="L25" s="61">
        <v>50.0</v>
      </c>
      <c r="M25" s="61"/>
      <c r="N25" s="61"/>
      <c r="O25" s="61"/>
      <c r="P25" s="62">
        <f>SUM(H25:O25)</f>
        <v>50.0</v>
      </c>
      <c r="Q25" s="62"/>
      <c r="R25" s="62">
        <f>INT(P25/2)</f>
        <v>25.0</v>
      </c>
      <c r="S25" s="62"/>
      <c r="T25" s="63">
        <f>INT(P25/5)</f>
        <v>10.0</v>
      </c>
      <c r="U25" s="63"/>
      <c r="V25" s="64" t="s">
        <v>50</v>
      </c>
      <c r="W25" s="65" t="s">
        <v>67</v>
      </c>
      <c r="X25" s="65"/>
      <c r="Y25" s="65"/>
      <c r="Z25" s="65"/>
      <c r="AA25" s="65"/>
      <c r="AB25" s="61">
        <v>10.0</v>
      </c>
      <c r="AC25" s="61"/>
      <c r="AD25" s="61"/>
      <c r="AE25" s="61"/>
      <c r="AF25" s="61"/>
      <c r="AG25" s="61"/>
      <c r="AH25" s="61">
        <v>45.0</v>
      </c>
      <c r="AI25" s="61"/>
      <c r="AJ25" s="62">
        <f>SUM(AB25:AI25)</f>
        <v>55.0</v>
      </c>
      <c r="AK25" s="62"/>
      <c r="AL25" s="62">
        <f>INT(AJ25/2)</f>
        <v>27.0</v>
      </c>
      <c r="AM25" s="62"/>
      <c r="AN25" s="66">
        <f>INT(AJ25/5)</f>
        <v>11.0</v>
      </c>
      <c r="AO25" s="66"/>
    </row>
    <row r="26" spans="8:8" ht="14.25">
      <c r="B26" s="67"/>
      <c r="C26" s="68" t="s">
        <v>68</v>
      </c>
      <c r="D26" s="68"/>
      <c r="E26" s="68"/>
      <c r="F26" s="68"/>
      <c r="G26" s="68"/>
      <c r="H26" s="69">
        <v>0.0</v>
      </c>
      <c r="I26" s="69"/>
      <c r="J26" s="69">
        <v>3.0</v>
      </c>
      <c r="K26" s="69"/>
      <c r="L26" s="69" t="s">
        <v>69</v>
      </c>
      <c r="M26" s="69"/>
      <c r="N26" s="69" t="s">
        <v>69</v>
      </c>
      <c r="O26" s="69" t="s">
        <v>69</v>
      </c>
      <c r="P26" s="70">
        <f>SUM(H26:O26)</f>
        <v>3.0</v>
      </c>
      <c r="Q26" s="70"/>
      <c r="R26" s="70">
        <f>INT(P26/2)</f>
        <v>1.0</v>
      </c>
      <c r="S26" s="70"/>
      <c r="T26" s="71">
        <f>INT(P26/5)</f>
        <v>0.0</v>
      </c>
      <c r="U26" s="71"/>
      <c r="V26" s="72" t="s">
        <v>46</v>
      </c>
      <c r="W26" s="78" t="s">
        <v>70</v>
      </c>
      <c r="X26" s="78"/>
      <c r="Y26" s="79"/>
      <c r="Z26" s="79"/>
      <c r="AA26" s="79"/>
      <c r="AB26" s="69">
        <v>1.0</v>
      </c>
      <c r="AC26" s="69"/>
      <c r="AD26" s="69"/>
      <c r="AE26" s="69"/>
      <c r="AF26" s="69"/>
      <c r="AG26" s="69"/>
      <c r="AH26" s="69"/>
      <c r="AI26" s="69"/>
      <c r="AJ26" s="70">
        <f>SUM(AB26:AI26)</f>
        <v>1.0</v>
      </c>
      <c r="AK26" s="70"/>
      <c r="AL26" s="70">
        <f>INT(AJ26/2)</f>
        <v>0.0</v>
      </c>
      <c r="AM26" s="70"/>
      <c r="AN26" s="73">
        <f>INT(AJ26/5)</f>
        <v>0.0</v>
      </c>
      <c r="AO26" s="73"/>
    </row>
    <row r="27" spans="8:8" ht="14.25">
      <c r="B27" s="59" t="s">
        <v>46</v>
      </c>
      <c r="C27" s="60" t="s">
        <v>71</v>
      </c>
      <c r="D27" s="60"/>
      <c r="E27" s="60"/>
      <c r="F27" s="60"/>
      <c r="G27" s="60"/>
      <c r="H27" s="61">
        <v>5.0</v>
      </c>
      <c r="I27" s="61"/>
      <c r="J27" s="61"/>
      <c r="K27" s="61"/>
      <c r="L27" s="61"/>
      <c r="M27" s="61"/>
      <c r="N27" s="61"/>
      <c r="O27" s="61"/>
      <c r="P27" s="62">
        <f>SUM(H27:O27)</f>
        <v>5.0</v>
      </c>
      <c r="Q27" s="62"/>
      <c r="R27" s="62">
        <f>INT(P27/2)</f>
        <v>2.0</v>
      </c>
      <c r="S27" s="62"/>
      <c r="T27" s="63">
        <f>INT(P27/5)</f>
        <v>1.0</v>
      </c>
      <c r="U27" s="63"/>
      <c r="V27" s="64" t="s">
        <v>50</v>
      </c>
      <c r="W27" s="65" t="s">
        <v>72</v>
      </c>
      <c r="X27" s="65"/>
      <c r="Y27" s="65"/>
      <c r="Z27" s="65"/>
      <c r="AA27" s="65"/>
      <c r="AB27" s="61">
        <v>1.0</v>
      </c>
      <c r="AC27" s="61"/>
      <c r="AD27" s="61"/>
      <c r="AE27" s="61"/>
      <c r="AF27" s="61">
        <v>80.0</v>
      </c>
      <c r="AG27" s="61"/>
      <c r="AH27" s="61"/>
      <c r="AI27" s="61"/>
      <c r="AJ27" s="62">
        <f>SUM(AB27:AI27)</f>
        <v>81.0</v>
      </c>
      <c r="AK27" s="62"/>
      <c r="AL27" s="62">
        <f>INT(AJ27/2)</f>
        <v>40.0</v>
      </c>
      <c r="AM27" s="62"/>
      <c r="AN27" s="66">
        <f>INT(AJ27/5)</f>
        <v>16.0</v>
      </c>
      <c r="AO27" s="66"/>
    </row>
    <row r="28" spans="8:8" ht="14.25">
      <c r="B28" s="67" t="s">
        <v>50</v>
      </c>
      <c r="C28" s="68" t="s">
        <v>73</v>
      </c>
      <c r="D28" s="68"/>
      <c r="E28" s="68"/>
      <c r="F28" s="68"/>
      <c r="G28" s="68"/>
      <c r="H28" s="69">
        <f>INT(Y3/2)</f>
        <v>35.0</v>
      </c>
      <c r="I28" s="69"/>
      <c r="J28" s="69"/>
      <c r="K28" s="69"/>
      <c r="L28" s="69"/>
      <c r="M28" s="69"/>
      <c r="N28" s="69">
        <v>20.0</v>
      </c>
      <c r="O28" s="69"/>
      <c r="P28" s="70">
        <f>SUM(H28:O28)</f>
        <v>55.0</v>
      </c>
      <c r="Q28" s="70"/>
      <c r="R28" s="70">
        <f>INT(P28/2)</f>
        <v>27.0</v>
      </c>
      <c r="S28" s="70"/>
      <c r="T28" s="71">
        <f>INT(P28/5)</f>
        <v>11.0</v>
      </c>
      <c r="U28" s="71"/>
      <c r="V28" s="72" t="s">
        <v>50</v>
      </c>
      <c r="W28" s="68" t="s">
        <v>74</v>
      </c>
      <c r="X28" s="68"/>
      <c r="Y28" s="68"/>
      <c r="Z28" s="68"/>
      <c r="AA28" s="68"/>
      <c r="AB28" s="69">
        <v>10.0</v>
      </c>
      <c r="AC28" s="69"/>
      <c r="AD28" s="69"/>
      <c r="AE28" s="69"/>
      <c r="AF28" s="69">
        <v>40.0</v>
      </c>
      <c r="AG28" s="69"/>
      <c r="AH28" s="69"/>
      <c r="AI28" s="69"/>
      <c r="AJ28" s="70">
        <f>SUM(AB28:AI28)</f>
        <v>50.0</v>
      </c>
      <c r="AK28" s="70"/>
      <c r="AL28" s="70">
        <f>INT(AJ28/2)</f>
        <v>25.0</v>
      </c>
      <c r="AM28" s="70"/>
      <c r="AN28" s="73">
        <f>INT(AJ28/5)</f>
        <v>10.0</v>
      </c>
      <c r="AO28" s="73"/>
    </row>
    <row r="29" spans="8:8" ht="14.25">
      <c r="B29" s="59" t="s">
        <v>46</v>
      </c>
      <c r="C29" s="60" t="s">
        <v>75</v>
      </c>
      <c r="D29" s="60"/>
      <c r="E29" s="60"/>
      <c r="F29" s="60"/>
      <c r="G29" s="60"/>
      <c r="H29" s="61">
        <v>20.0</v>
      </c>
      <c r="I29" s="61"/>
      <c r="J29" s="61"/>
      <c r="K29" s="61"/>
      <c r="L29" s="61"/>
      <c r="M29" s="61"/>
      <c r="N29" s="61"/>
      <c r="O29" s="61"/>
      <c r="P29" s="62">
        <f>SUM(H29:O29)</f>
        <v>20.0</v>
      </c>
      <c r="Q29" s="62"/>
      <c r="R29" s="62">
        <f>INT(P29/2)</f>
        <v>10.0</v>
      </c>
      <c r="S29" s="62"/>
      <c r="T29" s="63">
        <f>INT(P29/5)</f>
        <v>4.0</v>
      </c>
      <c r="U29" s="63"/>
      <c r="V29" s="64" t="s">
        <v>46</v>
      </c>
      <c r="W29" s="65" t="s">
        <v>76</v>
      </c>
      <c r="X29" s="65"/>
      <c r="Y29" s="65"/>
      <c r="Z29" s="65"/>
      <c r="AA29" s="65"/>
      <c r="AB29" s="61">
        <v>5.0</v>
      </c>
      <c r="AC29" s="61"/>
      <c r="AD29" s="61"/>
      <c r="AE29" s="61"/>
      <c r="AF29" s="61"/>
      <c r="AG29" s="61"/>
      <c r="AH29" s="61"/>
      <c r="AI29" s="61"/>
      <c r="AJ29" s="62">
        <f>SUM(AB29:AI29)</f>
        <v>5.0</v>
      </c>
      <c r="AK29" s="62"/>
      <c r="AL29" s="62">
        <f>INT(AJ29/2)</f>
        <v>2.0</v>
      </c>
      <c r="AM29" s="62"/>
      <c r="AN29" s="66">
        <f>INT(AJ29/5)</f>
        <v>1.0</v>
      </c>
      <c r="AO29" s="66"/>
    </row>
    <row r="30" spans="8:8" ht="14.25">
      <c r="B30" s="67" t="s">
        <v>46</v>
      </c>
      <c r="C30" s="68" t="s">
        <v>77</v>
      </c>
      <c r="D30" s="68"/>
      <c r="E30" s="68"/>
      <c r="F30" s="68"/>
      <c r="G30" s="68"/>
      <c r="H30" s="69">
        <v>10.0</v>
      </c>
      <c r="I30" s="69"/>
      <c r="J30" s="69"/>
      <c r="K30" s="69"/>
      <c r="L30" s="69"/>
      <c r="M30" s="69"/>
      <c r="N30" s="80"/>
      <c r="O30" s="80"/>
      <c r="P30" s="70">
        <f>SUM(H30:O30)</f>
        <v>10.0</v>
      </c>
      <c r="Q30" s="70"/>
      <c r="R30" s="70">
        <f>INT(P30/2)</f>
        <v>5.0</v>
      </c>
      <c r="S30" s="70"/>
      <c r="T30" s="71">
        <f>INT(P30/5)</f>
        <v>2.0</v>
      </c>
      <c r="U30" s="71"/>
      <c r="V30" s="72" t="s">
        <v>46</v>
      </c>
      <c r="W30" s="81" t="s">
        <v>78</v>
      </c>
      <c r="X30" s="81"/>
      <c r="Y30" s="82" t="s">
        <v>79</v>
      </c>
      <c r="Z30" s="82"/>
      <c r="AA30" s="82"/>
      <c r="AB30" s="69">
        <v>1.0</v>
      </c>
      <c r="AC30" s="69"/>
      <c r="AD30" s="69"/>
      <c r="AE30" s="69"/>
      <c r="AF30" s="69"/>
      <c r="AG30" s="69"/>
      <c r="AH30" s="69"/>
      <c r="AI30" s="69"/>
      <c r="AJ30" s="70">
        <f>SUM(AB30:AI30)</f>
        <v>1.0</v>
      </c>
      <c r="AK30" s="70"/>
      <c r="AL30" s="70">
        <f>INT(AJ30/2)</f>
        <v>0.0</v>
      </c>
      <c r="AM30" s="70"/>
      <c r="AN30" s="73">
        <f>INT(AJ30/5)</f>
        <v>0.0</v>
      </c>
      <c r="AO30" s="73"/>
    </row>
    <row r="31" spans="8:8" ht="14.25">
      <c r="B31" s="59" t="s">
        <v>46</v>
      </c>
      <c r="C31" s="60" t="s">
        <v>80</v>
      </c>
      <c r="D31" s="60"/>
      <c r="E31" s="60"/>
      <c r="F31" s="60"/>
      <c r="G31" s="60"/>
      <c r="H31" s="61">
        <v>1.0</v>
      </c>
      <c r="I31" s="61"/>
      <c r="J31" s="61"/>
      <c r="K31" s="61"/>
      <c r="L31" s="61"/>
      <c r="M31" s="61"/>
      <c r="N31" s="61"/>
      <c r="O31" s="61"/>
      <c r="P31" s="62">
        <f>SUM(H31:O31)</f>
        <v>1.0</v>
      </c>
      <c r="Q31" s="62"/>
      <c r="R31" s="62">
        <f>INT(P31/2)</f>
        <v>0.0</v>
      </c>
      <c r="S31" s="62"/>
      <c r="T31" s="63">
        <f>INT(P31/5)</f>
        <v>0.0</v>
      </c>
      <c r="U31" s="63"/>
      <c r="V31" s="64" t="s">
        <v>46</v>
      </c>
      <c r="W31" s="83" t="s">
        <v>78</v>
      </c>
      <c r="X31" s="83"/>
      <c r="Y31" s="84"/>
      <c r="Z31" s="84"/>
      <c r="AA31" s="84"/>
      <c r="AB31" s="61">
        <v>1.0</v>
      </c>
      <c r="AC31" s="61"/>
      <c r="AD31" s="61"/>
      <c r="AE31" s="61"/>
      <c r="AF31" s="61"/>
      <c r="AG31" s="61"/>
      <c r="AH31" s="61"/>
      <c r="AI31" s="61"/>
      <c r="AJ31" s="62">
        <f>SUM(AB31:AI31)</f>
        <v>1.0</v>
      </c>
      <c r="AK31" s="62"/>
      <c r="AL31" s="62">
        <f>INT(AJ31/2)</f>
        <v>0.0</v>
      </c>
      <c r="AM31" s="62"/>
      <c r="AN31" s="66">
        <f>INT(AJ31/5)</f>
        <v>0.0</v>
      </c>
      <c r="AO31" s="66"/>
    </row>
    <row r="32" spans="8:8" ht="14.25">
      <c r="B32" s="67" t="s">
        <v>46</v>
      </c>
      <c r="C32" s="68" t="s">
        <v>81</v>
      </c>
      <c r="D32" s="68"/>
      <c r="E32" s="68"/>
      <c r="F32" s="68"/>
      <c r="G32" s="68"/>
      <c r="H32" s="69">
        <v>5.0</v>
      </c>
      <c r="I32" s="69"/>
      <c r="J32" s="69"/>
      <c r="K32" s="69"/>
      <c r="L32" s="69"/>
      <c r="M32" s="69"/>
      <c r="N32" s="69"/>
      <c r="O32" s="69"/>
      <c r="P32" s="70">
        <f>SUM(H32:O32)</f>
        <v>5.0</v>
      </c>
      <c r="Q32" s="70"/>
      <c r="R32" s="70">
        <f>INT(P32/2)</f>
        <v>2.0</v>
      </c>
      <c r="S32" s="70"/>
      <c r="T32" s="71">
        <f>INT(P32/5)</f>
        <v>1.0</v>
      </c>
      <c r="U32" s="71"/>
      <c r="V32" s="72" t="s">
        <v>46</v>
      </c>
      <c r="W32" s="81" t="s">
        <v>78</v>
      </c>
      <c r="X32" s="81"/>
      <c r="Y32" s="82"/>
      <c r="Z32" s="82"/>
      <c r="AA32" s="82"/>
      <c r="AB32" s="69">
        <v>1.0</v>
      </c>
      <c r="AC32" s="69"/>
      <c r="AD32" s="69"/>
      <c r="AE32" s="69"/>
      <c r="AF32" s="69"/>
      <c r="AG32" s="69"/>
      <c r="AH32" s="69"/>
      <c r="AI32" s="69"/>
      <c r="AJ32" s="70">
        <f>SUM(AB32:AI32)</f>
        <v>1.0</v>
      </c>
      <c r="AK32" s="70"/>
      <c r="AL32" s="70">
        <f>INT(AJ32/2)</f>
        <v>0.0</v>
      </c>
      <c r="AM32" s="70"/>
      <c r="AN32" s="73">
        <f>INT(AJ32/5)</f>
        <v>0.0</v>
      </c>
      <c r="AO32" s="73"/>
    </row>
    <row r="33" spans="8:8" ht="14.25">
      <c r="B33" s="59" t="s">
        <v>46</v>
      </c>
      <c r="C33" s="85" t="s">
        <v>82</v>
      </c>
      <c r="D33" s="85"/>
      <c r="E33" s="86" t="s">
        <v>83</v>
      </c>
      <c r="F33" s="86"/>
      <c r="G33" s="86"/>
      <c r="H33" s="61">
        <f>LOOKUP(E33,分支技能!H4:H11,分支技能!I4:I11)</f>
        <v>25.0</v>
      </c>
      <c r="I33" s="61"/>
      <c r="J33" s="61"/>
      <c r="K33" s="61"/>
      <c r="L33" s="61"/>
      <c r="M33" s="61"/>
      <c r="N33" s="61"/>
      <c r="O33" s="61"/>
      <c r="P33" s="62">
        <f>SUM(H33:O33)</f>
        <v>25.0</v>
      </c>
      <c r="Q33" s="62"/>
      <c r="R33" s="62">
        <f>INT(P33/2)</f>
        <v>12.0</v>
      </c>
      <c r="S33" s="62"/>
      <c r="T33" s="63">
        <f>INT(P33/5)</f>
        <v>5.0</v>
      </c>
      <c r="U33" s="63"/>
      <c r="V33" s="64" t="s">
        <v>46</v>
      </c>
      <c r="W33" s="65" t="s">
        <v>84</v>
      </c>
      <c r="X33" s="65"/>
      <c r="Y33" s="65"/>
      <c r="Z33" s="65"/>
      <c r="AA33" s="65"/>
      <c r="AB33" s="61">
        <v>10.0</v>
      </c>
      <c r="AC33" s="61"/>
      <c r="AD33" s="61"/>
      <c r="AE33" s="61"/>
      <c r="AF33" s="61"/>
      <c r="AG33" s="61"/>
      <c r="AH33" s="61"/>
      <c r="AI33" s="61"/>
      <c r="AJ33" s="62">
        <f>SUM(AB33:AI33)</f>
        <v>10.0</v>
      </c>
      <c r="AK33" s="62"/>
      <c r="AL33" s="62">
        <f>INT(AJ33/2)</f>
        <v>5.0</v>
      </c>
      <c r="AM33" s="62"/>
      <c r="AN33" s="66">
        <f>INT(AJ33/5)</f>
        <v>2.0</v>
      </c>
      <c r="AO33" s="66"/>
    </row>
    <row r="34" spans="8:8" ht="15.1">
      <c r="B34" s="67" t="s">
        <v>46</v>
      </c>
      <c r="C34" s="87" t="s">
        <v>82</v>
      </c>
      <c r="D34" s="87"/>
      <c r="E34" s="79" t="s">
        <v>85</v>
      </c>
      <c r="F34" s="79"/>
      <c r="G34" s="79"/>
      <c r="H34" s="69">
        <f>LOOKUP(E34,分支技能!H4:H11,分支技能!I4:I11)</f>
        <v>20.0</v>
      </c>
      <c r="I34" s="69"/>
      <c r="J34" s="69"/>
      <c r="K34" s="69"/>
      <c r="L34" s="69"/>
      <c r="M34" s="69"/>
      <c r="N34" s="69"/>
      <c r="O34" s="69"/>
      <c r="P34" s="70">
        <f>SUM(H34:O34)</f>
        <v>20.0</v>
      </c>
      <c r="Q34" s="70"/>
      <c r="R34" s="70">
        <f>INT(P34/2)</f>
        <v>10.0</v>
      </c>
      <c r="S34" s="70"/>
      <c r="T34" s="71">
        <f>INT(P34/5)</f>
        <v>4.0</v>
      </c>
      <c r="U34" s="71"/>
      <c r="V34" s="72" t="s">
        <v>50</v>
      </c>
      <c r="W34" s="68" t="s">
        <v>86</v>
      </c>
      <c r="X34" s="68"/>
      <c r="Y34" s="68"/>
      <c r="Z34" s="68"/>
      <c r="AA34" s="68"/>
      <c r="AB34" s="69">
        <v>25.0</v>
      </c>
      <c r="AC34" s="69"/>
      <c r="AD34" s="69"/>
      <c r="AE34" s="69"/>
      <c r="AF34" s="69" t="s">
        <v>87</v>
      </c>
      <c r="AG34" s="69"/>
      <c r="AH34" s="69">
        <v>45.0</v>
      </c>
      <c r="AI34" s="69"/>
      <c r="AJ34" s="70">
        <f>SUM(AB34:AI34)</f>
        <v>70.0</v>
      </c>
      <c r="AK34" s="70"/>
      <c r="AL34" s="70">
        <f>INT(AJ34/2)</f>
        <v>35.0</v>
      </c>
      <c r="AM34" s="70"/>
      <c r="AN34" s="73">
        <f>INT(AJ34/5)</f>
        <v>14.0</v>
      </c>
      <c r="AO34" s="73"/>
    </row>
    <row r="35" spans="8:8" ht="14.25">
      <c r="B35" s="59" t="s">
        <v>46</v>
      </c>
      <c r="C35" s="88" t="s">
        <v>82</v>
      </c>
      <c r="D35" s="88"/>
      <c r="E35" s="86"/>
      <c r="F35" s="86"/>
      <c r="G35" s="86"/>
      <c r="H35" s="61"/>
      <c r="I35" s="61"/>
      <c r="J35" s="61"/>
      <c r="K35" s="61"/>
      <c r="L35" s="61"/>
      <c r="M35" s="61"/>
      <c r="N35" s="61"/>
      <c r="O35" s="61"/>
      <c r="P35" s="62">
        <f>SUM(H35:O35)</f>
        <v>0.0</v>
      </c>
      <c r="Q35" s="62"/>
      <c r="R35" s="62">
        <f>INT(P35/2)</f>
        <v>0.0</v>
      </c>
      <c r="S35" s="62"/>
      <c r="T35" s="63">
        <f>INT(P35/5)</f>
        <v>0.0</v>
      </c>
      <c r="U35" s="63"/>
      <c r="V35" s="64" t="s">
        <v>46</v>
      </c>
      <c r="W35" s="65" t="s">
        <v>88</v>
      </c>
      <c r="X35" s="65"/>
      <c r="Y35" s="65"/>
      <c r="Z35" s="65"/>
      <c r="AA35" s="65"/>
      <c r="AB35" s="61">
        <v>20.0</v>
      </c>
      <c r="AC35" s="61"/>
      <c r="AD35" s="61"/>
      <c r="AE35" s="61"/>
      <c r="AF35" s="61"/>
      <c r="AG35" s="61"/>
      <c r="AH35" s="61"/>
      <c r="AI35" s="61"/>
      <c r="AJ35" s="62">
        <f>SUM(AB35:AI35)</f>
        <v>20.0</v>
      </c>
      <c r="AK35" s="62"/>
      <c r="AL35" s="62">
        <f>INT(AJ35/2)</f>
        <v>10.0</v>
      </c>
      <c r="AM35" s="62"/>
      <c r="AN35" s="66">
        <f>INT(AJ35/5)</f>
        <v>4.0</v>
      </c>
      <c r="AO35" s="66"/>
    </row>
    <row r="36" spans="8:8" ht="16.5" customHeight="1">
      <c r="B36" s="67" t="s">
        <v>46</v>
      </c>
      <c r="C36" s="89" t="s">
        <v>89</v>
      </c>
      <c r="D36" s="89"/>
      <c r="E36" s="90" t="s">
        <v>90</v>
      </c>
      <c r="F36" s="90"/>
      <c r="G36" s="90"/>
      <c r="H36" s="69">
        <f>LOOKUP(E36,分支技能!K3:K9,分支技能!L3:L9)</f>
        <v>20.0</v>
      </c>
      <c r="I36" s="69"/>
      <c r="J36" s="69"/>
      <c r="K36" s="69"/>
      <c r="L36" s="69"/>
      <c r="M36" s="69"/>
      <c r="N36" s="69"/>
      <c r="O36" s="69"/>
      <c r="P36" s="70">
        <f>SUM(H36:O36)</f>
        <v>20.0</v>
      </c>
      <c r="Q36" s="70"/>
      <c r="R36" s="70">
        <f>INT(P36/2)</f>
        <v>10.0</v>
      </c>
      <c r="S36" s="70"/>
      <c r="T36" s="71">
        <f>INT(P36/5)</f>
        <v>4.0</v>
      </c>
      <c r="U36" s="71"/>
      <c r="V36" s="72" t="s">
        <v>46</v>
      </c>
      <c r="W36" s="78" t="s">
        <v>91</v>
      </c>
      <c r="X36" s="78"/>
      <c r="Y36" s="82"/>
      <c r="Z36" s="82"/>
      <c r="AA36" s="82"/>
      <c r="AB36" s="69">
        <v>10.0</v>
      </c>
      <c r="AC36" s="69"/>
      <c r="AD36" s="69"/>
      <c r="AE36" s="69"/>
      <c r="AF36" s="69"/>
      <c r="AG36" s="69"/>
      <c r="AH36" s="69"/>
      <c r="AI36" s="69"/>
      <c r="AJ36" s="70">
        <f>SUM(AB36:AI36)</f>
        <v>10.0</v>
      </c>
      <c r="AK36" s="70"/>
      <c r="AL36" s="70">
        <f>INT(AJ36/2)</f>
        <v>5.0</v>
      </c>
      <c r="AM36" s="70"/>
      <c r="AN36" s="73">
        <f>INT(AJ36/5)</f>
        <v>2.0</v>
      </c>
      <c r="AO36" s="73"/>
    </row>
    <row r="37" spans="8:8" ht="14.25">
      <c r="B37" s="59" t="s">
        <v>46</v>
      </c>
      <c r="C37" s="91" t="s">
        <v>89</v>
      </c>
      <c r="D37" s="91"/>
      <c r="E37" s="92" t="s">
        <v>92</v>
      </c>
      <c r="F37" s="92"/>
      <c r="G37" s="92"/>
      <c r="H37" s="61">
        <f>LOOKUP(E37,分支技能!K4:K10,分支技能!L4:L10)</f>
        <v>25.0</v>
      </c>
      <c r="I37" s="61"/>
      <c r="J37" s="61"/>
      <c r="K37" s="61"/>
      <c r="L37" s="61"/>
      <c r="M37" s="61"/>
      <c r="N37" s="61"/>
      <c r="O37" s="61"/>
      <c r="P37" s="62">
        <f>SUM(H37:O37)</f>
        <v>25.0</v>
      </c>
      <c r="Q37" s="62"/>
      <c r="R37" s="62">
        <f>INT(P37/2)</f>
        <v>12.0</v>
      </c>
      <c r="S37" s="62"/>
      <c r="T37" s="63">
        <f>INT(P37/5)</f>
        <v>5.0</v>
      </c>
      <c r="U37" s="63"/>
      <c r="V37" s="64" t="s">
        <v>46</v>
      </c>
      <c r="W37" s="65" t="s">
        <v>93</v>
      </c>
      <c r="X37" s="65"/>
      <c r="Y37" s="65"/>
      <c r="Z37" s="65"/>
      <c r="AA37" s="65"/>
      <c r="AB37" s="61">
        <v>20.0</v>
      </c>
      <c r="AC37" s="61"/>
      <c r="AD37" s="61"/>
      <c r="AE37" s="61"/>
      <c r="AF37" s="61"/>
      <c r="AG37" s="61"/>
      <c r="AH37" s="61"/>
      <c r="AI37" s="61"/>
      <c r="AJ37" s="62">
        <f>SUM(AB37:AI37)</f>
        <v>20.0</v>
      </c>
      <c r="AK37" s="62"/>
      <c r="AL37" s="62">
        <f>INT(AJ37/2)</f>
        <v>10.0</v>
      </c>
      <c r="AM37" s="62"/>
      <c r="AN37" s="66">
        <f>INT(AJ37/5)</f>
        <v>4.0</v>
      </c>
      <c r="AO37" s="66"/>
    </row>
    <row r="38" spans="8:8" ht="16.5" customHeight="1">
      <c r="B38" s="67" t="s">
        <v>46</v>
      </c>
      <c r="C38" s="89" t="s">
        <v>89</v>
      </c>
      <c r="D38" s="89"/>
      <c r="E38" s="90"/>
      <c r="F38" s="90"/>
      <c r="G38" s="90"/>
      <c r="H38" s="69"/>
      <c r="I38" s="69"/>
      <c r="J38" s="69"/>
      <c r="K38" s="69"/>
      <c r="L38" s="69"/>
      <c r="M38" s="69"/>
      <c r="N38" s="69"/>
      <c r="O38" s="69"/>
      <c r="P38" s="70">
        <f>SUM(H38:O38)</f>
        <v>0.0</v>
      </c>
      <c r="Q38" s="70"/>
      <c r="R38" s="70">
        <f>INT(P38/2)</f>
        <v>0.0</v>
      </c>
      <c r="S38" s="70"/>
      <c r="T38" s="71">
        <f>INT(P38/5)</f>
        <v>0.0</v>
      </c>
      <c r="U38" s="71"/>
      <c r="V38" s="72" t="s">
        <v>46</v>
      </c>
      <c r="W38" s="68" t="s">
        <v>94</v>
      </c>
      <c r="X38" s="68"/>
      <c r="Y38" s="68"/>
      <c r="Z38" s="68"/>
      <c r="AA38" s="68"/>
      <c r="AB38" s="69">
        <v>20.0</v>
      </c>
      <c r="AC38" s="69"/>
      <c r="AD38" s="69"/>
      <c r="AE38" s="69"/>
      <c r="AF38" s="69"/>
      <c r="AG38" s="69"/>
      <c r="AH38" s="69"/>
      <c r="AI38" s="69"/>
      <c r="AJ38" s="70">
        <f>SUM(AB38:AI38)</f>
        <v>20.0</v>
      </c>
      <c r="AK38" s="70"/>
      <c r="AL38" s="70">
        <f>INT(AJ38/2)</f>
        <v>10.0</v>
      </c>
      <c r="AM38" s="70"/>
      <c r="AN38" s="73">
        <f>INT(AJ38/5)</f>
        <v>4.0</v>
      </c>
      <c r="AO38" s="73"/>
    </row>
    <row r="39" spans="8:8" ht="14.25">
      <c r="B39" s="59" t="s">
        <v>46</v>
      </c>
      <c r="C39" s="60" t="s">
        <v>95</v>
      </c>
      <c r="D39" s="60"/>
      <c r="E39" s="60"/>
      <c r="F39" s="60"/>
      <c r="G39" s="60"/>
      <c r="H39" s="61">
        <v>30.0</v>
      </c>
      <c r="I39" s="61"/>
      <c r="J39" s="61"/>
      <c r="K39" s="61"/>
      <c r="L39" s="61"/>
      <c r="M39" s="61"/>
      <c r="N39" s="61"/>
      <c r="O39" s="61"/>
      <c r="P39" s="62">
        <f>SUM(H39:O39)</f>
        <v>30.0</v>
      </c>
      <c r="Q39" s="62"/>
      <c r="R39" s="62">
        <f>INT(P39/2)</f>
        <v>15.0</v>
      </c>
      <c r="S39" s="62"/>
      <c r="T39" s="63">
        <f>INT(P39/5)</f>
        <v>6.0</v>
      </c>
      <c r="U39" s="63"/>
      <c r="V39" s="64" t="s">
        <v>46</v>
      </c>
      <c r="W39" s="65" t="s">
        <v>96</v>
      </c>
      <c r="X39" s="65"/>
      <c r="Y39" s="65"/>
      <c r="Z39" s="65"/>
      <c r="AA39" s="65"/>
      <c r="AB39" s="61">
        <v>10.0</v>
      </c>
      <c r="AC39" s="61"/>
      <c r="AD39" s="61"/>
      <c r="AE39" s="61"/>
      <c r="AF39" s="61"/>
      <c r="AG39" s="61"/>
      <c r="AH39" s="61"/>
      <c r="AI39" s="61"/>
      <c r="AJ39" s="62">
        <f>SUM(AB39:AI39)</f>
        <v>10.0</v>
      </c>
      <c r="AK39" s="62"/>
      <c r="AL39" s="62">
        <f>INT(AJ39/2)</f>
        <v>5.0</v>
      </c>
      <c r="AM39" s="62"/>
      <c r="AN39" s="66">
        <f>INT(AJ39/5)</f>
        <v>2.0</v>
      </c>
      <c r="AO39" s="66"/>
    </row>
    <row r="40" spans="8:8" ht="14.25">
      <c r="B40" s="67" t="s">
        <v>46</v>
      </c>
      <c r="C40" s="68" t="s">
        <v>97</v>
      </c>
      <c r="D40" s="68"/>
      <c r="E40" s="68"/>
      <c r="F40" s="68"/>
      <c r="G40" s="68"/>
      <c r="H40" s="69">
        <v>5.0</v>
      </c>
      <c r="I40" s="69"/>
      <c r="J40" s="69"/>
      <c r="K40" s="69"/>
      <c r="L40" s="69"/>
      <c r="M40" s="69"/>
      <c r="N40" s="69"/>
      <c r="O40" s="69"/>
      <c r="P40" s="70">
        <f>SUM(H40:O40)</f>
        <v>5.0</v>
      </c>
      <c r="Q40" s="70"/>
      <c r="R40" s="70">
        <f>INT(P40/2)</f>
        <v>2.0</v>
      </c>
      <c r="S40" s="70"/>
      <c r="T40" s="71">
        <f>INT(P40/5)</f>
        <v>1.0</v>
      </c>
      <c r="U40" s="71"/>
      <c r="V40" s="72" t="s">
        <v>46</v>
      </c>
      <c r="W40" s="78" t="s">
        <v>98</v>
      </c>
      <c r="X40" s="78"/>
      <c r="Y40" s="82" t="s">
        <v>99</v>
      </c>
      <c r="Z40" s="82"/>
      <c r="AA40" s="82"/>
      <c r="AB40" s="69">
        <f>LOOKUP(Y40,分支技能!N4:N9,分支技能!O4:O9)</f>
        <v>1.0</v>
      </c>
      <c r="AC40" s="69"/>
      <c r="AD40" s="69"/>
      <c r="AE40" s="69"/>
      <c r="AF40" s="69"/>
      <c r="AG40" s="69"/>
      <c r="AH40" s="69"/>
      <c r="AI40" s="69"/>
      <c r="AJ40" s="70">
        <f>SUM(AB40:AI40)</f>
        <v>1.0</v>
      </c>
      <c r="AK40" s="70"/>
      <c r="AL40" s="70">
        <f>INT(AJ40/2)</f>
        <v>0.0</v>
      </c>
      <c r="AM40" s="70"/>
      <c r="AN40" s="73">
        <f>INT(AJ40/5)</f>
        <v>0.0</v>
      </c>
      <c r="AO40" s="73"/>
    </row>
    <row r="41" spans="8:8" ht="14.25">
      <c r="B41" s="59" t="s">
        <v>46</v>
      </c>
      <c r="C41" s="60" t="s">
        <v>100</v>
      </c>
      <c r="D41" s="60"/>
      <c r="E41" s="60"/>
      <c r="F41" s="60"/>
      <c r="G41" s="60"/>
      <c r="H41" s="61">
        <v>15.0</v>
      </c>
      <c r="I41" s="61"/>
      <c r="J41" s="61"/>
      <c r="K41" s="61"/>
      <c r="L41" s="61"/>
      <c r="M41" s="61"/>
      <c r="N41" s="61"/>
      <c r="O41" s="61"/>
      <c r="P41" s="62">
        <f>SUM(H41:O41)</f>
        <v>15.0</v>
      </c>
      <c r="Q41" s="62"/>
      <c r="R41" s="62">
        <f>INT(P41/2)</f>
        <v>7.0</v>
      </c>
      <c r="S41" s="62"/>
      <c r="T41" s="63">
        <f>INT(P41/5)</f>
        <v>3.0</v>
      </c>
      <c r="U41" s="63"/>
      <c r="V41" s="64" t="s">
        <v>46</v>
      </c>
      <c r="W41" s="65"/>
      <c r="X41" s="65"/>
      <c r="Y41" s="65"/>
      <c r="Z41" s="65"/>
      <c r="AA41" s="65"/>
      <c r="AB41" s="61"/>
      <c r="AC41" s="61"/>
      <c r="AD41" s="61"/>
      <c r="AE41" s="61"/>
      <c r="AF41" s="61"/>
      <c r="AG41" s="61"/>
      <c r="AH41" s="61"/>
      <c r="AI41" s="61"/>
      <c r="AJ41" s="62">
        <f>SUM(AB41:AI41)</f>
        <v>0.0</v>
      </c>
      <c r="AK41" s="62"/>
      <c r="AL41" s="62">
        <f>INT(AJ41/2)</f>
        <v>0.0</v>
      </c>
      <c r="AM41" s="62"/>
      <c r="AN41" s="66">
        <f>INT(AJ41/5)</f>
        <v>0.0</v>
      </c>
      <c r="AO41" s="66"/>
    </row>
    <row r="42" spans="8:8" ht="14.25">
      <c r="B42" s="67" t="s">
        <v>46</v>
      </c>
      <c r="C42" s="68" t="s">
        <v>101</v>
      </c>
      <c r="D42" s="68"/>
      <c r="E42" s="68"/>
      <c r="F42" s="68"/>
      <c r="G42" s="68"/>
      <c r="H42" s="69">
        <v>20.0</v>
      </c>
      <c r="I42" s="69"/>
      <c r="J42" s="69"/>
      <c r="K42" s="69"/>
      <c r="L42" s="69"/>
      <c r="M42" s="69"/>
      <c r="N42" s="69"/>
      <c r="O42" s="69"/>
      <c r="P42" s="70">
        <f>SUM(H42:O42)</f>
        <v>20.0</v>
      </c>
      <c r="Q42" s="70"/>
      <c r="R42" s="70">
        <f>INT(P42/2)</f>
        <v>10.0</v>
      </c>
      <c r="S42" s="70"/>
      <c r="T42" s="71">
        <f>INT(P42/5)</f>
        <v>4.0</v>
      </c>
      <c r="U42" s="71"/>
      <c r="V42" s="72" t="s">
        <v>46</v>
      </c>
      <c r="W42" s="68"/>
      <c r="X42" s="68"/>
      <c r="Y42" s="68"/>
      <c r="Z42" s="68"/>
      <c r="AA42" s="68"/>
      <c r="AB42" s="69"/>
      <c r="AC42" s="69"/>
      <c r="AD42" s="69"/>
      <c r="AE42" s="69"/>
      <c r="AF42" s="69"/>
      <c r="AG42" s="69"/>
      <c r="AH42" s="69"/>
      <c r="AI42" s="69"/>
      <c r="AJ42" s="70">
        <f>SUM(AB42:AI42)</f>
        <v>0.0</v>
      </c>
      <c r="AK42" s="70"/>
      <c r="AL42" s="70">
        <f>INT(AJ42/2)</f>
        <v>0.0</v>
      </c>
      <c r="AM42" s="70"/>
      <c r="AN42" s="73">
        <f>INT(AJ42/5)</f>
        <v>0.0</v>
      </c>
      <c r="AO42" s="73"/>
    </row>
    <row r="43" spans="8:8" ht="16.5" customHeight="1">
      <c r="B43" s="59" t="s">
        <v>46</v>
      </c>
      <c r="C43" s="93" t="s">
        <v>102</v>
      </c>
      <c r="D43" s="93"/>
      <c r="E43" s="84"/>
      <c r="F43" s="84"/>
      <c r="G43" s="84"/>
      <c r="H43" s="61">
        <v>1.0</v>
      </c>
      <c r="I43" s="61"/>
      <c r="J43" s="61"/>
      <c r="K43" s="61"/>
      <c r="L43" s="61"/>
      <c r="M43" s="61"/>
      <c r="N43" s="61"/>
      <c r="O43" s="61"/>
      <c r="P43" s="62">
        <f>SUM(H43:O43)</f>
        <v>1.0</v>
      </c>
      <c r="Q43" s="62"/>
      <c r="R43" s="62">
        <f>INT(P43/2)</f>
        <v>0.0</v>
      </c>
      <c r="S43" s="62"/>
      <c r="T43" s="63">
        <f>INT(P43/5)</f>
        <v>0.0</v>
      </c>
      <c r="U43" s="63"/>
      <c r="V43" s="64" t="s">
        <v>46</v>
      </c>
      <c r="W43" s="65"/>
      <c r="X43" s="65"/>
      <c r="Y43" s="65"/>
      <c r="Z43" s="65"/>
      <c r="AA43" s="65"/>
      <c r="AB43" s="61"/>
      <c r="AC43" s="61"/>
      <c r="AD43" s="61"/>
      <c r="AE43" s="61"/>
      <c r="AF43" s="61"/>
      <c r="AG43" s="61"/>
      <c r="AH43" s="61"/>
      <c r="AI43" s="61"/>
      <c r="AJ43" s="62">
        <f>SUM(AB43:AI43)</f>
        <v>0.0</v>
      </c>
      <c r="AK43" s="62"/>
      <c r="AL43" s="62">
        <f>INT(AJ43/2)</f>
        <v>0.0</v>
      </c>
      <c r="AM43" s="62"/>
      <c r="AN43" s="66">
        <f>INT(AJ43/5)</f>
        <v>0.0</v>
      </c>
      <c r="AO43" s="66"/>
    </row>
    <row r="44" spans="8:8" ht="14.25">
      <c r="B44" s="67" t="s">
        <v>46</v>
      </c>
      <c r="C44" s="94" t="s">
        <v>102</v>
      </c>
      <c r="D44" s="94"/>
      <c r="E44" s="82"/>
      <c r="F44" s="82"/>
      <c r="G44" s="82"/>
      <c r="H44" s="69">
        <v>1.0</v>
      </c>
      <c r="I44" s="69"/>
      <c r="J44" s="69"/>
      <c r="K44" s="69"/>
      <c r="L44" s="69"/>
      <c r="M44" s="69"/>
      <c r="N44" s="69"/>
      <c r="O44" s="69"/>
      <c r="P44" s="70">
        <f>SUM(H44:O44)</f>
        <v>1.0</v>
      </c>
      <c r="Q44" s="70"/>
      <c r="R44" s="70">
        <f>INT(P44/2)</f>
        <v>0.0</v>
      </c>
      <c r="S44" s="70"/>
      <c r="T44" s="71">
        <f>INT(P44/5)</f>
        <v>0.0</v>
      </c>
      <c r="U44" s="71"/>
      <c r="V44" s="72" t="s">
        <v>46</v>
      </c>
      <c r="W44" s="68"/>
      <c r="X44" s="68"/>
      <c r="Y44" s="68"/>
      <c r="Z44" s="68"/>
      <c r="AA44" s="68"/>
      <c r="AB44" s="69"/>
      <c r="AC44" s="69"/>
      <c r="AD44" s="69"/>
      <c r="AE44" s="69"/>
      <c r="AF44" s="69"/>
      <c r="AG44" s="69"/>
      <c r="AH44" s="69"/>
      <c r="AI44" s="69"/>
      <c r="AJ44" s="70">
        <f>SUM(AB44:AI44)</f>
        <v>0.0</v>
      </c>
      <c r="AK44" s="70"/>
      <c r="AL44" s="70">
        <f>INT(AJ44/2)</f>
        <v>0.0</v>
      </c>
      <c r="AM44" s="70"/>
      <c r="AN44" s="73">
        <f>INT(AJ44/5)</f>
        <v>0.0</v>
      </c>
      <c r="AO44" s="73"/>
    </row>
    <row r="45" spans="8:8" ht="16.5" customHeight="1">
      <c r="B45" s="59" t="s">
        <v>959</v>
      </c>
      <c r="C45" s="93" t="s">
        <v>102</v>
      </c>
      <c r="D45" s="93"/>
      <c r="E45" s="84" t="s">
        <v>957</v>
      </c>
      <c r="F45" s="84"/>
      <c r="G45" s="84"/>
      <c r="H45" s="61">
        <v>1.0</v>
      </c>
      <c r="I45" s="61"/>
      <c r="J45" s="61"/>
      <c r="K45" s="61"/>
      <c r="L45" s="61"/>
      <c r="M45" s="61"/>
      <c r="N45" s="61"/>
      <c r="O45" s="61"/>
      <c r="P45" s="62">
        <f>SUM(H45:O45)</f>
        <v>1.0</v>
      </c>
      <c r="Q45" s="62"/>
      <c r="R45" s="62">
        <f>INT(P45/2)</f>
        <v>0.0</v>
      </c>
      <c r="S45" s="62"/>
      <c r="T45" s="63">
        <f>INT(P45/5)</f>
        <v>0.0</v>
      </c>
      <c r="U45" s="63"/>
      <c r="V45" s="64" t="s">
        <v>46</v>
      </c>
      <c r="W45" s="65"/>
      <c r="X45" s="65"/>
      <c r="Y45" s="65"/>
      <c r="Z45" s="65"/>
      <c r="AA45" s="65"/>
      <c r="AB45" s="61"/>
      <c r="AC45" s="61"/>
      <c r="AD45" s="61"/>
      <c r="AE45" s="61"/>
      <c r="AF45" s="61"/>
      <c r="AG45" s="61"/>
      <c r="AH45" s="61"/>
      <c r="AI45" s="61"/>
      <c r="AJ45" s="62">
        <f>SUM(AB45:AI45)</f>
        <v>0.0</v>
      </c>
      <c r="AK45" s="62"/>
      <c r="AL45" s="62">
        <f>INT(AJ45/2)</f>
        <v>0.0</v>
      </c>
      <c r="AM45" s="62"/>
      <c r="AN45" s="66">
        <f>INT(AJ45/5)</f>
        <v>0.0</v>
      </c>
      <c r="AO45" s="66"/>
    </row>
    <row r="46" spans="8:8" ht="14.25">
      <c r="B46" s="95" t="s">
        <v>46</v>
      </c>
      <c r="C46" s="96" t="s">
        <v>103</v>
      </c>
      <c r="D46" s="96"/>
      <c r="E46" s="97" t="s">
        <v>104</v>
      </c>
      <c r="F46" s="97"/>
      <c r="G46" s="97"/>
      <c r="H46" s="98">
        <f>AE5</f>
        <v>70.0</v>
      </c>
      <c r="I46" s="98"/>
      <c r="J46" s="98"/>
      <c r="K46" s="98"/>
      <c r="L46" s="98"/>
      <c r="M46" s="98"/>
      <c r="N46" s="98"/>
      <c r="O46" s="98"/>
      <c r="P46" s="99">
        <f>SUM(H46:O46)</f>
        <v>70.0</v>
      </c>
      <c r="Q46" s="99"/>
      <c r="R46" s="99">
        <f>INT(P46/2)</f>
        <v>35.0</v>
      </c>
      <c r="S46" s="99"/>
      <c r="T46" s="100">
        <f>INT(P46/5)</f>
        <v>14.0</v>
      </c>
      <c r="U46" s="100"/>
      <c r="V46" s="101" t="s">
        <v>46</v>
      </c>
      <c r="W46" s="102"/>
      <c r="X46" s="102"/>
      <c r="Y46" s="102"/>
      <c r="Z46" s="102"/>
      <c r="AA46" s="102"/>
      <c r="AB46" s="98"/>
      <c r="AC46" s="98"/>
      <c r="AD46" s="98"/>
      <c r="AE46" s="98"/>
      <c r="AF46" s="98"/>
      <c r="AG46" s="98"/>
      <c r="AH46" s="98"/>
      <c r="AI46" s="98"/>
      <c r="AJ46" s="99">
        <f>SUM(AB46:AI46)</f>
        <v>0.0</v>
      </c>
      <c r="AK46" s="99"/>
      <c r="AL46" s="99">
        <f>INT(AJ46/2)</f>
        <v>0.0</v>
      </c>
      <c r="AM46" s="99"/>
      <c r="AN46" s="103">
        <f>INT(AJ46/5)</f>
        <v>0.0</v>
      </c>
      <c r="AO46" s="103"/>
    </row>
    <row r="47" spans="8:8" ht="14.25">
      <c r="B47" s="104" t="str">
        <f>IF(E12=0," ","职业信用范围："&amp;LOOKUP(E12,职业列表!A2:A116,职业列表!C2:C116))</f>
        <v>职业信用范围：30-80</v>
      </c>
      <c r="C47" s="104"/>
      <c r="D47" s="104"/>
      <c r="E47" s="104"/>
      <c r="F47" s="104"/>
      <c r="G47" s="104"/>
      <c r="H47" s="104"/>
      <c r="I47" s="104"/>
      <c r="J47" s="105" t="str">
        <f>IF(E12=0," ","剩余职业点="&amp;LOOKUP(E12,职业列表!A2:A116,职业列表!E2:E116)-SUM(人物卡!L15:M46,人物卡!AF15:AG46)&amp;"   剩余兴趣点="&amp;Y7*2-SUM(N15:O46,AH15:AI46))</f>
        <v>剩余职业点=0   剩余兴趣点=0</v>
      </c>
      <c r="K47" s="105"/>
      <c r="L47" s="105"/>
      <c r="M47" s="105"/>
      <c r="N47" s="105"/>
      <c r="O47" s="105"/>
      <c r="P47" s="105"/>
      <c r="Q47" s="105"/>
      <c r="R47" s="105"/>
      <c r="S47" s="105"/>
      <c r="T47" s="51"/>
      <c r="U47" s="51"/>
      <c r="AD47" s="106"/>
      <c r="AE47" s="106"/>
      <c r="AF47" s="106"/>
      <c r="AG47" s="106"/>
      <c r="AH47" s="106"/>
      <c r="AI47" s="106"/>
      <c r="AJ47" s="106"/>
      <c r="AK47" s="106"/>
      <c r="AL47" s="106"/>
      <c r="AM47" s="106"/>
    </row>
    <row r="48" spans="8:8" ht="14.25">
      <c r="B48" s="4" t="s">
        <v>105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H48" s="4" t="s">
        <v>106</v>
      </c>
      <c r="AI48" s="4"/>
      <c r="AJ48" s="4"/>
      <c r="AK48" s="4"/>
      <c r="AL48" s="4"/>
      <c r="AM48" s="4"/>
      <c r="AN48" s="4"/>
      <c r="AO48" s="4"/>
    </row>
    <row r="49" spans="8:8" ht="16.5" customHeight="1">
      <c r="B49" s="107" t="s">
        <v>105</v>
      </c>
      <c r="C49" s="107"/>
      <c r="D49" s="107"/>
      <c r="E49" s="107"/>
      <c r="F49" s="107"/>
      <c r="G49" s="107"/>
      <c r="H49" s="107"/>
      <c r="I49" s="107"/>
      <c r="J49" s="108" t="s">
        <v>45</v>
      </c>
      <c r="K49" s="108"/>
      <c r="L49" s="108"/>
      <c r="M49" s="108"/>
      <c r="N49" s="108"/>
      <c r="O49" s="108"/>
      <c r="P49" s="108" t="s">
        <v>107</v>
      </c>
      <c r="Q49" s="108"/>
      <c r="R49" s="108" t="s">
        <v>108</v>
      </c>
      <c r="S49" s="108"/>
      <c r="T49" s="108"/>
      <c r="U49" s="108"/>
      <c r="V49" s="108"/>
      <c r="W49" s="108" t="s">
        <v>109</v>
      </c>
      <c r="X49" s="108"/>
      <c r="Y49" s="108"/>
      <c r="Z49" s="108" t="s">
        <v>110</v>
      </c>
      <c r="AA49" s="108"/>
      <c r="AB49" s="108" t="s">
        <v>111</v>
      </c>
      <c r="AC49" s="108"/>
      <c r="AD49" s="108"/>
      <c r="AE49" s="109" t="s">
        <v>112</v>
      </c>
      <c r="AF49" s="109"/>
      <c r="AH49" s="19" t="s">
        <v>113</v>
      </c>
      <c r="AI49" s="19"/>
      <c r="AJ49" s="19"/>
      <c r="AK49" s="19"/>
      <c r="AL49" s="110">
        <f>LOOKUP(S3+S7,附表!A2:A32,附表!B2:B32)</f>
        <v>0.0</v>
      </c>
      <c r="AM49" s="110"/>
      <c r="AN49" s="110"/>
      <c r="AO49" s="110"/>
    </row>
    <row r="50" spans="8:8" ht="14.25">
      <c r="B50" s="59" t="s">
        <v>114</v>
      </c>
      <c r="C50" s="59"/>
      <c r="D50" s="59"/>
      <c r="E50" s="59"/>
      <c r="F50" s="59"/>
      <c r="G50" s="59"/>
      <c r="H50" s="59"/>
      <c r="I50" s="59"/>
      <c r="J50" s="61">
        <f>P33</f>
        <v>25.0</v>
      </c>
      <c r="K50" s="61"/>
      <c r="L50" s="21">
        <f>INT(J50/2)</f>
        <v>12.0</v>
      </c>
      <c r="M50" s="21"/>
      <c r="N50" s="21">
        <f>INT(J50/5)</f>
        <v>5.0</v>
      </c>
      <c r="O50" s="21"/>
      <c r="P50" s="60" t="s">
        <v>115</v>
      </c>
      <c r="Q50" s="60"/>
      <c r="R50" s="60" t="s">
        <v>116</v>
      </c>
      <c r="S50" s="60"/>
      <c r="T50" s="60"/>
      <c r="U50" s="60"/>
      <c r="V50" s="60"/>
      <c r="W50" s="60" t="s">
        <v>69</v>
      </c>
      <c r="X50" s="60"/>
      <c r="Y50" s="60"/>
      <c r="Z50" s="60">
        <v>1.0</v>
      </c>
      <c r="AA50" s="60"/>
      <c r="AB50" s="60" t="s">
        <v>69</v>
      </c>
      <c r="AC50" s="60"/>
      <c r="AD50" s="60"/>
      <c r="AE50" s="111" t="s">
        <v>69</v>
      </c>
      <c r="AF50" s="111"/>
      <c r="AH50" s="19"/>
      <c r="AI50" s="19"/>
      <c r="AJ50" s="19"/>
      <c r="AK50" s="19"/>
      <c r="AL50" s="110"/>
      <c r="AM50" s="110"/>
      <c r="AN50" s="110"/>
      <c r="AO50" s="110"/>
    </row>
    <row r="51" spans="8:8" ht="16.5" customHeight="1">
      <c r="B51" s="67"/>
      <c r="C51" s="67"/>
      <c r="D51" s="67"/>
      <c r="E51" s="67"/>
      <c r="F51" s="67"/>
      <c r="G51" s="67"/>
      <c r="H51" s="67"/>
      <c r="I51" s="67"/>
      <c r="J51" s="9"/>
      <c r="K51" s="9"/>
      <c r="L51" s="17">
        <f>INT(J51/2)</f>
        <v>0.0</v>
      </c>
      <c r="M51" s="17"/>
      <c r="N51" s="17">
        <f>INT(J51/5)</f>
        <v>0.0</v>
      </c>
      <c r="O51" s="17"/>
      <c r="P51" s="68"/>
      <c r="Q51" s="68"/>
      <c r="R51" s="68"/>
      <c r="S51" s="68"/>
      <c r="T51" s="68"/>
      <c r="U51" s="68"/>
      <c r="V51" s="68"/>
      <c r="W51" s="68"/>
      <c r="X51" s="68"/>
      <c r="Y51" s="68"/>
      <c r="Z51" s="68"/>
      <c r="AA51" s="68"/>
      <c r="AB51" s="68"/>
      <c r="AC51" s="68"/>
      <c r="AD51" s="68"/>
      <c r="AE51" s="112"/>
      <c r="AF51" s="112"/>
      <c r="AH51" s="8" t="s">
        <v>117</v>
      </c>
      <c r="AI51" s="8"/>
      <c r="AJ51" s="8"/>
      <c r="AK51" s="8"/>
      <c r="AL51" s="113">
        <f>LOOKUP(S3+S7,附表!A2:A32,附表!C2:C32)</f>
        <v>0.0</v>
      </c>
      <c r="AM51" s="113"/>
      <c r="AN51" s="113"/>
      <c r="AO51" s="113"/>
    </row>
    <row r="52" spans="8:8" ht="14.25">
      <c r="B52" s="59"/>
      <c r="C52" s="59"/>
      <c r="D52" s="59"/>
      <c r="E52" s="59"/>
      <c r="F52" s="59"/>
      <c r="G52" s="59"/>
      <c r="H52" s="59"/>
      <c r="I52" s="59"/>
      <c r="J52" s="12"/>
      <c r="K52" s="12"/>
      <c r="L52" s="21">
        <f>INT(J52/2)</f>
        <v>0.0</v>
      </c>
      <c r="M52" s="21"/>
      <c r="N52" s="21">
        <f>INT(J52/5)</f>
        <v>0.0</v>
      </c>
      <c r="O52" s="21"/>
      <c r="P52" s="60"/>
      <c r="Q52" s="60"/>
      <c r="R52" s="60"/>
      <c r="S52" s="60"/>
      <c r="T52" s="60"/>
      <c r="U52" s="60"/>
      <c r="V52" s="60"/>
      <c r="W52" s="60"/>
      <c r="X52" s="60"/>
      <c r="Y52" s="60"/>
      <c r="Z52" s="60"/>
      <c r="AA52" s="60"/>
      <c r="AB52" s="60"/>
      <c r="AC52" s="60"/>
      <c r="AD52" s="60"/>
      <c r="AE52" s="111"/>
      <c r="AF52" s="111"/>
      <c r="AH52" s="8"/>
      <c r="AI52" s="8"/>
      <c r="AJ52" s="8"/>
      <c r="AK52" s="8"/>
      <c r="AL52" s="113"/>
      <c r="AM52" s="113"/>
      <c r="AN52" s="113"/>
      <c r="AO52" s="113"/>
    </row>
    <row r="53" spans="8:8" ht="16.5" customHeight="1">
      <c r="B53" s="67"/>
      <c r="C53" s="67"/>
      <c r="D53" s="67"/>
      <c r="E53" s="67"/>
      <c r="F53" s="67"/>
      <c r="G53" s="67"/>
      <c r="H53" s="67"/>
      <c r="I53" s="67"/>
      <c r="J53" s="9"/>
      <c r="K53" s="9"/>
      <c r="L53" s="17">
        <f>INT(J53/2)</f>
        <v>0.0</v>
      </c>
      <c r="M53" s="17"/>
      <c r="N53" s="17">
        <f>INT(J53/5)</f>
        <v>0.0</v>
      </c>
      <c r="O53" s="17"/>
      <c r="P53" s="68"/>
      <c r="Q53" s="68"/>
      <c r="R53" s="68"/>
      <c r="S53" s="68"/>
      <c r="T53" s="68"/>
      <c r="U53" s="68"/>
      <c r="V53" s="68"/>
      <c r="W53" s="68"/>
      <c r="X53" s="68"/>
      <c r="Y53" s="68"/>
      <c r="Z53" s="68"/>
      <c r="AA53" s="68"/>
      <c r="AB53" s="68"/>
      <c r="AC53" s="68"/>
      <c r="AD53" s="68"/>
      <c r="AE53" s="112"/>
      <c r="AF53" s="112"/>
      <c r="AH53" s="19" t="s">
        <v>118</v>
      </c>
      <c r="AI53" s="19"/>
      <c r="AJ53" s="19"/>
      <c r="AK53" s="19"/>
      <c r="AL53" s="62">
        <f>P28</f>
        <v>55.0</v>
      </c>
      <c r="AM53" s="62"/>
      <c r="AN53" s="66">
        <f>R28</f>
        <v>27.0</v>
      </c>
      <c r="AO53" s="66"/>
    </row>
    <row r="54" spans="8:8" ht="14.25">
      <c r="B54" s="59"/>
      <c r="C54" s="59"/>
      <c r="D54" s="59"/>
      <c r="E54" s="59"/>
      <c r="F54" s="59"/>
      <c r="G54" s="59"/>
      <c r="H54" s="59"/>
      <c r="I54" s="59"/>
      <c r="J54" s="12"/>
      <c r="K54" s="12"/>
      <c r="L54" s="21">
        <f>INT(J54/2)</f>
        <v>0.0</v>
      </c>
      <c r="M54" s="21"/>
      <c r="N54" s="21">
        <f>INT(J54/5)</f>
        <v>0.0</v>
      </c>
      <c r="O54" s="21"/>
      <c r="P54" s="60"/>
      <c r="Q54" s="60"/>
      <c r="R54" s="60"/>
      <c r="S54" s="60"/>
      <c r="T54" s="60"/>
      <c r="U54" s="60"/>
      <c r="V54" s="60"/>
      <c r="W54" s="60"/>
      <c r="X54" s="60"/>
      <c r="Y54" s="60"/>
      <c r="Z54" s="60"/>
      <c r="AA54" s="60"/>
      <c r="AB54" s="60"/>
      <c r="AC54" s="60"/>
      <c r="AD54" s="60"/>
      <c r="AE54" s="111"/>
      <c r="AF54" s="111"/>
      <c r="AH54" s="19"/>
      <c r="AI54" s="19"/>
      <c r="AJ54" s="19"/>
      <c r="AK54" s="19"/>
      <c r="AL54" s="62"/>
      <c r="AM54" s="62"/>
      <c r="AN54" s="66">
        <f>T28</f>
        <v>11.0</v>
      </c>
      <c r="AO54" s="66"/>
    </row>
    <row r="55" spans="8:8" ht="16.5" customHeight="1">
      <c r="B55" s="95"/>
      <c r="C55" s="95"/>
      <c r="D55" s="95"/>
      <c r="E55" s="95"/>
      <c r="F55" s="95"/>
      <c r="G55" s="95"/>
      <c r="H55" s="95"/>
      <c r="I55" s="95"/>
      <c r="J55" s="23"/>
      <c r="K55" s="23"/>
      <c r="L55" s="31">
        <f>INT(J55/2)</f>
        <v>0.0</v>
      </c>
      <c r="M55" s="31"/>
      <c r="N55" s="31">
        <f>INT(J55/5)</f>
        <v>0.0</v>
      </c>
      <c r="O55" s="31"/>
      <c r="P55" s="102"/>
      <c r="Q55" s="102"/>
      <c r="R55" s="102"/>
      <c r="S55" s="102"/>
      <c r="T55" s="102"/>
      <c r="U55" s="102"/>
      <c r="V55" s="102"/>
      <c r="W55" s="102"/>
      <c r="X55" s="102"/>
      <c r="Y55" s="102"/>
      <c r="Z55" s="102"/>
      <c r="AA55" s="102"/>
      <c r="AB55" s="102"/>
      <c r="AC55" s="102"/>
      <c r="AD55" s="102"/>
      <c r="AE55" s="114"/>
      <c r="AF55" s="114"/>
      <c r="AH55" s="22" t="s">
        <v>119</v>
      </c>
      <c r="AI55" s="22"/>
      <c r="AJ55" s="22"/>
      <c r="AK55" s="22"/>
      <c r="AL55" s="30"/>
      <c r="AM55" s="30"/>
      <c r="AN55" s="30"/>
      <c r="AO55" s="30"/>
    </row>
    <row r="56" spans="8:8" ht="14.25">
      <c r="B56" s="115" t="s">
        <v>120</v>
      </c>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c r="AC56" s="115"/>
      <c r="AD56" s="115"/>
      <c r="AE56" s="115"/>
      <c r="AF56" s="115"/>
      <c r="AG56" s="115"/>
      <c r="AH56" s="115"/>
      <c r="AI56" s="115"/>
      <c r="AJ56" s="115"/>
      <c r="AK56" s="115"/>
      <c r="AL56" s="115"/>
      <c r="AM56" s="115"/>
      <c r="AN56" s="115"/>
      <c r="AO56" s="115"/>
    </row>
    <row r="58" spans="8:8" ht="14.25">
      <c r="B58" s="4" t="s">
        <v>121</v>
      </c>
      <c r="C58" s="4"/>
      <c r="D58" s="4"/>
      <c r="E58" s="4"/>
      <c r="F58" s="4"/>
      <c r="G58" s="4"/>
      <c r="H58" s="4"/>
      <c r="I58" s="4"/>
      <c r="J58" s="4"/>
      <c r="K58" s="4"/>
      <c r="L58" s="4"/>
      <c r="M58" s="4"/>
      <c r="N58" s="4"/>
      <c r="O58" s="4"/>
      <c r="P58" s="4"/>
      <c r="Q58" s="4"/>
      <c r="S58" s="4" t="s">
        <v>122</v>
      </c>
      <c r="T58" s="4"/>
      <c r="U58" s="4"/>
      <c r="V58" s="4"/>
      <c r="W58" s="4"/>
      <c r="X58" s="4"/>
      <c r="Y58" s="4"/>
      <c r="Z58" s="4"/>
      <c r="AA58" s="4"/>
      <c r="AB58" s="4"/>
      <c r="AC58" s="4"/>
      <c r="AD58" s="4"/>
      <c r="AE58" s="4"/>
      <c r="AF58" s="4"/>
      <c r="AG58" s="4"/>
      <c r="AH58" s="4"/>
      <c r="AI58" s="4"/>
      <c r="AJ58" s="4"/>
      <c r="AK58" s="4"/>
      <c r="AL58" s="4"/>
      <c r="AM58" s="4"/>
      <c r="AN58" s="4"/>
      <c r="AO58" s="4"/>
    </row>
    <row r="59" spans="8:8" ht="13.35" customHeight="1">
      <c r="B59" s="116" t="str">
        <f>"信用评级："&amp;P25&amp;"% / "&amp;R25&amp;"% / "&amp;T25&amp;"%"</f>
        <v>信用评级：50% / 25% / 10%</v>
      </c>
      <c r="C59" s="116"/>
      <c r="D59" s="116"/>
      <c r="E59" s="116"/>
      <c r="F59" s="116"/>
      <c r="G59" s="116"/>
      <c r="H59" s="116"/>
      <c r="I59" s="116"/>
      <c r="J59" s="117" t="str">
        <f>"生活水平："&amp;LOOKUP(P25,{0,1,10,50,90,99},{"身无分文","贫穷","标准","小康","富裕","富豪"})</f>
        <v>生活水平：小康</v>
      </c>
      <c r="K59" s="117"/>
      <c r="L59" s="117"/>
      <c r="M59" s="117"/>
      <c r="N59" s="117"/>
      <c r="O59" s="117"/>
      <c r="P59" s="117"/>
      <c r="Q59" s="117"/>
      <c r="S59" s="6" t="s">
        <v>123</v>
      </c>
      <c r="T59" s="6"/>
      <c r="U59" s="6"/>
      <c r="V59" s="6"/>
      <c r="W59" s="118" t="s">
        <v>124</v>
      </c>
      <c r="X59" s="118"/>
      <c r="Y59" s="118"/>
      <c r="Z59" s="118"/>
      <c r="AA59" s="118"/>
      <c r="AB59" s="118"/>
      <c r="AC59" s="118"/>
      <c r="AD59" s="118"/>
      <c r="AE59" s="118"/>
      <c r="AF59" s="118"/>
      <c r="AG59" s="118"/>
      <c r="AH59" s="118"/>
      <c r="AI59" s="118"/>
      <c r="AJ59" s="118"/>
      <c r="AK59" s="118"/>
      <c r="AL59" s="118"/>
      <c r="AM59" s="118"/>
      <c r="AN59" s="118"/>
      <c r="AO59" s="118"/>
    </row>
    <row r="60" spans="8:8" ht="14.25">
      <c r="B60" s="119" t="s">
        <v>125</v>
      </c>
      <c r="C60" s="119"/>
      <c r="D60" s="120" t="s">
        <v>126</v>
      </c>
      <c r="E60" s="120"/>
      <c r="F60" s="120"/>
      <c r="G60" s="120"/>
      <c r="H60" s="120"/>
      <c r="I60" s="120"/>
      <c r="J60" s="120"/>
      <c r="K60" s="121" t="s">
        <v>127</v>
      </c>
      <c r="L60" s="121"/>
      <c r="M60" s="121"/>
      <c r="N60" s="122" t="s">
        <v>128</v>
      </c>
      <c r="O60" s="122"/>
      <c r="P60" s="122"/>
      <c r="Q60" s="122"/>
      <c r="S60" s="6"/>
      <c r="T60" s="6"/>
      <c r="U60" s="6"/>
      <c r="V60" s="6"/>
      <c r="W60" s="118"/>
      <c r="X60" s="118"/>
      <c r="Y60" s="118"/>
      <c r="Z60" s="118"/>
      <c r="AA60" s="118"/>
      <c r="AB60" s="118"/>
      <c r="AC60" s="118"/>
      <c r="AD60" s="118"/>
      <c r="AE60" s="118"/>
      <c r="AF60" s="118"/>
      <c r="AG60" s="118"/>
      <c r="AH60" s="118"/>
      <c r="AI60" s="118"/>
      <c r="AJ60" s="118"/>
      <c r="AK60" s="118"/>
      <c r="AL60" s="118"/>
      <c r="AM60" s="118"/>
      <c r="AN60" s="118"/>
      <c r="AO60" s="118"/>
    </row>
    <row r="61" spans="8:8" ht="14.25" customHeight="1">
      <c r="B61" s="123" t="s">
        <v>129</v>
      </c>
      <c r="C61" s="123"/>
      <c r="D61" s="123"/>
      <c r="E61" s="123"/>
      <c r="F61" s="123"/>
      <c r="G61" s="123"/>
      <c r="H61" s="123"/>
      <c r="I61" s="123"/>
      <c r="J61" s="123"/>
      <c r="K61" s="123"/>
      <c r="L61" s="123"/>
      <c r="M61" s="123"/>
      <c r="N61" s="123"/>
      <c r="O61" s="123"/>
      <c r="P61" s="123"/>
      <c r="Q61" s="123"/>
      <c r="S61" s="16" t="s">
        <v>130</v>
      </c>
      <c r="T61" s="16"/>
      <c r="U61" s="16"/>
      <c r="V61" s="16"/>
      <c r="W61" s="124" t="s">
        <v>131</v>
      </c>
      <c r="X61" s="124"/>
      <c r="Y61" s="124"/>
      <c r="Z61" s="124"/>
      <c r="AA61" s="124"/>
      <c r="AB61" s="124"/>
      <c r="AC61" s="124"/>
      <c r="AD61" s="124"/>
      <c r="AE61" s="124"/>
      <c r="AF61" s="124"/>
      <c r="AG61" s="124"/>
      <c r="AH61" s="124"/>
      <c r="AI61" s="124"/>
      <c r="AJ61" s="124"/>
      <c r="AK61" s="124"/>
      <c r="AL61" s="124"/>
      <c r="AM61" s="124"/>
      <c r="AN61" s="124"/>
      <c r="AO61" s="124"/>
    </row>
    <row r="62" spans="8:8" ht="14.25">
      <c r="B62" s="123"/>
      <c r="C62" s="123"/>
      <c r="D62" s="123"/>
      <c r="E62" s="123"/>
      <c r="F62" s="123"/>
      <c r="G62" s="123"/>
      <c r="H62" s="123"/>
      <c r="I62" s="123"/>
      <c r="J62" s="123"/>
      <c r="K62" s="123"/>
      <c r="L62" s="123"/>
      <c r="M62" s="123"/>
      <c r="N62" s="123"/>
      <c r="O62" s="123"/>
      <c r="P62" s="123"/>
      <c r="Q62" s="123"/>
      <c r="S62" s="16"/>
      <c r="T62" s="16"/>
      <c r="U62" s="16"/>
      <c r="V62" s="16"/>
      <c r="W62" s="124"/>
      <c r="X62" s="124"/>
      <c r="Y62" s="124"/>
      <c r="Z62" s="124"/>
      <c r="AA62" s="124"/>
      <c r="AB62" s="124"/>
      <c r="AC62" s="124"/>
      <c r="AD62" s="124"/>
      <c r="AE62" s="124"/>
      <c r="AF62" s="124"/>
      <c r="AG62" s="124"/>
      <c r="AH62" s="124"/>
      <c r="AI62" s="124"/>
      <c r="AJ62" s="124"/>
      <c r="AK62" s="124"/>
      <c r="AL62" s="124"/>
      <c r="AM62" s="124"/>
      <c r="AN62" s="124"/>
      <c r="AO62" s="124"/>
    </row>
    <row r="63" spans="8:8" ht="14.25" customHeight="1">
      <c r="B63" s="123"/>
      <c r="C63" s="123"/>
      <c r="D63" s="123"/>
      <c r="E63" s="123"/>
      <c r="F63" s="123"/>
      <c r="G63" s="123"/>
      <c r="H63" s="123"/>
      <c r="I63" s="123"/>
      <c r="J63" s="123"/>
      <c r="K63" s="123"/>
      <c r="L63" s="123"/>
      <c r="M63" s="123"/>
      <c r="N63" s="123"/>
      <c r="O63" s="123"/>
      <c r="P63" s="123"/>
      <c r="Q63" s="123"/>
      <c r="S63" s="6" t="s">
        <v>132</v>
      </c>
      <c r="T63" s="6"/>
      <c r="U63" s="6"/>
      <c r="V63" s="6"/>
      <c r="W63" s="125" t="s">
        <v>133</v>
      </c>
      <c r="X63" s="125"/>
      <c r="Y63" s="125"/>
      <c r="Z63" s="125"/>
      <c r="AA63" s="125"/>
      <c r="AB63" s="125"/>
      <c r="AC63" s="125"/>
      <c r="AD63" s="125"/>
      <c r="AE63" s="125"/>
      <c r="AF63" s="125"/>
      <c r="AG63" s="125"/>
      <c r="AH63" s="125"/>
      <c r="AI63" s="125"/>
      <c r="AJ63" s="125"/>
      <c r="AK63" s="125"/>
      <c r="AL63" s="125"/>
      <c r="AM63" s="125"/>
      <c r="AN63" s="125"/>
      <c r="AO63" s="125"/>
    </row>
    <row r="64" spans="8:8" ht="14.25">
      <c r="B64" s="123"/>
      <c r="C64" s="123"/>
      <c r="D64" s="123"/>
      <c r="E64" s="123"/>
      <c r="F64" s="123"/>
      <c r="G64" s="123"/>
      <c r="H64" s="123"/>
      <c r="I64" s="123"/>
      <c r="J64" s="123"/>
      <c r="K64" s="123"/>
      <c r="L64" s="123"/>
      <c r="M64" s="123"/>
      <c r="N64" s="123"/>
      <c r="O64" s="123"/>
      <c r="P64" s="123"/>
      <c r="Q64" s="123"/>
      <c r="S64" s="6"/>
      <c r="T64" s="6"/>
      <c r="U64" s="6"/>
      <c r="V64" s="6"/>
      <c r="W64" s="125"/>
      <c r="X64" s="125"/>
      <c r="Y64" s="125"/>
      <c r="Z64" s="125"/>
      <c r="AA64" s="125"/>
      <c r="AB64" s="125"/>
      <c r="AC64" s="125"/>
      <c r="AD64" s="125"/>
      <c r="AE64" s="125"/>
      <c r="AF64" s="125"/>
      <c r="AG64" s="125"/>
      <c r="AH64" s="125"/>
      <c r="AI64" s="125"/>
      <c r="AJ64" s="125"/>
      <c r="AK64" s="125"/>
      <c r="AL64" s="125"/>
      <c r="AM64" s="125"/>
      <c r="AN64" s="125"/>
      <c r="AO64" s="125"/>
    </row>
    <row r="65" spans="8:8" ht="14.25" customHeight="1">
      <c r="B65" s="34"/>
      <c r="C65" s="34"/>
      <c r="D65" s="34"/>
      <c r="E65" s="34"/>
      <c r="F65" s="34"/>
      <c r="G65" s="34"/>
      <c r="H65" s="34"/>
      <c r="I65" s="34"/>
      <c r="J65" s="34"/>
      <c r="K65" s="34"/>
      <c r="L65" s="34"/>
      <c r="M65" s="34"/>
      <c r="N65" s="34"/>
      <c r="O65" s="34"/>
      <c r="P65" s="34"/>
      <c r="Q65" s="34"/>
      <c r="S65" s="16" t="s">
        <v>134</v>
      </c>
      <c r="T65" s="16"/>
      <c r="U65" s="16"/>
      <c r="V65" s="16"/>
      <c r="W65" s="124" t="s">
        <v>135</v>
      </c>
      <c r="X65" s="124"/>
      <c r="Y65" s="124"/>
      <c r="Z65" s="124"/>
      <c r="AA65" s="124"/>
      <c r="AB65" s="124"/>
      <c r="AC65" s="124"/>
      <c r="AD65" s="124"/>
      <c r="AE65" s="124"/>
      <c r="AF65" s="124"/>
      <c r="AG65" s="124"/>
      <c r="AH65" s="124"/>
      <c r="AI65" s="124"/>
      <c r="AJ65" s="124"/>
      <c r="AK65" s="124"/>
      <c r="AL65" s="124"/>
      <c r="AM65" s="124"/>
      <c r="AN65" s="124"/>
      <c r="AO65" s="124"/>
    </row>
    <row r="66" spans="8:8" ht="14.25">
      <c r="B66" s="126" t="s">
        <v>136</v>
      </c>
      <c r="C66" s="126"/>
      <c r="D66" s="126"/>
      <c r="E66" s="126"/>
      <c r="F66" s="126"/>
      <c r="G66" s="126"/>
      <c r="H66" s="126"/>
      <c r="I66" s="126"/>
      <c r="J66" s="126"/>
      <c r="K66" s="126"/>
      <c r="L66" s="126"/>
      <c r="M66" s="126"/>
      <c r="N66" s="126"/>
      <c r="O66" s="126"/>
      <c r="P66" s="126"/>
      <c r="Q66" s="126"/>
      <c r="S66" s="16"/>
      <c r="T66" s="16"/>
      <c r="U66" s="16"/>
      <c r="V66" s="16"/>
      <c r="W66" s="124"/>
      <c r="X66" s="124"/>
      <c r="Y66" s="124"/>
      <c r="Z66" s="124"/>
      <c r="AA66" s="124"/>
      <c r="AB66" s="124"/>
      <c r="AC66" s="124"/>
      <c r="AD66" s="124"/>
      <c r="AE66" s="124"/>
      <c r="AF66" s="124"/>
      <c r="AG66" s="124"/>
      <c r="AH66" s="124"/>
      <c r="AI66" s="124"/>
      <c r="AJ66" s="124"/>
      <c r="AK66" s="124"/>
      <c r="AL66" s="124"/>
      <c r="AM66" s="124"/>
      <c r="AN66" s="124"/>
      <c r="AO66" s="124"/>
    </row>
    <row r="67" spans="8:8" ht="16.5" customHeight="1">
      <c r="B67" s="127"/>
      <c r="C67" s="127"/>
      <c r="D67" s="127"/>
      <c r="E67" s="127"/>
      <c r="F67" s="127"/>
      <c r="G67" s="127"/>
      <c r="H67" s="127"/>
      <c r="I67" s="127"/>
      <c r="J67" s="127"/>
      <c r="K67" s="127"/>
      <c r="L67" s="127"/>
      <c r="M67" s="127"/>
      <c r="N67" s="127"/>
      <c r="O67" s="127"/>
      <c r="P67" s="127"/>
      <c r="Q67" s="127"/>
      <c r="S67" s="6" t="s">
        <v>137</v>
      </c>
      <c r="T67" s="6"/>
      <c r="U67" s="6"/>
      <c r="V67" s="6"/>
      <c r="W67" s="118" t="s">
        <v>138</v>
      </c>
      <c r="X67" s="118"/>
      <c r="Y67" s="118"/>
      <c r="Z67" s="118"/>
      <c r="AA67" s="118"/>
      <c r="AB67" s="118"/>
      <c r="AC67" s="118"/>
      <c r="AD67" s="118"/>
      <c r="AE67" s="118"/>
      <c r="AF67" s="118"/>
      <c r="AG67" s="118"/>
      <c r="AH67" s="118"/>
      <c r="AI67" s="118"/>
      <c r="AJ67" s="118"/>
      <c r="AK67" s="118"/>
      <c r="AL67" s="118"/>
      <c r="AM67" s="118"/>
      <c r="AN67" s="118"/>
      <c r="AO67" s="118"/>
    </row>
    <row r="68" spans="8:8" ht="16.5" customHeight="1">
      <c r="B68" s="128"/>
      <c r="C68" s="128"/>
      <c r="D68" s="128"/>
      <c r="E68" s="128"/>
      <c r="F68" s="128"/>
      <c r="G68" s="128"/>
      <c r="H68" s="128"/>
      <c r="I68" s="128"/>
      <c r="J68" s="128"/>
      <c r="K68" s="128"/>
      <c r="L68" s="128"/>
      <c r="M68" s="128"/>
      <c r="N68" s="128"/>
      <c r="O68" s="128"/>
      <c r="P68" s="128"/>
      <c r="Q68" s="128"/>
      <c r="S68" s="6"/>
      <c r="T68" s="6"/>
      <c r="U68" s="6"/>
      <c r="V68" s="6"/>
      <c r="W68" s="118"/>
      <c r="X68" s="118"/>
      <c r="Y68" s="118"/>
      <c r="Z68" s="118"/>
      <c r="AA68" s="118"/>
      <c r="AB68" s="118"/>
      <c r="AC68" s="118"/>
      <c r="AD68" s="118"/>
      <c r="AE68" s="118"/>
      <c r="AF68" s="118"/>
      <c r="AG68" s="118"/>
      <c r="AH68" s="118"/>
      <c r="AI68" s="118"/>
      <c r="AJ68" s="118"/>
      <c r="AK68" s="118"/>
      <c r="AL68" s="118"/>
      <c r="AM68" s="118"/>
      <c r="AN68" s="118"/>
      <c r="AO68" s="118"/>
    </row>
    <row r="69" spans="8:8" ht="16.5" customHeight="1">
      <c r="B69" s="127"/>
      <c r="C69" s="127"/>
      <c r="D69" s="127"/>
      <c r="E69" s="127"/>
      <c r="F69" s="127"/>
      <c r="G69" s="127"/>
      <c r="H69" s="127"/>
      <c r="I69" s="127"/>
      <c r="J69" s="127"/>
      <c r="K69" s="127"/>
      <c r="L69" s="127"/>
      <c r="M69" s="127"/>
      <c r="N69" s="127"/>
      <c r="O69" s="127"/>
      <c r="P69" s="127"/>
      <c r="Q69" s="127"/>
      <c r="S69" s="16" t="s">
        <v>139</v>
      </c>
      <c r="T69" s="16"/>
      <c r="U69" s="16"/>
      <c r="V69" s="16"/>
      <c r="W69" s="124" t="s">
        <v>140</v>
      </c>
      <c r="X69" s="124"/>
      <c r="Y69" s="124"/>
      <c r="Z69" s="124"/>
      <c r="AA69" s="124"/>
      <c r="AB69" s="124"/>
      <c r="AC69" s="124"/>
      <c r="AD69" s="124"/>
      <c r="AE69" s="124"/>
      <c r="AF69" s="124"/>
      <c r="AG69" s="124"/>
      <c r="AH69" s="124"/>
      <c r="AI69" s="124"/>
      <c r="AJ69" s="124"/>
      <c r="AK69" s="124"/>
      <c r="AL69" s="124"/>
      <c r="AM69" s="124"/>
      <c r="AN69" s="124"/>
      <c r="AO69" s="124"/>
    </row>
    <row r="70" spans="8:8" ht="14.25">
      <c r="B70" s="128"/>
      <c r="C70" s="128"/>
      <c r="D70" s="128"/>
      <c r="E70" s="128"/>
      <c r="F70" s="128"/>
      <c r="G70" s="128"/>
      <c r="H70" s="128"/>
      <c r="I70" s="128"/>
      <c r="J70" s="128"/>
      <c r="K70" s="128"/>
      <c r="L70" s="128"/>
      <c r="M70" s="128"/>
      <c r="N70" s="128"/>
      <c r="O70" s="128"/>
      <c r="P70" s="128"/>
      <c r="Q70" s="128"/>
      <c r="S70" s="16"/>
      <c r="T70" s="16"/>
      <c r="U70" s="16"/>
      <c r="V70" s="16"/>
      <c r="W70" s="124"/>
      <c r="X70" s="124"/>
      <c r="Y70" s="124"/>
      <c r="Z70" s="124"/>
      <c r="AA70" s="124"/>
      <c r="AB70" s="124"/>
      <c r="AC70" s="124"/>
      <c r="AD70" s="124"/>
      <c r="AE70" s="124"/>
      <c r="AF70" s="124"/>
      <c r="AG70" s="124"/>
      <c r="AH70" s="124"/>
      <c r="AI70" s="124"/>
      <c r="AJ70" s="124"/>
      <c r="AK70" s="124"/>
      <c r="AL70" s="124"/>
      <c r="AM70" s="124"/>
      <c r="AN70" s="124"/>
      <c r="AO70" s="124"/>
    </row>
    <row r="71" spans="8:8" ht="14.25">
      <c r="B71" s="127"/>
      <c r="C71" s="127"/>
      <c r="D71" s="127"/>
      <c r="E71" s="127"/>
      <c r="F71" s="127"/>
      <c r="G71" s="127"/>
      <c r="H71" s="127"/>
      <c r="I71" s="127"/>
      <c r="J71" s="127"/>
      <c r="K71" s="127"/>
      <c r="L71" s="127"/>
      <c r="M71" s="127"/>
      <c r="N71" s="127"/>
      <c r="O71" s="127"/>
      <c r="P71" s="127"/>
      <c r="Q71" s="127"/>
      <c r="S71" s="6" t="s">
        <v>141</v>
      </c>
      <c r="T71" s="6"/>
      <c r="U71" s="6"/>
      <c r="V71" s="6"/>
      <c r="W71" s="118"/>
      <c r="X71" s="118"/>
      <c r="Y71" s="118"/>
      <c r="Z71" s="118"/>
      <c r="AA71" s="118"/>
      <c r="AB71" s="118"/>
      <c r="AC71" s="118"/>
      <c r="AD71" s="118"/>
      <c r="AE71" s="118"/>
      <c r="AF71" s="118"/>
      <c r="AG71" s="118"/>
      <c r="AH71" s="118"/>
      <c r="AI71" s="118"/>
      <c r="AJ71" s="118"/>
      <c r="AK71" s="118"/>
      <c r="AL71" s="118"/>
      <c r="AM71" s="118"/>
      <c r="AN71" s="118"/>
      <c r="AO71" s="118"/>
    </row>
    <row r="72" spans="8:8" ht="14.25">
      <c r="B72" s="128"/>
      <c r="C72" s="128"/>
      <c r="D72" s="128"/>
      <c r="E72" s="128"/>
      <c r="F72" s="128"/>
      <c r="G72" s="128"/>
      <c r="H72" s="128"/>
      <c r="I72" s="128"/>
      <c r="J72" s="128"/>
      <c r="K72" s="128"/>
      <c r="L72" s="128"/>
      <c r="M72" s="128"/>
      <c r="N72" s="128"/>
      <c r="O72" s="128"/>
      <c r="P72" s="128"/>
      <c r="Q72" s="128"/>
      <c r="S72" s="6"/>
      <c r="T72" s="6"/>
      <c r="U72" s="6"/>
      <c r="V72" s="6"/>
      <c r="W72" s="118"/>
      <c r="X72" s="118"/>
      <c r="Y72" s="118"/>
      <c r="Z72" s="118"/>
      <c r="AA72" s="118"/>
      <c r="AB72" s="118"/>
      <c r="AC72" s="118"/>
      <c r="AD72" s="118"/>
      <c r="AE72" s="118"/>
      <c r="AF72" s="118"/>
      <c r="AG72" s="118"/>
      <c r="AH72" s="118"/>
      <c r="AI72" s="118"/>
      <c r="AJ72" s="118"/>
      <c r="AK72" s="118"/>
      <c r="AL72" s="118"/>
      <c r="AM72" s="118"/>
      <c r="AN72" s="118"/>
      <c r="AO72" s="118"/>
    </row>
    <row r="73" spans="8:8" ht="16.5" customHeight="1">
      <c r="B73" s="127"/>
      <c r="C73" s="127"/>
      <c r="D73" s="127"/>
      <c r="E73" s="127"/>
      <c r="F73" s="127"/>
      <c r="G73" s="127"/>
      <c r="H73" s="127"/>
      <c r="I73" s="127"/>
      <c r="J73" s="127"/>
      <c r="K73" s="127"/>
      <c r="L73" s="127"/>
      <c r="M73" s="127"/>
      <c r="N73" s="127"/>
      <c r="O73" s="127"/>
      <c r="P73" s="127"/>
      <c r="Q73" s="127"/>
      <c r="S73" s="16" t="s">
        <v>142</v>
      </c>
      <c r="T73" s="16"/>
      <c r="U73" s="16"/>
      <c r="V73" s="16"/>
      <c r="W73" s="124"/>
      <c r="X73" s="124"/>
      <c r="Y73" s="124"/>
      <c r="Z73" s="124"/>
      <c r="AA73" s="124"/>
      <c r="AB73" s="124"/>
      <c r="AC73" s="124"/>
      <c r="AD73" s="124"/>
      <c r="AE73" s="124"/>
      <c r="AF73" s="124"/>
      <c r="AG73" s="124"/>
      <c r="AH73" s="124"/>
      <c r="AI73" s="124"/>
      <c r="AJ73" s="124"/>
      <c r="AK73" s="124"/>
      <c r="AL73" s="124"/>
      <c r="AM73" s="124"/>
      <c r="AN73" s="124"/>
      <c r="AO73" s="124"/>
    </row>
    <row r="74" spans="8:8" ht="17.25" customHeight="1">
      <c r="B74" s="128"/>
      <c r="C74" s="128"/>
      <c r="D74" s="128"/>
      <c r="E74" s="128"/>
      <c r="F74" s="128"/>
      <c r="G74" s="128"/>
      <c r="H74" s="128"/>
      <c r="I74" s="128"/>
      <c r="J74" s="128"/>
      <c r="K74" s="128"/>
      <c r="L74" s="128"/>
      <c r="M74" s="128"/>
      <c r="N74" s="128"/>
      <c r="O74" s="128"/>
      <c r="P74" s="128"/>
      <c r="Q74" s="128"/>
      <c r="S74" s="16"/>
      <c r="T74" s="16"/>
      <c r="U74" s="16"/>
      <c r="V74" s="16"/>
      <c r="W74" s="124"/>
      <c r="X74" s="124"/>
      <c r="Y74" s="124"/>
      <c r="Z74" s="124"/>
      <c r="AA74" s="124"/>
      <c r="AB74" s="124"/>
      <c r="AC74" s="124"/>
      <c r="AD74" s="124"/>
      <c r="AE74" s="124"/>
      <c r="AF74" s="124"/>
      <c r="AG74" s="124"/>
      <c r="AH74" s="124"/>
      <c r="AI74" s="124"/>
      <c r="AJ74" s="124"/>
      <c r="AK74" s="124"/>
      <c r="AL74" s="124"/>
      <c r="AM74" s="124"/>
      <c r="AN74" s="124"/>
      <c r="AO74" s="124"/>
    </row>
    <row r="75" spans="8:8" ht="12.8" customHeight="1">
      <c r="B75" s="129"/>
      <c r="C75" s="129"/>
      <c r="D75" s="129"/>
      <c r="E75" s="129"/>
      <c r="F75" s="129"/>
      <c r="G75" s="129"/>
      <c r="H75" s="129"/>
      <c r="I75" s="129"/>
      <c r="J75" s="129"/>
      <c r="K75" s="129"/>
      <c r="L75" s="129"/>
      <c r="M75" s="129"/>
      <c r="N75" s="129"/>
      <c r="O75" s="129"/>
      <c r="P75" s="129"/>
      <c r="Q75" s="129"/>
      <c r="S75" s="130" t="s">
        <v>956</v>
      </c>
      <c r="T75" s="130"/>
      <c r="U75" s="130"/>
      <c r="V75" s="130"/>
      <c r="W75" s="130"/>
      <c r="X75" s="130"/>
      <c r="Y75" s="130"/>
      <c r="Z75" s="130"/>
      <c r="AA75" s="130"/>
      <c r="AB75" s="130"/>
      <c r="AC75" s="130"/>
      <c r="AD75" s="130"/>
      <c r="AE75" s="130"/>
      <c r="AF75" s="130"/>
      <c r="AG75" s="130"/>
      <c r="AH75" s="130"/>
      <c r="AI75" s="130"/>
      <c r="AJ75" s="130"/>
      <c r="AK75" s="130"/>
      <c r="AL75" s="130"/>
      <c r="AM75" s="130"/>
      <c r="AN75" s="130"/>
      <c r="AO75" s="130"/>
    </row>
    <row r="76" spans="8:8" ht="14.25">
      <c r="B76" s="34"/>
      <c r="C76" s="34"/>
      <c r="D76" s="34"/>
      <c r="E76" s="34"/>
      <c r="F76" s="34"/>
      <c r="G76" s="34"/>
      <c r="H76" s="34"/>
      <c r="I76" s="34"/>
      <c r="J76" s="34"/>
      <c r="K76" s="34"/>
      <c r="L76" s="34"/>
      <c r="M76" s="34"/>
      <c r="N76" s="34"/>
      <c r="O76" s="34"/>
      <c r="P76" s="34"/>
      <c r="Q76" s="34"/>
      <c r="S76" s="130"/>
      <c r="T76" s="130"/>
      <c r="U76" s="130"/>
      <c r="V76" s="130"/>
      <c r="W76" s="130"/>
      <c r="X76" s="130"/>
      <c r="Y76" s="130"/>
      <c r="Z76" s="130"/>
      <c r="AA76" s="130"/>
      <c r="AB76" s="130"/>
      <c r="AC76" s="130"/>
      <c r="AD76" s="130"/>
      <c r="AE76" s="130"/>
      <c r="AF76" s="130"/>
      <c r="AG76" s="130"/>
      <c r="AH76" s="130"/>
      <c r="AI76" s="130"/>
      <c r="AJ76" s="130"/>
      <c r="AK76" s="130"/>
      <c r="AL76" s="130"/>
      <c r="AM76" s="130"/>
      <c r="AN76" s="130"/>
      <c r="AO76" s="130"/>
    </row>
    <row r="77" spans="8:8" ht="14.25">
      <c r="B77" s="126" t="s">
        <v>144</v>
      </c>
      <c r="C77" s="126"/>
      <c r="D77" s="126"/>
      <c r="E77" s="126"/>
      <c r="F77" s="126"/>
      <c r="G77" s="126"/>
      <c r="H77" s="126"/>
      <c r="I77" s="126"/>
      <c r="J77" s="126"/>
      <c r="K77" s="126"/>
      <c r="L77" s="126"/>
      <c r="M77" s="126"/>
      <c r="N77" s="126"/>
      <c r="O77" s="126"/>
      <c r="P77" s="126"/>
      <c r="Q77" s="126"/>
      <c r="S77" s="130"/>
      <c r="T77" s="130"/>
      <c r="U77" s="130"/>
      <c r="V77" s="130"/>
      <c r="W77" s="130"/>
      <c r="X77" s="130"/>
      <c r="Y77" s="130"/>
      <c r="Z77" s="130"/>
      <c r="AA77" s="130"/>
      <c r="AB77" s="130"/>
      <c r="AC77" s="130"/>
      <c r="AD77" s="130"/>
      <c r="AE77" s="130"/>
      <c r="AF77" s="130"/>
      <c r="AG77" s="130"/>
      <c r="AH77" s="130"/>
      <c r="AI77" s="130"/>
      <c r="AJ77" s="130"/>
      <c r="AK77" s="130"/>
      <c r="AL77" s="130"/>
      <c r="AM77" s="130"/>
      <c r="AN77" s="130"/>
      <c r="AO77" s="130"/>
    </row>
    <row r="78" spans="8:8" ht="14.25">
      <c r="B78" s="131"/>
      <c r="C78" s="131"/>
      <c r="D78" s="131"/>
      <c r="E78" s="131"/>
      <c r="F78" s="131"/>
      <c r="G78" s="131"/>
      <c r="H78" s="131"/>
      <c r="I78" s="131"/>
      <c r="J78" s="131"/>
      <c r="K78" s="131"/>
      <c r="L78" s="131"/>
      <c r="M78" s="131"/>
      <c r="N78" s="131"/>
      <c r="O78" s="131"/>
      <c r="P78" s="131"/>
      <c r="Q78" s="131"/>
      <c r="S78" s="130"/>
      <c r="T78" s="130"/>
      <c r="U78" s="130"/>
      <c r="V78" s="130"/>
      <c r="W78" s="130"/>
      <c r="X78" s="130"/>
      <c r="Y78" s="130"/>
      <c r="Z78" s="130"/>
      <c r="AA78" s="130"/>
      <c r="AB78" s="130"/>
      <c r="AC78" s="130"/>
      <c r="AD78" s="130"/>
      <c r="AE78" s="130"/>
      <c r="AF78" s="130"/>
      <c r="AG78" s="130"/>
      <c r="AH78" s="130"/>
      <c r="AI78" s="130"/>
      <c r="AJ78" s="130"/>
      <c r="AK78" s="130"/>
      <c r="AL78" s="130"/>
      <c r="AM78" s="130"/>
      <c r="AN78" s="130"/>
      <c r="AO78" s="130"/>
    </row>
    <row r="79" spans="8:8" ht="14.25">
      <c r="B79" s="131"/>
      <c r="C79" s="131"/>
      <c r="D79" s="131"/>
      <c r="E79" s="131"/>
      <c r="F79" s="131"/>
      <c r="G79" s="131"/>
      <c r="H79" s="131"/>
      <c r="I79" s="131"/>
      <c r="J79" s="131"/>
      <c r="K79" s="131"/>
      <c r="L79" s="131"/>
      <c r="M79" s="131"/>
      <c r="N79" s="131"/>
      <c r="O79" s="131"/>
      <c r="P79" s="131"/>
      <c r="Q79" s="131"/>
      <c r="S79" s="130"/>
      <c r="T79" s="130"/>
      <c r="U79" s="130"/>
      <c r="V79" s="130"/>
      <c r="W79" s="130"/>
      <c r="X79" s="130"/>
      <c r="Y79" s="130"/>
      <c r="Z79" s="130"/>
      <c r="AA79" s="130"/>
      <c r="AB79" s="130"/>
      <c r="AC79" s="130"/>
      <c r="AD79" s="130"/>
      <c r="AE79" s="130"/>
      <c r="AF79" s="130"/>
      <c r="AG79" s="130"/>
      <c r="AH79" s="130"/>
      <c r="AI79" s="130"/>
      <c r="AJ79" s="130"/>
      <c r="AK79" s="130"/>
      <c r="AL79" s="130"/>
      <c r="AM79" s="130"/>
      <c r="AN79" s="130"/>
      <c r="AO79" s="130"/>
    </row>
    <row r="80" spans="8:8" ht="14.25">
      <c r="B80" s="131"/>
      <c r="C80" s="131"/>
      <c r="D80" s="131"/>
      <c r="E80" s="131"/>
      <c r="F80" s="131"/>
      <c r="G80" s="131"/>
      <c r="H80" s="131"/>
      <c r="I80" s="131"/>
      <c r="J80" s="131"/>
      <c r="K80" s="131"/>
      <c r="L80" s="131"/>
      <c r="M80" s="131"/>
      <c r="N80" s="131"/>
      <c r="O80" s="131"/>
      <c r="P80" s="131"/>
      <c r="Q80" s="131"/>
      <c r="S80" s="130"/>
      <c r="T80" s="130"/>
      <c r="U80" s="130"/>
      <c r="V80" s="130"/>
      <c r="W80" s="130"/>
      <c r="X80" s="130"/>
      <c r="Y80" s="130"/>
      <c r="Z80" s="130"/>
      <c r="AA80" s="130"/>
      <c r="AB80" s="130"/>
      <c r="AC80" s="130"/>
      <c r="AD80" s="130"/>
      <c r="AE80" s="130"/>
      <c r="AF80" s="130"/>
      <c r="AG80" s="130"/>
      <c r="AH80" s="130"/>
      <c r="AI80" s="130"/>
      <c r="AJ80" s="130"/>
      <c r="AK80" s="130"/>
      <c r="AL80" s="130"/>
      <c r="AM80" s="130"/>
      <c r="AN80" s="130"/>
      <c r="AO80" s="130"/>
    </row>
    <row r="81" spans="8:8" ht="14.25">
      <c r="B81" s="131"/>
      <c r="C81" s="131"/>
      <c r="D81" s="131"/>
      <c r="E81" s="131"/>
      <c r="F81" s="131"/>
      <c r="G81" s="131"/>
      <c r="H81" s="131"/>
      <c r="I81" s="131"/>
      <c r="J81" s="131"/>
      <c r="K81" s="131"/>
      <c r="L81" s="131"/>
      <c r="M81" s="131"/>
      <c r="N81" s="131"/>
      <c r="O81" s="131"/>
      <c r="P81" s="131"/>
      <c r="Q81" s="131"/>
      <c r="S81" s="130"/>
      <c r="T81" s="130"/>
      <c r="U81" s="130"/>
      <c r="V81" s="130"/>
      <c r="W81" s="130"/>
      <c r="X81" s="130"/>
      <c r="Y81" s="130"/>
      <c r="Z81" s="130"/>
      <c r="AA81" s="130"/>
      <c r="AB81" s="130"/>
      <c r="AC81" s="130"/>
      <c r="AD81" s="130"/>
      <c r="AE81" s="130"/>
      <c r="AF81" s="130"/>
      <c r="AG81" s="130"/>
      <c r="AH81" s="130"/>
      <c r="AI81" s="130"/>
      <c r="AJ81" s="130"/>
      <c r="AK81" s="130"/>
      <c r="AL81" s="130"/>
      <c r="AM81" s="130"/>
      <c r="AN81" s="130"/>
      <c r="AO81" s="130"/>
    </row>
    <row r="82" spans="8:8" ht="14.25">
      <c r="B82" s="131"/>
      <c r="C82" s="131"/>
      <c r="D82" s="131"/>
      <c r="E82" s="131"/>
      <c r="F82" s="131"/>
      <c r="G82" s="131"/>
      <c r="H82" s="131"/>
      <c r="I82" s="131"/>
      <c r="J82" s="131"/>
      <c r="K82" s="131"/>
      <c r="L82" s="131"/>
      <c r="M82" s="131"/>
      <c r="N82" s="131"/>
      <c r="O82" s="131"/>
      <c r="P82" s="131"/>
      <c r="Q82" s="131"/>
      <c r="S82" s="130"/>
      <c r="T82" s="130"/>
      <c r="U82" s="130"/>
      <c r="V82" s="130"/>
      <c r="W82" s="130"/>
      <c r="X82" s="130"/>
      <c r="Y82" s="130"/>
      <c r="Z82" s="130"/>
      <c r="AA82" s="130"/>
      <c r="AB82" s="130"/>
      <c r="AC82" s="130"/>
      <c r="AD82" s="130"/>
      <c r="AE82" s="130"/>
      <c r="AF82" s="130"/>
      <c r="AG82" s="130"/>
      <c r="AH82" s="130"/>
      <c r="AI82" s="130"/>
      <c r="AJ82" s="130"/>
      <c r="AK82" s="130"/>
      <c r="AL82" s="130"/>
      <c r="AM82" s="130"/>
      <c r="AN82" s="130"/>
      <c r="AO82" s="130"/>
    </row>
    <row r="83" spans="8:8" ht="14.25">
      <c r="B83" s="131"/>
      <c r="C83" s="131"/>
      <c r="D83" s="131"/>
      <c r="E83" s="131"/>
      <c r="F83" s="131"/>
      <c r="G83" s="131"/>
      <c r="H83" s="131"/>
      <c r="I83" s="131"/>
      <c r="J83" s="131"/>
      <c r="K83" s="131"/>
      <c r="L83" s="131"/>
      <c r="M83" s="131"/>
      <c r="N83" s="131"/>
      <c r="O83" s="131"/>
      <c r="P83" s="131"/>
      <c r="Q83" s="131"/>
      <c r="S83" s="130"/>
      <c r="T83" s="130"/>
      <c r="U83" s="130"/>
      <c r="V83" s="130"/>
      <c r="W83" s="130"/>
      <c r="X83" s="130"/>
      <c r="Y83" s="130"/>
      <c r="Z83" s="130"/>
      <c r="AA83" s="130"/>
      <c r="AB83" s="130"/>
      <c r="AC83" s="130"/>
      <c r="AD83" s="130"/>
      <c r="AE83" s="130"/>
      <c r="AF83" s="130"/>
      <c r="AG83" s="130"/>
      <c r="AH83" s="130"/>
      <c r="AI83" s="130"/>
      <c r="AJ83" s="130"/>
      <c r="AK83" s="130"/>
      <c r="AL83" s="130"/>
      <c r="AM83" s="130"/>
      <c r="AN83" s="130"/>
      <c r="AO83" s="130"/>
    </row>
    <row r="84" spans="8:8" ht="14.25">
      <c r="B84" s="131"/>
      <c r="C84" s="131"/>
      <c r="D84" s="131"/>
      <c r="E84" s="131"/>
      <c r="F84" s="131"/>
      <c r="G84" s="131"/>
      <c r="H84" s="131"/>
      <c r="I84" s="131"/>
      <c r="J84" s="131"/>
      <c r="K84" s="131"/>
      <c r="L84" s="131"/>
      <c r="M84" s="131"/>
      <c r="N84" s="131"/>
      <c r="O84" s="131"/>
      <c r="P84" s="131"/>
      <c r="Q84" s="131"/>
      <c r="S84" s="130"/>
      <c r="T84" s="130"/>
      <c r="U84" s="130"/>
      <c r="V84" s="130"/>
      <c r="W84" s="130"/>
      <c r="X84" s="130"/>
      <c r="Y84" s="130"/>
      <c r="Z84" s="130"/>
      <c r="AA84" s="130"/>
      <c r="AB84" s="130"/>
      <c r="AC84" s="130"/>
      <c r="AD84" s="130"/>
      <c r="AE84" s="130"/>
      <c r="AF84" s="130"/>
      <c r="AG84" s="130"/>
      <c r="AH84" s="130"/>
      <c r="AI84" s="130"/>
      <c r="AJ84" s="130"/>
      <c r="AK84" s="130"/>
      <c r="AL84" s="130"/>
      <c r="AM84" s="130"/>
      <c r="AN84" s="130"/>
      <c r="AO84" s="130"/>
    </row>
    <row r="85" spans="8:8" ht="16.5" customHeight="1">
      <c r="B85" s="131"/>
      <c r="C85" s="131"/>
      <c r="D85" s="131"/>
      <c r="E85" s="131"/>
      <c r="F85" s="131"/>
      <c r="G85" s="131"/>
      <c r="H85" s="131"/>
      <c r="I85" s="131"/>
      <c r="J85" s="131"/>
      <c r="K85" s="131"/>
      <c r="L85" s="131"/>
      <c r="M85" s="131"/>
      <c r="N85" s="131"/>
      <c r="O85" s="131"/>
      <c r="P85" s="131"/>
      <c r="Q85" s="131"/>
    </row>
    <row r="86" spans="8:8" ht="14.25">
      <c r="B86" s="131"/>
      <c r="C86" s="131"/>
      <c r="D86" s="131"/>
      <c r="E86" s="131"/>
      <c r="F86" s="131"/>
      <c r="G86" s="131"/>
      <c r="H86" s="131"/>
      <c r="I86" s="131"/>
      <c r="J86" s="131"/>
      <c r="K86" s="131"/>
      <c r="L86" s="131"/>
      <c r="M86" s="131"/>
      <c r="N86" s="131"/>
      <c r="O86" s="131"/>
      <c r="P86" s="131"/>
      <c r="Q86" s="131"/>
      <c r="S86" s="4" t="s">
        <v>145</v>
      </c>
      <c r="T86" s="4"/>
      <c r="U86" s="4"/>
      <c r="V86" s="4"/>
      <c r="W86" s="4"/>
      <c r="X86" s="4"/>
      <c r="Y86" s="4"/>
      <c r="Z86" s="4"/>
      <c r="AA86" s="4"/>
      <c r="AB86" s="4"/>
      <c r="AD86" s="4" t="s">
        <v>68</v>
      </c>
      <c r="AE86" s="4"/>
      <c r="AF86" s="4"/>
      <c r="AG86" s="4"/>
      <c r="AH86" s="4"/>
      <c r="AI86" s="4"/>
      <c r="AJ86" s="4"/>
      <c r="AK86" s="4"/>
      <c r="AL86" s="4"/>
      <c r="AM86" s="4"/>
      <c r="AN86" s="4"/>
      <c r="AO86" s="4"/>
    </row>
    <row r="87" spans="8:8" ht="17.25" customHeight="1">
      <c r="B87" s="131"/>
      <c r="C87" s="131"/>
      <c r="D87" s="131"/>
      <c r="E87" s="131"/>
      <c r="F87" s="131"/>
      <c r="G87" s="131"/>
      <c r="H87" s="131"/>
      <c r="I87" s="131"/>
      <c r="J87" s="131"/>
      <c r="K87" s="131"/>
      <c r="L87" s="131"/>
      <c r="M87" s="131"/>
      <c r="N87" s="131"/>
      <c r="O87" s="131"/>
      <c r="P87" s="131"/>
      <c r="Q87" s="131"/>
      <c r="S87" s="132" t="s">
        <v>87</v>
      </c>
      <c r="T87" s="132"/>
      <c r="U87" s="132"/>
      <c r="V87" s="132"/>
      <c r="W87" s="132"/>
      <c r="X87" s="132"/>
      <c r="Y87" s="132"/>
      <c r="Z87" s="132"/>
      <c r="AA87" s="132"/>
      <c r="AB87" s="132"/>
      <c r="AD87" s="107" t="s">
        <v>146</v>
      </c>
      <c r="AE87" s="107"/>
      <c r="AF87" s="107"/>
      <c r="AG87" s="107"/>
      <c r="AH87" s="107"/>
      <c r="AI87" s="107"/>
      <c r="AJ87" s="107"/>
      <c r="AK87" s="109" t="s">
        <v>147</v>
      </c>
      <c r="AL87" s="109"/>
      <c r="AM87" s="109"/>
      <c r="AN87" s="109"/>
      <c r="AO87" s="109"/>
    </row>
    <row r="88" spans="8:8" ht="14.25">
      <c r="B88" s="131"/>
      <c r="C88" s="131"/>
      <c r="D88" s="131"/>
      <c r="E88" s="131"/>
      <c r="F88" s="131"/>
      <c r="G88" s="131"/>
      <c r="H88" s="131"/>
      <c r="I88" s="131"/>
      <c r="J88" s="131"/>
      <c r="K88" s="131"/>
      <c r="L88" s="131"/>
      <c r="M88" s="131"/>
      <c r="N88" s="131"/>
      <c r="O88" s="131"/>
      <c r="P88" s="131"/>
      <c r="Q88" s="131"/>
      <c r="S88" s="132"/>
      <c r="T88" s="132"/>
      <c r="U88" s="132"/>
      <c r="V88" s="132"/>
      <c r="W88" s="132"/>
      <c r="X88" s="132"/>
      <c r="Y88" s="132"/>
      <c r="Z88" s="132"/>
      <c r="AA88" s="132"/>
      <c r="AB88" s="132"/>
      <c r="AD88" s="59"/>
      <c r="AE88" s="59"/>
      <c r="AF88" s="59"/>
      <c r="AG88" s="59"/>
      <c r="AH88" s="59"/>
      <c r="AI88" s="59"/>
      <c r="AJ88" s="59"/>
      <c r="AK88" s="133"/>
      <c r="AL88" s="133"/>
      <c r="AM88" s="133"/>
      <c r="AN88" s="133"/>
      <c r="AO88" s="133"/>
    </row>
    <row r="89" spans="8:8" ht="16.5" customHeight="1">
      <c r="S89" s="134" t="s">
        <v>87</v>
      </c>
      <c r="T89" s="134"/>
      <c r="U89" s="134"/>
      <c r="V89" s="134"/>
      <c r="W89" s="134"/>
      <c r="X89" s="134"/>
      <c r="Y89" s="134"/>
      <c r="Z89" s="134"/>
      <c r="AA89" s="134"/>
      <c r="AB89" s="134"/>
      <c r="AD89" s="135"/>
      <c r="AE89" s="135"/>
      <c r="AF89" s="135"/>
      <c r="AG89" s="135"/>
      <c r="AH89" s="135"/>
      <c r="AI89" s="135"/>
      <c r="AJ89" s="135"/>
      <c r="AK89" s="136"/>
      <c r="AL89" s="136"/>
      <c r="AM89" s="136"/>
      <c r="AN89" s="136"/>
      <c r="AO89" s="136"/>
    </row>
    <row r="90" spans="8:8" ht="14.25">
      <c r="B90" s="4" t="s">
        <v>148</v>
      </c>
      <c r="C90" s="4"/>
      <c r="D90" s="4"/>
      <c r="E90" s="4"/>
      <c r="F90" s="4"/>
      <c r="G90" s="4"/>
      <c r="H90" s="4"/>
      <c r="I90" s="4"/>
      <c r="J90" s="4"/>
      <c r="K90" s="4"/>
      <c r="L90" s="4"/>
      <c r="M90" s="4"/>
      <c r="N90" s="4"/>
      <c r="O90" s="4"/>
      <c r="P90" s="4"/>
      <c r="Q90" s="4"/>
      <c r="S90" s="134"/>
      <c r="T90" s="134"/>
      <c r="U90" s="134"/>
      <c r="V90" s="134"/>
      <c r="W90" s="134"/>
      <c r="X90" s="134"/>
      <c r="Y90" s="134"/>
      <c r="Z90" s="134"/>
      <c r="AA90" s="134"/>
      <c r="AB90" s="134"/>
      <c r="AD90" s="137"/>
      <c r="AE90" s="137"/>
      <c r="AF90" s="137"/>
      <c r="AG90" s="137"/>
      <c r="AH90" s="137"/>
      <c r="AI90" s="137"/>
      <c r="AJ90" s="137"/>
      <c r="AK90" s="133"/>
      <c r="AL90" s="133"/>
      <c r="AM90" s="133"/>
      <c r="AN90" s="133"/>
      <c r="AO90" s="133"/>
    </row>
    <row r="91" spans="8:8" ht="16.5" customHeight="1">
      <c r="B91" s="19" t="s">
        <v>149</v>
      </c>
      <c r="C91" s="19"/>
      <c r="D91" s="19"/>
      <c r="E91" s="19"/>
      <c r="F91" s="21" t="s">
        <v>150</v>
      </c>
      <c r="G91" s="21"/>
      <c r="H91" s="21" t="s">
        <v>151</v>
      </c>
      <c r="I91" s="21"/>
      <c r="J91" s="21" t="s">
        <v>152</v>
      </c>
      <c r="K91" s="21"/>
      <c r="L91" s="21" t="s">
        <v>153</v>
      </c>
      <c r="M91" s="21"/>
      <c r="N91" s="21" t="s">
        <v>154</v>
      </c>
      <c r="O91" s="21"/>
      <c r="P91" s="110" t="s">
        <v>155</v>
      </c>
      <c r="Q91" s="110"/>
      <c r="S91" s="132"/>
      <c r="T91" s="132"/>
      <c r="U91" s="132"/>
      <c r="V91" s="132"/>
      <c r="W91" s="132"/>
      <c r="X91" s="132"/>
      <c r="Y91" s="132"/>
      <c r="Z91" s="132"/>
      <c r="AA91" s="132"/>
      <c r="AB91" s="132"/>
      <c r="AD91" s="135"/>
      <c r="AE91" s="135"/>
      <c r="AF91" s="135"/>
      <c r="AG91" s="135"/>
      <c r="AH91" s="135"/>
      <c r="AI91" s="135"/>
      <c r="AJ91" s="135"/>
      <c r="AK91" s="136"/>
      <c r="AL91" s="136"/>
      <c r="AM91" s="136"/>
      <c r="AN91" s="136"/>
      <c r="AO91" s="136"/>
    </row>
    <row r="92" spans="8:8" ht="14.25">
      <c r="B92" s="19"/>
      <c r="C92" s="19"/>
      <c r="D92" s="19"/>
      <c r="E92" s="19"/>
      <c r="F92" s="21" t="s">
        <v>156</v>
      </c>
      <c r="G92" s="21"/>
      <c r="H92" s="21" t="s">
        <v>157</v>
      </c>
      <c r="I92" s="21"/>
      <c r="J92" s="21" t="s">
        <v>158</v>
      </c>
      <c r="K92" s="21"/>
      <c r="L92" s="21" t="s">
        <v>159</v>
      </c>
      <c r="M92" s="21"/>
      <c r="N92" s="21" t="s">
        <v>160</v>
      </c>
      <c r="O92" s="21"/>
      <c r="P92" s="110">
        <v>1.0</v>
      </c>
      <c r="Q92" s="110"/>
      <c r="S92" s="132"/>
      <c r="T92" s="132"/>
      <c r="U92" s="132"/>
      <c r="V92" s="132"/>
      <c r="W92" s="132"/>
      <c r="X92" s="132"/>
      <c r="Y92" s="132"/>
      <c r="Z92" s="132"/>
      <c r="AA92" s="132"/>
      <c r="AB92" s="132"/>
      <c r="AD92" s="137"/>
      <c r="AE92" s="137"/>
      <c r="AF92" s="137"/>
      <c r="AG92" s="137"/>
      <c r="AH92" s="137"/>
      <c r="AI92" s="137"/>
      <c r="AJ92" s="137"/>
      <c r="AK92" s="133"/>
      <c r="AL92" s="133"/>
      <c r="AM92" s="133"/>
      <c r="AN92" s="133"/>
      <c r="AO92" s="133"/>
    </row>
    <row r="93" spans="8:8" ht="16.5" customHeight="1">
      <c r="B93" s="138" t="s">
        <v>161</v>
      </c>
      <c r="C93" s="138"/>
      <c r="D93" s="138"/>
      <c r="E93" s="138"/>
      <c r="F93" s="138"/>
      <c r="G93" s="138"/>
      <c r="H93" s="138"/>
      <c r="I93" s="138"/>
      <c r="J93" s="138"/>
      <c r="K93" s="138"/>
      <c r="L93" s="138"/>
      <c r="M93" s="138"/>
      <c r="N93" s="138"/>
      <c r="O93" s="138"/>
      <c r="P93" s="138"/>
      <c r="Q93" s="138"/>
      <c r="S93" s="134"/>
      <c r="T93" s="134"/>
      <c r="U93" s="134"/>
      <c r="V93" s="134"/>
      <c r="W93" s="134"/>
      <c r="X93" s="134"/>
      <c r="Y93" s="134"/>
      <c r="Z93" s="134"/>
      <c r="AA93" s="134"/>
      <c r="AB93" s="134"/>
      <c r="AD93" s="135"/>
      <c r="AE93" s="135"/>
      <c r="AF93" s="135"/>
      <c r="AG93" s="135"/>
      <c r="AH93" s="135"/>
      <c r="AI93" s="135"/>
      <c r="AJ93" s="135"/>
      <c r="AK93" s="136"/>
      <c r="AL93" s="136"/>
      <c r="AM93" s="136"/>
      <c r="AN93" s="136"/>
      <c r="AO93" s="136"/>
    </row>
    <row r="94" spans="8:8" ht="14.25">
      <c r="B94" s="138"/>
      <c r="C94" s="138"/>
      <c r="D94" s="138"/>
      <c r="E94" s="138"/>
      <c r="F94" s="138"/>
      <c r="G94" s="138"/>
      <c r="H94" s="138"/>
      <c r="I94" s="138"/>
      <c r="J94" s="138"/>
      <c r="K94" s="138"/>
      <c r="L94" s="138"/>
      <c r="M94" s="138"/>
      <c r="N94" s="138"/>
      <c r="O94" s="138"/>
      <c r="P94" s="138"/>
      <c r="Q94" s="138"/>
      <c r="S94" s="134"/>
      <c r="T94" s="134"/>
      <c r="U94" s="134"/>
      <c r="V94" s="134"/>
      <c r="W94" s="134"/>
      <c r="X94" s="134"/>
      <c r="Y94" s="134"/>
      <c r="Z94" s="134"/>
      <c r="AA94" s="134"/>
      <c r="AB94" s="134"/>
      <c r="AD94" s="137"/>
      <c r="AE94" s="137"/>
      <c r="AF94" s="137"/>
      <c r="AG94" s="137"/>
      <c r="AH94" s="137"/>
      <c r="AI94" s="137"/>
      <c r="AJ94" s="137"/>
      <c r="AK94" s="133"/>
      <c r="AL94" s="133"/>
      <c r="AM94" s="133"/>
      <c r="AN94" s="133"/>
      <c r="AO94" s="133"/>
    </row>
    <row r="95" spans="8:8" ht="14.25">
      <c r="B95" s="6" t="s">
        <v>162</v>
      </c>
      <c r="C95" s="6"/>
      <c r="D95" s="6"/>
      <c r="E95" s="6"/>
      <c r="F95" s="6"/>
      <c r="G95" s="6"/>
      <c r="H95" s="6"/>
      <c r="I95" s="6"/>
      <c r="J95" s="110" t="s">
        <v>163</v>
      </c>
      <c r="K95" s="110"/>
      <c r="L95" s="110"/>
      <c r="M95" s="110"/>
      <c r="N95" s="110"/>
      <c r="O95" s="110"/>
      <c r="P95" s="110"/>
      <c r="Q95" s="110"/>
      <c r="S95" s="132"/>
      <c r="T95" s="132"/>
      <c r="U95" s="132"/>
      <c r="V95" s="132"/>
      <c r="W95" s="132"/>
      <c r="X95" s="132"/>
      <c r="Y95" s="132"/>
      <c r="Z95" s="132"/>
      <c r="AA95" s="132"/>
      <c r="AB95" s="132"/>
      <c r="AD95" s="135"/>
      <c r="AE95" s="135"/>
      <c r="AF95" s="135"/>
      <c r="AG95" s="135"/>
      <c r="AH95" s="135"/>
      <c r="AI95" s="135"/>
      <c r="AJ95" s="135"/>
      <c r="AK95" s="136"/>
      <c r="AL95" s="136"/>
      <c r="AM95" s="136"/>
      <c r="AN95" s="136"/>
      <c r="AO95" s="136"/>
    </row>
    <row r="96" spans="8:8" ht="14.25">
      <c r="B96" s="6" t="s">
        <v>164</v>
      </c>
      <c r="C96" s="6"/>
      <c r="D96" s="6"/>
      <c r="E96" s="110" t="s">
        <v>165</v>
      </c>
      <c r="F96" s="110"/>
      <c r="G96" s="110"/>
      <c r="H96" s="110"/>
      <c r="I96" s="110"/>
      <c r="J96" s="110"/>
      <c r="K96" s="110"/>
      <c r="L96" s="110"/>
      <c r="M96" s="110"/>
      <c r="N96" s="110"/>
      <c r="O96" s="110"/>
      <c r="P96" s="110"/>
      <c r="Q96" s="110"/>
      <c r="S96" s="132"/>
      <c r="T96" s="132"/>
      <c r="U96" s="132"/>
      <c r="V96" s="132"/>
      <c r="W96" s="132"/>
      <c r="X96" s="132"/>
      <c r="Y96" s="132"/>
      <c r="Z96" s="132"/>
      <c r="AA96" s="132"/>
      <c r="AB96" s="132"/>
      <c r="AD96" s="137"/>
      <c r="AE96" s="137"/>
      <c r="AF96" s="137"/>
      <c r="AG96" s="137"/>
      <c r="AH96" s="137"/>
      <c r="AI96" s="137"/>
      <c r="AJ96" s="137"/>
      <c r="AK96" s="133"/>
      <c r="AL96" s="133"/>
      <c r="AM96" s="133"/>
      <c r="AN96" s="133"/>
      <c r="AO96" s="133"/>
    </row>
    <row r="97" spans="8:8" ht="14.25">
      <c r="B97" s="6" t="s">
        <v>166</v>
      </c>
      <c r="C97" s="6"/>
      <c r="D97" s="6"/>
      <c r="E97" s="110" t="s">
        <v>167</v>
      </c>
      <c r="F97" s="110"/>
      <c r="G97" s="110"/>
      <c r="H97" s="110"/>
      <c r="I97" s="110"/>
      <c r="J97" s="110"/>
      <c r="K97" s="110"/>
      <c r="L97" s="110"/>
      <c r="M97" s="110"/>
      <c r="N97" s="110"/>
      <c r="O97" s="110"/>
      <c r="P97" s="110"/>
      <c r="Q97" s="110"/>
      <c r="S97" s="134"/>
      <c r="T97" s="134"/>
      <c r="U97" s="134"/>
      <c r="V97" s="134"/>
      <c r="W97" s="134"/>
      <c r="X97" s="134"/>
      <c r="Y97" s="134"/>
      <c r="Z97" s="134"/>
      <c r="AA97" s="134"/>
      <c r="AB97" s="134"/>
      <c r="AD97" s="135"/>
      <c r="AE97" s="135"/>
      <c r="AF97" s="135"/>
      <c r="AG97" s="135"/>
      <c r="AH97" s="135"/>
      <c r="AI97" s="135"/>
      <c r="AJ97" s="135"/>
      <c r="AK97" s="136"/>
      <c r="AL97" s="136"/>
      <c r="AM97" s="136"/>
      <c r="AN97" s="136"/>
      <c r="AO97" s="136"/>
    </row>
    <row r="98" spans="8:8" ht="16.5" customHeight="1">
      <c r="B98" s="6" t="s">
        <v>168</v>
      </c>
      <c r="C98" s="6"/>
      <c r="D98" s="6"/>
      <c r="E98" s="139" t="s">
        <v>169</v>
      </c>
      <c r="F98" s="139"/>
      <c r="G98" s="139"/>
      <c r="H98" s="139"/>
      <c r="I98" s="139"/>
      <c r="J98" s="139"/>
      <c r="K98" s="139"/>
      <c r="L98" s="139"/>
      <c r="M98" s="139"/>
      <c r="N98" s="139"/>
      <c r="O98" s="139"/>
      <c r="P98" s="139"/>
      <c r="Q98" s="139"/>
      <c r="S98" s="134"/>
      <c r="T98" s="134"/>
      <c r="U98" s="134"/>
      <c r="V98" s="134"/>
      <c r="W98" s="134"/>
      <c r="X98" s="134"/>
      <c r="Y98" s="134"/>
      <c r="Z98" s="134"/>
      <c r="AA98" s="134"/>
      <c r="AB98" s="134"/>
      <c r="AD98" s="137"/>
      <c r="AE98" s="137"/>
      <c r="AF98" s="137"/>
      <c r="AG98" s="137"/>
      <c r="AH98" s="137"/>
      <c r="AI98" s="137"/>
      <c r="AJ98" s="137"/>
      <c r="AK98" s="133"/>
      <c r="AL98" s="133"/>
      <c r="AM98" s="133"/>
      <c r="AN98" s="133"/>
      <c r="AO98" s="133"/>
    </row>
    <row r="99" spans="8:8" ht="14.25">
      <c r="B99" s="6"/>
      <c r="C99" s="6"/>
      <c r="D99" s="6"/>
      <c r="E99" s="139"/>
      <c r="F99" s="139"/>
      <c r="G99" s="139"/>
      <c r="H99" s="139"/>
      <c r="I99" s="139"/>
      <c r="J99" s="139"/>
      <c r="K99" s="139"/>
      <c r="L99" s="139"/>
      <c r="M99" s="139"/>
      <c r="N99" s="139"/>
      <c r="O99" s="139"/>
      <c r="P99" s="139"/>
      <c r="Q99" s="139"/>
      <c r="S99" s="140"/>
      <c r="T99" s="140"/>
      <c r="U99" s="140"/>
      <c r="V99" s="140"/>
      <c r="W99" s="140"/>
      <c r="X99" s="140"/>
      <c r="Y99" s="140"/>
      <c r="Z99" s="140"/>
      <c r="AA99" s="140"/>
      <c r="AB99" s="140"/>
      <c r="AD99" s="135"/>
      <c r="AE99" s="135"/>
      <c r="AF99" s="135"/>
      <c r="AG99" s="135"/>
      <c r="AH99" s="135"/>
      <c r="AI99" s="135"/>
      <c r="AJ99" s="135"/>
      <c r="AK99" s="136"/>
      <c r="AL99" s="136"/>
      <c r="AM99" s="136"/>
      <c r="AN99" s="136"/>
      <c r="AO99" s="136"/>
    </row>
    <row r="100" spans="8:8" ht="14.25">
      <c r="B100" s="141" t="s">
        <v>170</v>
      </c>
      <c r="C100" s="141"/>
      <c r="D100" s="141"/>
      <c r="E100" s="141"/>
      <c r="F100" s="141"/>
      <c r="G100" s="141"/>
      <c r="H100" s="141"/>
      <c r="I100" s="141"/>
      <c r="J100" s="142" t="s">
        <v>171</v>
      </c>
      <c r="K100" s="142"/>
      <c r="L100" s="142"/>
      <c r="M100" s="142"/>
      <c r="N100" s="142"/>
      <c r="O100" s="142"/>
      <c r="P100" s="142"/>
      <c r="Q100" s="142"/>
      <c r="S100" s="140"/>
      <c r="T100" s="140"/>
      <c r="U100" s="140"/>
      <c r="V100" s="140"/>
      <c r="W100" s="140"/>
      <c r="X100" s="140"/>
      <c r="Y100" s="140"/>
      <c r="Z100" s="140"/>
      <c r="AA100" s="140"/>
      <c r="AB100" s="140"/>
      <c r="AD100" s="143"/>
      <c r="AE100" s="143"/>
      <c r="AF100" s="143"/>
      <c r="AG100" s="143"/>
      <c r="AH100" s="143"/>
      <c r="AI100" s="143"/>
      <c r="AJ100" s="143"/>
      <c r="AK100" s="144"/>
      <c r="AL100" s="144"/>
      <c r="AM100" s="144"/>
      <c r="AN100" s="144"/>
      <c r="AO100" s="144"/>
    </row>
  </sheetData>
  <sheetProtection sheet="1" objects="1" scenarios="1" selectLockedCells="1"/>
  <mergeCells count="801">
    <mergeCell ref="P41:Q41"/>
    <mergeCell ref="AL29:AM29"/>
    <mergeCell ref="AJ28:AK28"/>
    <mergeCell ref="C19:D19"/>
    <mergeCell ref="AG4:AH4"/>
    <mergeCell ref="Y3:Z4"/>
    <mergeCell ref="B4:C4"/>
    <mergeCell ref="AN29:AO29"/>
    <mergeCell ref="H31:I31"/>
    <mergeCell ref="N28:O28"/>
    <mergeCell ref="Q2:AH2"/>
    <mergeCell ref="D5:O5"/>
    <mergeCell ref="Q5:R6"/>
    <mergeCell ref="U4:V4"/>
    <mergeCell ref="Y5:Z6"/>
    <mergeCell ref="AF18:AG18"/>
    <mergeCell ref="B75:Q75"/>
    <mergeCell ref="C44:D44"/>
    <mergeCell ref="J41:K41"/>
    <mergeCell ref="N50:O50"/>
    <mergeCell ref="J49:O49"/>
    <mergeCell ref="B70:Q70"/>
    <mergeCell ref="AH51:AK52"/>
    <mergeCell ref="L50:M50"/>
    <mergeCell ref="Z49:AA49"/>
    <mergeCell ref="AL44:AM44"/>
    <mergeCell ref="AN45:AO45"/>
    <mergeCell ref="B56:AO56"/>
    <mergeCell ref="AD88:AJ88"/>
    <mergeCell ref="P40:Q40"/>
    <mergeCell ref="N37:O37"/>
    <mergeCell ref="AB50:AD50"/>
    <mergeCell ref="L52:M52"/>
    <mergeCell ref="S73:V74"/>
    <mergeCell ref="L23:M23"/>
    <mergeCell ref="AB26:AC26"/>
    <mergeCell ref="J28:K28"/>
    <mergeCell ref="T24:U24"/>
    <mergeCell ref="C25:G25"/>
    <mergeCell ref="N24:O24"/>
    <mergeCell ref="W24:AA24"/>
    <mergeCell ref="P23:Q23"/>
    <mergeCell ref="AH29:AI29"/>
    <mergeCell ref="W67:AO68"/>
    <mergeCell ref="N46:O46"/>
    <mergeCell ref="AD42:AE42"/>
    <mergeCell ref="B96:D96"/>
    <mergeCell ref="AL49:AO50"/>
    <mergeCell ref="E98:Q99"/>
    <mergeCell ref="B95:I95"/>
    <mergeCell ref="W52:Y52"/>
    <mergeCell ref="L92:M92"/>
    <mergeCell ref="AH49:AK50"/>
    <mergeCell ref="AK94:AO94"/>
    <mergeCell ref="Y36:AA36"/>
    <mergeCell ref="S95:AB96"/>
    <mergeCell ref="S97:AB98"/>
    <mergeCell ref="B98:D99"/>
    <mergeCell ref="AE49:AF49"/>
    <mergeCell ref="W69:AO70"/>
    <mergeCell ref="AD92:AJ92"/>
    <mergeCell ref="J92:K92"/>
    <mergeCell ref="B97:D97"/>
    <mergeCell ref="S63:V64"/>
    <mergeCell ref="J30:K30"/>
    <mergeCell ref="S65:V66"/>
    <mergeCell ref="S67:V68"/>
    <mergeCell ref="B90:Q90"/>
    <mergeCell ref="B93:Q94"/>
    <mergeCell ref="E97:Q97"/>
    <mergeCell ref="C14:G14"/>
    <mergeCell ref="L19:M19"/>
    <mergeCell ref="R17:S17"/>
    <mergeCell ref="H21:I21"/>
    <mergeCell ref="N17:O17"/>
    <mergeCell ref="AB18:AC18"/>
    <mergeCell ref="L22:M22"/>
    <mergeCell ref="L17:M17"/>
    <mergeCell ref="AD17:AE17"/>
    <mergeCell ref="AE3:AF4"/>
    <mergeCell ref="AC3:AD4"/>
    <mergeCell ref="L20:M20"/>
    <mergeCell ref="AB22:AC22"/>
    <mergeCell ref="AN17:AO17"/>
    <mergeCell ref="AH21:AI21"/>
    <mergeCell ref="W22:AA22"/>
    <mergeCell ref="AN18:AO18"/>
    <mergeCell ref="AN31:AO31"/>
    <mergeCell ref="N22:O22"/>
    <mergeCell ref="AL17:AM17"/>
    <mergeCell ref="L39:M39"/>
    <mergeCell ref="AK96:AO96"/>
    <mergeCell ref="AB37:AC37"/>
    <mergeCell ref="W21:AA21"/>
    <mergeCell ref="H22:I22"/>
    <mergeCell ref="H20:I20"/>
    <mergeCell ref="C21:D21"/>
    <mergeCell ref="AH20:AI20"/>
    <mergeCell ref="AD18:AE18"/>
    <mergeCell ref="L6:O6"/>
    <mergeCell ref="C20:D20"/>
    <mergeCell ref="AN25:AO25"/>
    <mergeCell ref="AK100:AO100"/>
    <mergeCell ref="N40:O40"/>
    <mergeCell ref="AJ39:AK39"/>
    <mergeCell ref="AF40:AG40"/>
    <mergeCell ref="Y40:AA40"/>
    <mergeCell ref="AK92:AO92"/>
    <mergeCell ref="AL10:AO10"/>
    <mergeCell ref="H19:I19"/>
    <mergeCell ref="B6:C6"/>
    <mergeCell ref="L4:O4"/>
    <mergeCell ref="L28:M28"/>
    <mergeCell ref="AJ40:AK40"/>
    <mergeCell ref="C40:G40"/>
    <mergeCell ref="T37:U37"/>
    <mergeCell ref="AN39:AO39"/>
    <mergeCell ref="J6:K6"/>
    <mergeCell ref="AH23:AI23"/>
    <mergeCell ref="AB24:AC24"/>
    <mergeCell ref="E20:G20"/>
    <mergeCell ref="AJ27:AK27"/>
    <mergeCell ref="E19:G19"/>
    <mergeCell ref="R15:S15"/>
    <mergeCell ref="J29:K29"/>
    <mergeCell ref="C27:G27"/>
    <mergeCell ref="J17:K17"/>
    <mergeCell ref="AB28:AC28"/>
    <mergeCell ref="L29:M29"/>
    <mergeCell ref="AD25:AE25"/>
    <mergeCell ref="AL22:AM22"/>
    <mergeCell ref="AH22:AI22"/>
    <mergeCell ref="H28:I28"/>
    <mergeCell ref="AB21:AC21"/>
    <mergeCell ref="W20:AA20"/>
    <mergeCell ref="AJ15:AK15"/>
    <mergeCell ref="P16:Q16"/>
    <mergeCell ref="H15:I15"/>
    <mergeCell ref="N10:O11"/>
    <mergeCell ref="D8:O8"/>
    <mergeCell ref="N15:O15"/>
    <mergeCell ref="AB19:AC19"/>
    <mergeCell ref="AJ18:AK18"/>
    <mergeCell ref="AF17:AG17"/>
    <mergeCell ref="AH32:AI32"/>
    <mergeCell ref="AL35:AM35"/>
    <mergeCell ref="AL53:AM54"/>
    <mergeCell ref="C18:G18"/>
    <mergeCell ref="P15:Q15"/>
    <mergeCell ref="AF19:AG19"/>
    <mergeCell ref="W15:AA15"/>
    <mergeCell ref="L30:M30"/>
    <mergeCell ref="AB35:AC35"/>
    <mergeCell ref="H17:I17"/>
    <mergeCell ref="N18:O18"/>
    <mergeCell ref="P18:Q18"/>
    <mergeCell ref="L54:M54"/>
    <mergeCell ref="T18:U18"/>
    <mergeCell ref="J35:K35"/>
    <mergeCell ref="W35:AA35"/>
    <mergeCell ref="L35:M35"/>
    <mergeCell ref="AJ35:AK35"/>
    <mergeCell ref="AF35:AG35"/>
    <mergeCell ref="AH35:AI35"/>
    <mergeCell ref="AN35:AO35"/>
    <mergeCell ref="B54:I54"/>
    <mergeCell ref="R18:S18"/>
    <mergeCell ref="AD35:AE35"/>
    <mergeCell ref="AG7:AH7"/>
    <mergeCell ref="AD15:AE15"/>
    <mergeCell ref="AA7:AB7"/>
    <mergeCell ref="AD14:AE14"/>
    <mergeCell ref="AF14:AG14"/>
    <mergeCell ref="Y30:AA30"/>
    <mergeCell ref="P20:Q20"/>
    <mergeCell ref="H14:I14"/>
    <mergeCell ref="C17:G17"/>
    <mergeCell ref="W17:AA17"/>
    <mergeCell ref="L14:M14"/>
    <mergeCell ref="B10:E11"/>
    <mergeCell ref="E12:F12"/>
    <mergeCell ref="AL21:AM21"/>
    <mergeCell ref="AG5:AH5"/>
    <mergeCell ref="W14:AA14"/>
    <mergeCell ref="AG3:AH3"/>
    <mergeCell ref="J22:K22"/>
    <mergeCell ref="AB20:AC20"/>
    <mergeCell ref="N19:O19"/>
    <mergeCell ref="Y7:Z8"/>
    <mergeCell ref="J14:K14"/>
    <mergeCell ref="AD21:AE21"/>
    <mergeCell ref="AF15:AG15"/>
    <mergeCell ref="W16:AA16"/>
    <mergeCell ref="AB15:AC15"/>
    <mergeCell ref="N29:O29"/>
    <mergeCell ref="W30:X30"/>
    <mergeCell ref="AH15:AI15"/>
    <mergeCell ref="U7:V7"/>
    <mergeCell ref="AA6:AB6"/>
    <mergeCell ref="L15:M15"/>
    <mergeCell ref="R31:S31"/>
    <mergeCell ref="AH16:AI16"/>
    <mergeCell ref="H32:I32"/>
    <mergeCell ref="U6:V6"/>
    <mergeCell ref="AF21:AG21"/>
    <mergeCell ref="AH17:AI17"/>
    <mergeCell ref="R21:S21"/>
    <mergeCell ref="S3:T4"/>
    <mergeCell ref="AE7:AF8"/>
    <mergeCell ref="Q3:R4"/>
    <mergeCell ref="Q7:R8"/>
    <mergeCell ref="AL15:AM15"/>
    <mergeCell ref="AD16:AE16"/>
    <mergeCell ref="T15:U15"/>
    <mergeCell ref="AL18:AM18"/>
    <mergeCell ref="AB14:AC14"/>
    <mergeCell ref="C15:G15"/>
    <mergeCell ref="P10:Q11"/>
    <mergeCell ref="AF22:AG22"/>
    <mergeCell ref="J15:K15"/>
    <mergeCell ref="P14:U14"/>
    <mergeCell ref="AH14:AI14"/>
    <mergeCell ref="J16:K16"/>
    <mergeCell ref="C16:G16"/>
    <mergeCell ref="N16:O16"/>
    <mergeCell ref="AJ31:AK31"/>
    <mergeCell ref="AL31:AM31"/>
    <mergeCell ref="T16:U16"/>
    <mergeCell ref="T32:U32"/>
    <mergeCell ref="AD94:AJ94"/>
    <mergeCell ref="AD96:AJ96"/>
    <mergeCell ref="AD100:AJ100"/>
    <mergeCell ref="AF16:AG16"/>
    <mergeCell ref="T31:U31"/>
    <mergeCell ref="Y32:AA32"/>
    <mergeCell ref="AB16:AC16"/>
    <mergeCell ref="W31:X31"/>
    <mergeCell ref="H92:I92"/>
    <mergeCell ref="E96:Q96"/>
    <mergeCell ref="S87:AB88"/>
    <mergeCell ref="AF31:AG31"/>
    <mergeCell ref="R16:S16"/>
    <mergeCell ref="P32:Q32"/>
    <mergeCell ref="S93:AB94"/>
    <mergeCell ref="S99:AB100"/>
    <mergeCell ref="J100:Q100"/>
    <mergeCell ref="H35:I35"/>
    <mergeCell ref="W28:AA28"/>
    <mergeCell ref="N35:O35"/>
    <mergeCell ref="P35:Q35"/>
    <mergeCell ref="R35:S35"/>
    <mergeCell ref="T35:U35"/>
    <mergeCell ref="B100:I100"/>
    <mergeCell ref="J10:M11"/>
    <mergeCell ref="AJ16:AK16"/>
    <mergeCell ref="T22:U22"/>
    <mergeCell ref="J19:K19"/>
    <mergeCell ref="P17:Q17"/>
    <mergeCell ref="C22:G22"/>
    <mergeCell ref="B12:D12"/>
    <mergeCell ref="J4:K4"/>
    <mergeCell ref="F10:G11"/>
    <mergeCell ref="B7:C7"/>
    <mergeCell ref="R22:S22"/>
    <mergeCell ref="AL16:AM16"/>
    <mergeCell ref="N14:O14"/>
    <mergeCell ref="L16:M16"/>
    <mergeCell ref="AB42:AC42"/>
    <mergeCell ref="B59:I59"/>
    <mergeCell ref="D60:J60"/>
    <mergeCell ref="J18:K18"/>
    <mergeCell ref="AE52:AF52"/>
    <mergeCell ref="N53:O53"/>
    <mergeCell ref="R10:U11"/>
    <mergeCell ref="E21:G21"/>
    <mergeCell ref="D7:O7"/>
    <mergeCell ref="S7:T8"/>
    <mergeCell ref="L51:M51"/>
    <mergeCell ref="E46:G46"/>
    <mergeCell ref="Z55:AA55"/>
    <mergeCell ref="B60:C60"/>
    <mergeCell ref="S59:V60"/>
    <mergeCell ref="B55:I55"/>
    <mergeCell ref="N51:O51"/>
    <mergeCell ref="AE55:AF55"/>
    <mergeCell ref="B53:I53"/>
    <mergeCell ref="N60:Q60"/>
    <mergeCell ref="W55:Y55"/>
    <mergeCell ref="K60:M60"/>
    <mergeCell ref="J59:Q59"/>
    <mergeCell ref="B78:Q88"/>
    <mergeCell ref="S91:AB92"/>
    <mergeCell ref="B58:Q58"/>
    <mergeCell ref="N55:O55"/>
    <mergeCell ref="AB55:AD55"/>
    <mergeCell ref="R54:V54"/>
    <mergeCell ref="AD41:AE41"/>
    <mergeCell ref="AH46:AI46"/>
    <mergeCell ref="AH41:AI41"/>
    <mergeCell ref="S61:V62"/>
    <mergeCell ref="AA4:AB4"/>
    <mergeCell ref="H44:I44"/>
    <mergeCell ref="AF43:AG43"/>
    <mergeCell ref="AL33:AM33"/>
    <mergeCell ref="H10:I11"/>
    <mergeCell ref="B8:C8"/>
    <mergeCell ref="D4:I4"/>
    <mergeCell ref="AH43:AI43"/>
    <mergeCell ref="AB30:AC30"/>
    <mergeCell ref="N44:O44"/>
    <mergeCell ref="N33:O33"/>
    <mergeCell ref="W33:AA33"/>
    <mergeCell ref="T33:U33"/>
    <mergeCell ref="AN32:AO32"/>
    <mergeCell ref="L43:M43"/>
    <mergeCell ref="R49:V49"/>
    <mergeCell ref="AF42:AG42"/>
    <mergeCell ref="R42:S42"/>
    <mergeCell ref="R43:S43"/>
    <mergeCell ref="AL46:AM46"/>
    <mergeCell ref="P54:Q54"/>
    <mergeCell ref="R45:S45"/>
    <mergeCell ref="J54:K54"/>
    <mergeCell ref="AN46:AO46"/>
    <mergeCell ref="AJ45:AK45"/>
    <mergeCell ref="P55:Q55"/>
    <mergeCell ref="AF46:AG46"/>
    <mergeCell ref="L53:M53"/>
    <mergeCell ref="AD46:AE46"/>
    <mergeCell ref="AB46:AC46"/>
    <mergeCell ref="P52:Q52"/>
    <mergeCell ref="AH53:AK54"/>
    <mergeCell ref="J95:Q95"/>
    <mergeCell ref="W41:AA41"/>
    <mergeCell ref="AH33:AI33"/>
    <mergeCell ref="C31:G31"/>
    <mergeCell ref="R29:S29"/>
    <mergeCell ref="AF23:AG23"/>
    <mergeCell ref="P28:Q28"/>
    <mergeCell ref="AL28:AM28"/>
    <mergeCell ref="AH28:AI28"/>
    <mergeCell ref="AF27:AG27"/>
    <mergeCell ref="AH24:AI24"/>
    <mergeCell ref="R19:S19"/>
    <mergeCell ref="AN23:AO23"/>
    <mergeCell ref="AJ29:AK29"/>
    <mergeCell ref="J24:K24"/>
    <mergeCell ref="AN34:AO34"/>
    <mergeCell ref="J31:K31"/>
    <mergeCell ref="AB29:AC29"/>
    <mergeCell ref="E37:G37"/>
    <mergeCell ref="AD29:AE29"/>
    <mergeCell ref="AF34:AG34"/>
    <mergeCell ref="T30:U30"/>
    <mergeCell ref="AB34:AC34"/>
    <mergeCell ref="C43:D43"/>
    <mergeCell ref="F92:G92"/>
    <mergeCell ref="W46:AA46"/>
    <mergeCell ref="P53:Q53"/>
    <mergeCell ref="R46:S46"/>
    <mergeCell ref="T46:U46"/>
    <mergeCell ref="N92:O92"/>
    <mergeCell ref="AJ2:AO8"/>
    <mergeCell ref="D3:O3"/>
    <mergeCell ref="B2:O2"/>
    <mergeCell ref="H30:I30"/>
    <mergeCell ref="AN42:AO42"/>
    <mergeCell ref="B47:I47"/>
    <mergeCell ref="AN44:AO44"/>
    <mergeCell ref="H36:I36"/>
    <mergeCell ref="AL27:AM27"/>
    <mergeCell ref="AL40:AM40"/>
    <mergeCell ref="B49:I49"/>
    <mergeCell ref="C45:D45"/>
    <mergeCell ref="E45:G45"/>
    <mergeCell ref="B50:I50"/>
    <mergeCell ref="AJ44:AK44"/>
    <mergeCell ref="R41:S41"/>
    <mergeCell ref="C46:D46"/>
    <mergeCell ref="AH44:AI44"/>
    <mergeCell ref="H46:I46"/>
    <mergeCell ref="B48:AF48"/>
    <mergeCell ref="B51:I51"/>
    <mergeCell ref="H33:I33"/>
    <mergeCell ref="AB44:AC44"/>
    <mergeCell ref="L31:M31"/>
    <mergeCell ref="D6:I6"/>
    <mergeCell ref="B5:C5"/>
    <mergeCell ref="J45:K45"/>
    <mergeCell ref="AJ46:AK46"/>
    <mergeCell ref="L46:M46"/>
    <mergeCell ref="N45:O45"/>
    <mergeCell ref="P45:Q45"/>
    <mergeCell ref="P46:Q46"/>
    <mergeCell ref="AB49:AD49"/>
    <mergeCell ref="J55:K55"/>
    <mergeCell ref="AF45:AG45"/>
    <mergeCell ref="L40:M40"/>
    <mergeCell ref="AN41:AO41"/>
    <mergeCell ref="J43:K43"/>
    <mergeCell ref="AD43:AE43"/>
    <mergeCell ref="J34:K34"/>
    <mergeCell ref="R32:S32"/>
    <mergeCell ref="U5:V5"/>
    <mergeCell ref="AA5:AB5"/>
    <mergeCell ref="AC5:AD6"/>
    <mergeCell ref="AE5:AF6"/>
    <mergeCell ref="N41:O41"/>
    <mergeCell ref="W49:Y49"/>
    <mergeCell ref="AH42:AI42"/>
    <mergeCell ref="AB40:AC40"/>
    <mergeCell ref="P50:Q50"/>
    <mergeCell ref="P49:Q49"/>
    <mergeCell ref="W45:AA45"/>
    <mergeCell ref="AB45:AC45"/>
    <mergeCell ref="B73:Q73"/>
    <mergeCell ref="H41:I41"/>
    <mergeCell ref="B74:Q74"/>
    <mergeCell ref="B91:E92"/>
    <mergeCell ref="P43:Q43"/>
    <mergeCell ref="S75:AO84"/>
    <mergeCell ref="W42:AA42"/>
    <mergeCell ref="AK88:AO88"/>
    <mergeCell ref="AD90:AJ90"/>
    <mergeCell ref="S69:V70"/>
    <mergeCell ref="AB43:AC43"/>
    <mergeCell ref="N52:O52"/>
    <mergeCell ref="W40:X40"/>
    <mergeCell ref="T43:U43"/>
    <mergeCell ref="W43:AA43"/>
    <mergeCell ref="Z53:AA53"/>
    <mergeCell ref="B67:Q67"/>
    <mergeCell ref="B68:Q68"/>
    <mergeCell ref="AK90:AO90"/>
    <mergeCell ref="AB51:AD51"/>
    <mergeCell ref="W71:AO72"/>
    <mergeCell ref="S71:V72"/>
    <mergeCell ref="W73:AO74"/>
    <mergeCell ref="P92:Q92"/>
    <mergeCell ref="S89:AB90"/>
    <mergeCell ref="P22:Q22"/>
    <mergeCell ref="AH10:AK10"/>
    <mergeCell ref="W5:X6"/>
    <mergeCell ref="AB52:AD52"/>
    <mergeCell ref="J53:K53"/>
    <mergeCell ref="R51:V51"/>
    <mergeCell ref="Z54:AA54"/>
    <mergeCell ref="AH55:AK55"/>
    <mergeCell ref="S58:AO58"/>
    <mergeCell ref="J50:K50"/>
    <mergeCell ref="AD45:AE45"/>
    <mergeCell ref="AD47:AL47"/>
    <mergeCell ref="H45:I45"/>
    <mergeCell ref="AJ21:AK21"/>
    <mergeCell ref="V10:W11"/>
    <mergeCell ref="AC7:AD8"/>
    <mergeCell ref="X10:Y11"/>
    <mergeCell ref="AH11:AK11"/>
    <mergeCell ref="AL11:AO11"/>
    <mergeCell ref="U8:V8"/>
    <mergeCell ref="AD20:AE20"/>
    <mergeCell ref="AG6:AH6"/>
    <mergeCell ref="AJ17:AK17"/>
    <mergeCell ref="AA8:AB8"/>
    <mergeCell ref="Z10:AC11"/>
    <mergeCell ref="AF10:AG11"/>
    <mergeCell ref="AG8:AH8"/>
    <mergeCell ref="AD10:AE11"/>
    <mergeCell ref="J52:K52"/>
    <mergeCell ref="AK93:AO93"/>
    <mergeCell ref="AH45:AI45"/>
    <mergeCell ref="N54:O54"/>
    <mergeCell ref="R55:V55"/>
    <mergeCell ref="AD97:AJ97"/>
    <mergeCell ref="AD91:AJ91"/>
    <mergeCell ref="AD98:AJ98"/>
    <mergeCell ref="AH48:AO48"/>
    <mergeCell ref="L45:M45"/>
    <mergeCell ref="J46:K46"/>
    <mergeCell ref="J47:R47"/>
    <mergeCell ref="W50:Y50"/>
    <mergeCell ref="J51:K51"/>
    <mergeCell ref="B52:I52"/>
    <mergeCell ref="B77:Q77"/>
    <mergeCell ref="W59:AO60"/>
    <mergeCell ref="W51:Y51"/>
    <mergeCell ref="L55:M55"/>
    <mergeCell ref="AK97:AO97"/>
    <mergeCell ref="R52:V52"/>
    <mergeCell ref="R53:V53"/>
    <mergeCell ref="AK98:AO98"/>
    <mergeCell ref="AD99:AJ99"/>
    <mergeCell ref="AK99:AO99"/>
    <mergeCell ref="W53:Y53"/>
    <mergeCell ref="AK95:AO95"/>
    <mergeCell ref="AL55:AO55"/>
    <mergeCell ref="AD86:AO86"/>
    <mergeCell ref="AK91:AO91"/>
    <mergeCell ref="AD93:AJ93"/>
    <mergeCell ref="AD95:AJ95"/>
    <mergeCell ref="AF44:AG44"/>
    <mergeCell ref="N30:O30"/>
    <mergeCell ref="AN16:AO16"/>
    <mergeCell ref="AN15:AO15"/>
    <mergeCell ref="AN21:AO21"/>
    <mergeCell ref="N20:O20"/>
    <mergeCell ref="AD19:AE19"/>
    <mergeCell ref="H23:I23"/>
    <mergeCell ref="C23:G23"/>
    <mergeCell ref="AJ20:AK20"/>
    <mergeCell ref="T19:U19"/>
    <mergeCell ref="C41:G41"/>
    <mergeCell ref="AL43:AM43"/>
    <mergeCell ref="AD40:AE40"/>
    <mergeCell ref="T42:U42"/>
    <mergeCell ref="J42:K42"/>
    <mergeCell ref="C36:D36"/>
    <mergeCell ref="C38:D38"/>
    <mergeCell ref="B13:AO13"/>
    <mergeCell ref="H16:I16"/>
    <mergeCell ref="AN20:AO20"/>
    <mergeCell ref="H24:I24"/>
    <mergeCell ref="N21:O21"/>
    <mergeCell ref="L32:M32"/>
    <mergeCell ref="AL30:AM30"/>
    <mergeCell ref="AF29:AG29"/>
    <mergeCell ref="AJ33:AK33"/>
    <mergeCell ref="W29:AA29"/>
    <mergeCell ref="AJ23:AK23"/>
    <mergeCell ref="P21:Q21"/>
    <mergeCell ref="T20:U20"/>
    <mergeCell ref="AF28:AG28"/>
    <mergeCell ref="N31:O31"/>
    <mergeCell ref="T29:U29"/>
    <mergeCell ref="C33:D33"/>
    <mergeCell ref="AB25:AC25"/>
    <mergeCell ref="AN24:AO24"/>
    <mergeCell ref="AD24:AE24"/>
    <mergeCell ref="AF24:AG24"/>
    <mergeCell ref="AJ24:AK24"/>
    <mergeCell ref="AL25:AM25"/>
    <mergeCell ref="C30:G30"/>
    <mergeCell ref="C42:G42"/>
    <mergeCell ref="C24:G24"/>
    <mergeCell ref="W19:AA19"/>
    <mergeCell ref="AN22:AO22"/>
    <mergeCell ref="T17:U17"/>
    <mergeCell ref="N32:O32"/>
    <mergeCell ref="AJ22:AK22"/>
    <mergeCell ref="W18:AA18"/>
    <mergeCell ref="J21:K21"/>
    <mergeCell ref="L42:M42"/>
    <mergeCell ref="P19:Q19"/>
    <mergeCell ref="AF20:AG20"/>
    <mergeCell ref="AL19:AM19"/>
    <mergeCell ref="W25:AA25"/>
    <mergeCell ref="J25:K25"/>
    <mergeCell ref="AN19:AO19"/>
    <mergeCell ref="AB23:AC23"/>
    <mergeCell ref="AJ25:AK25"/>
    <mergeCell ref="AB41:AC41"/>
    <mergeCell ref="T40:U40"/>
    <mergeCell ref="AJ41:AK41"/>
    <mergeCell ref="AL41:AM41"/>
    <mergeCell ref="AL32:AM32"/>
    <mergeCell ref="AD30:AE30"/>
    <mergeCell ref="Y31:AA31"/>
    <mergeCell ref="AD32:AE32"/>
    <mergeCell ref="AB31:AC31"/>
    <mergeCell ref="AL23:AM23"/>
    <mergeCell ref="L18:M18"/>
    <mergeCell ref="AB17:AC17"/>
    <mergeCell ref="J20:K20"/>
    <mergeCell ref="AH18:AI18"/>
    <mergeCell ref="T21:U21"/>
    <mergeCell ref="N23:O23"/>
    <mergeCell ref="AJ14:AO14"/>
    <mergeCell ref="P29:Q29"/>
    <mergeCell ref="H18:I18"/>
    <mergeCell ref="R20:S20"/>
    <mergeCell ref="AH25:AI25"/>
    <mergeCell ref="AL24:AM24"/>
    <mergeCell ref="C26:G26"/>
    <mergeCell ref="R28:S28"/>
    <mergeCell ref="AN30:AO30"/>
    <mergeCell ref="P31:Q31"/>
    <mergeCell ref="C28:G28"/>
    <mergeCell ref="H29:I29"/>
    <mergeCell ref="AL20:AM20"/>
    <mergeCell ref="AH19:AI19"/>
    <mergeCell ref="P30:Q30"/>
    <mergeCell ref="AH27:AI27"/>
    <mergeCell ref="AD33:AE33"/>
    <mergeCell ref="T28:U28"/>
    <mergeCell ref="AL34:AM34"/>
    <mergeCell ref="AB38:AC38"/>
    <mergeCell ref="AF39:AG39"/>
    <mergeCell ref="P24:Q24"/>
    <mergeCell ref="AF33:AG33"/>
    <mergeCell ref="J32:K32"/>
    <mergeCell ref="W23:AA23"/>
    <mergeCell ref="J23:K23"/>
    <mergeCell ref="P33:Q33"/>
    <mergeCell ref="AF32:AG32"/>
    <mergeCell ref="AJ34:AK34"/>
    <mergeCell ref="AH34:AI34"/>
    <mergeCell ref="AD34:AE34"/>
    <mergeCell ref="C35:D35"/>
    <mergeCell ref="P39:Q39"/>
    <mergeCell ref="L24:M24"/>
    <mergeCell ref="AJ32:AK32"/>
    <mergeCell ref="AJ19:AK19"/>
    <mergeCell ref="C32:G32"/>
    <mergeCell ref="AJ30:AK30"/>
    <mergeCell ref="AD31:AE31"/>
    <mergeCell ref="AF30:AG30"/>
    <mergeCell ref="AH30:AI30"/>
    <mergeCell ref="R30:S30"/>
    <mergeCell ref="C29:G29"/>
    <mergeCell ref="AF25:AG25"/>
    <mergeCell ref="R33:S33"/>
    <mergeCell ref="AN28:AO28"/>
    <mergeCell ref="AD28:AE28"/>
    <mergeCell ref="L34:M34"/>
    <mergeCell ref="AJ38:AK38"/>
    <mergeCell ref="AN27:AO27"/>
    <mergeCell ref="AB33:AC33"/>
    <mergeCell ref="N25:O25"/>
    <mergeCell ref="L37:M37"/>
    <mergeCell ref="AH31:AI31"/>
    <mergeCell ref="AH38:AI38"/>
    <mergeCell ref="W38:AA38"/>
    <mergeCell ref="R37:S37"/>
    <mergeCell ref="AD38:AE38"/>
    <mergeCell ref="AL38:AM38"/>
    <mergeCell ref="AN38:AO38"/>
    <mergeCell ref="AL42:AM42"/>
    <mergeCell ref="L44:M44"/>
    <mergeCell ref="H43:I43"/>
    <mergeCell ref="J39:K39"/>
    <mergeCell ref="AF38:AG38"/>
    <mergeCell ref="J37:K37"/>
    <mergeCell ref="AN33:AO33"/>
    <mergeCell ref="AD23:AE23"/>
    <mergeCell ref="N27:O27"/>
    <mergeCell ref="R24:S24"/>
    <mergeCell ref="Y26:AA26"/>
    <mergeCell ref="W26:X26"/>
    <mergeCell ref="R23:S23"/>
    <mergeCell ref="AJ26:AK26"/>
    <mergeCell ref="T23:U23"/>
    <mergeCell ref="AF26:AG26"/>
    <mergeCell ref="L27:M27"/>
    <mergeCell ref="AH37:AI37"/>
    <mergeCell ref="T26:U26"/>
    <mergeCell ref="AL26:AM26"/>
    <mergeCell ref="AN26:AO26"/>
    <mergeCell ref="AD36:AE36"/>
    <mergeCell ref="P26:Q26"/>
    <mergeCell ref="AH26:AI26"/>
    <mergeCell ref="AD27:AE27"/>
    <mergeCell ref="T25:U25"/>
    <mergeCell ref="R27:S27"/>
    <mergeCell ref="R26:S26"/>
    <mergeCell ref="T27:U27"/>
    <mergeCell ref="W27:AA27"/>
    <mergeCell ref="S5:T6"/>
    <mergeCell ref="AA3:AB3"/>
    <mergeCell ref="W7:X8"/>
    <mergeCell ref="P27:Q27"/>
    <mergeCell ref="AB27:AC27"/>
    <mergeCell ref="B3:C3"/>
    <mergeCell ref="AL36:AM36"/>
    <mergeCell ref="J36:K36"/>
    <mergeCell ref="AD37:AE37"/>
    <mergeCell ref="T36:U36"/>
    <mergeCell ref="R36:S36"/>
    <mergeCell ref="N36:O36"/>
    <mergeCell ref="W36:X36"/>
    <mergeCell ref="H91:I91"/>
    <mergeCell ref="E38:G38"/>
    <mergeCell ref="AF36:AG36"/>
    <mergeCell ref="P38:Q38"/>
    <mergeCell ref="R38:S38"/>
    <mergeCell ref="T38:U38"/>
    <mergeCell ref="C39:G39"/>
    <mergeCell ref="H39:I39"/>
    <mergeCell ref="J33:K33"/>
    <mergeCell ref="AJ36:AK36"/>
    <mergeCell ref="W37:AA37"/>
    <mergeCell ref="AD22:AE22"/>
    <mergeCell ref="R50:V50"/>
    <mergeCell ref="P42:Q42"/>
    <mergeCell ref="AE53:AF53"/>
    <mergeCell ref="B66:Q66"/>
    <mergeCell ref="Z51:AA51"/>
    <mergeCell ref="L41:M41"/>
    <mergeCell ref="B69:Q69"/>
    <mergeCell ref="B72:Q72"/>
    <mergeCell ref="B71:Q71"/>
    <mergeCell ref="B61:Q64"/>
    <mergeCell ref="AH40:AI40"/>
    <mergeCell ref="P51:Q51"/>
    <mergeCell ref="Z52:AA52"/>
    <mergeCell ref="W63:AO64"/>
    <mergeCell ref="W65:AO66"/>
    <mergeCell ref="C37:D37"/>
    <mergeCell ref="AB36:AC36"/>
    <mergeCell ref="AN37:AO37"/>
    <mergeCell ref="P44:Q44"/>
    <mergeCell ref="W32:X32"/>
    <mergeCell ref="AL37:AM37"/>
    <mergeCell ref="T41:U41"/>
    <mergeCell ref="AD44:AE44"/>
    <mergeCell ref="T44:U44"/>
    <mergeCell ref="P25:Q25"/>
    <mergeCell ref="H25:I25"/>
    <mergeCell ref="H26:I26"/>
    <mergeCell ref="W61:AO62"/>
    <mergeCell ref="AN43:AO43"/>
    <mergeCell ref="S86:AB86"/>
    <mergeCell ref="AE54:AF54"/>
    <mergeCell ref="E34:G34"/>
    <mergeCell ref="Z50:AA50"/>
    <mergeCell ref="N42:O42"/>
    <mergeCell ref="AJ43:AK43"/>
    <mergeCell ref="C34:D34"/>
    <mergeCell ref="E35:G35"/>
    <mergeCell ref="AB54:AD54"/>
    <mergeCell ref="AE50:AF50"/>
    <mergeCell ref="T45:U45"/>
    <mergeCell ref="AE51:AF51"/>
    <mergeCell ref="AB53:AD53"/>
    <mergeCell ref="E33:G33"/>
    <mergeCell ref="E44:G44"/>
    <mergeCell ref="T34:U34"/>
    <mergeCell ref="H34:I34"/>
    <mergeCell ref="N34:O34"/>
    <mergeCell ref="P34:Q34"/>
    <mergeCell ref="R34:S34"/>
    <mergeCell ref="W44:AA44"/>
    <mergeCell ref="AK87:AO87"/>
    <mergeCell ref="AL51:AO52"/>
    <mergeCell ref="AL45:AM45"/>
    <mergeCell ref="AN54:AO54"/>
    <mergeCell ref="AN53:AO53"/>
    <mergeCell ref="L33:M33"/>
    <mergeCell ref="W34:AA34"/>
    <mergeCell ref="L38:M38"/>
    <mergeCell ref="E36:G36"/>
    <mergeCell ref="P37:Q37"/>
    <mergeCell ref="N38:O38"/>
    <mergeCell ref="AN36:AO36"/>
    <mergeCell ref="AB32:AC32"/>
    <mergeCell ref="R44:S44"/>
    <mergeCell ref="H38:I38"/>
    <mergeCell ref="AK89:AO89"/>
    <mergeCell ref="W54:Y54"/>
    <mergeCell ref="AJ42:AK42"/>
    <mergeCell ref="F91:G91"/>
    <mergeCell ref="N43:O43"/>
    <mergeCell ref="H37:I37"/>
    <mergeCell ref="J40:K40"/>
    <mergeCell ref="L91:M91"/>
    <mergeCell ref="N91:O91"/>
    <mergeCell ref="AD87:AJ87"/>
    <mergeCell ref="R39:S39"/>
    <mergeCell ref="AL39:AM39"/>
    <mergeCell ref="AD89:AJ89"/>
    <mergeCell ref="H42:I42"/>
    <mergeCell ref="AD39:AE39"/>
    <mergeCell ref="E43:G43"/>
    <mergeCell ref="N39:O39"/>
    <mergeCell ref="AF41:AG41"/>
    <mergeCell ref="AB39:AC39"/>
    <mergeCell ref="T39:U39"/>
    <mergeCell ref="W39:AA39"/>
    <mergeCell ref="R40:S40"/>
    <mergeCell ref="P91:Q91"/>
    <mergeCell ref="L36:M36"/>
    <mergeCell ref="AH39:AI39"/>
    <mergeCell ref="P36:Q36"/>
    <mergeCell ref="J91:K91"/>
    <mergeCell ref="H40:I40"/>
    <mergeCell ref="L21:M21"/>
    <mergeCell ref="AD26:AE26"/>
    <mergeCell ref="J27:K27"/>
    <mergeCell ref="U3:V3"/>
    <mergeCell ref="W3:X4"/>
    <mergeCell ref="J26:K26"/>
    <mergeCell ref="AJ37:AK37"/>
    <mergeCell ref="J44:K44"/>
    <mergeCell ref="AN40:AO40"/>
    <mergeCell ref="N26:O26"/>
    <mergeCell ref="J38:K38"/>
    <mergeCell ref="L26:M26"/>
    <mergeCell ref="AH36:AI36"/>
    <mergeCell ref="AF37:AG37"/>
    <mergeCell ref="R25:S25"/>
    <mergeCell ref="L25:M25"/>
    <mergeCell ref="H27:I27"/>
  </mergeCells>
  <conditionalFormatting sqref="E12">
    <cfRule type="cellIs" operator="equal" priority="3" dxfId="0">
      <formula>0</formula>
    </cfRule>
  </conditionalFormatting>
  <conditionalFormatting sqref="AD47:AM47 J47:K47">
    <cfRule type="cellIs" operator="equal" priority="2" dxfId="1">
      <formula>"剩余职业点=0   剩余兴趣点=0"</formula>
    </cfRule>
  </conditionalFormatting>
  <conditionalFormatting sqref="B15:B46 V15:V46">
    <cfRule type="cellIs" operator="equal" priority="4" dxfId="2">
      <formula>"√"</formula>
    </cfRule>
  </conditionalFormatting>
  <dataValidations count="74">
    <dataValidation allowBlank="1" type="whole" operator="lessThanOrEqual" errorStyle="stop" showInputMessage="1" showErrorMessage="1" errorTitle="人体极限" error="这些属性的极限值为99。 除非你的守秘人同意，否则调查员属性不能突破这个上限。" sqref="AE3:AF4">
      <formula1>150</formula1>
      <formula2>0</formula2>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formula1>0</formula1>
      <formula2>0</formula2>
    </dataValidation>
    <dataValidation allowBlank="1" type="any" operator="greaterThan" errorStyle="stop"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formula1>0</formula1>
      <formula2>0</formula2>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formula2>0</formula2>
    </dataValidation>
    <dataValidation allowBlank="1" type="any" operator="between" errorStyle="stop" showInputMessage="1" prompt="这是你立即可以取用、支配的现金。 包括带在身上的和存在银行的。" showErrorMessage="1" sqref="B60">
      <formula1>0</formula1>
      <formula2>0</formula2>
    </dataValidation>
    <dataValidation allowBlank="1" type="any" operator="between" errorStyle="stop" showErrorMessage="1" sqref="W40">
      <formula1>0</formula1>
      <formula2>0</formula2>
    </dataValidation>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formula1>0</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AE5:AF6">
      <formula1>99</formula1>
      <formula2>0</formula2>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formula1>0</formula1>
      <formula2>0</formula2>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formula1>0</formula1>
      <formula2>0</formula2>
    </dataValidation>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formula1>0</formula1>
      <formula2>0</formula2>
    </dataValidation>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formula1>0</formula1>
      <formula2>0</formula2>
    </dataValidation>
    <dataValidation allowBlank="1" type="list" errorStyle="stop" showInputMessage="1" promptTitle="请查阅[职业列表]表格" prompt="选择0会清除职业提示与下面的技能点数计算器。 同时，技能点数计算器会在分配掉所有技能点后自动隐藏。" showErrorMessage="1" sqref="E12:F12">
      <formula1>职业列表!$A$2:$A$116</formula1>
      <formula2>0</formula2>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formula1>0</formula1>
      <formula2>0</formula2>
    </dataValidation>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formula1>0</formula1>
      <formula2>0</formula2>
    </dataValidation>
    <dataValidation allowBlank="1" type="any" operator="between" errorStyle="stop" showErrorMessage="1" sqref="E46">
      <formula1>0</formula1>
      <formula2>0</formula2>
    </dataValidation>
    <dataValidation allowBlank="1" type="textLength" operator="equal" errorStyle="stop" showInputMessage="1" showErrorMessage="1" sqref="B25:B26">
      <formula1>0</formula1>
      <formula2>0</formula2>
    </dataValidation>
    <dataValidation allowBlank="1" type="any" operator="between" errorStyle="stop" showErrorMessage="1" sqref="AE7">
      <formula1>0</formula1>
      <formula2>0</formula2>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formula1>0</formula1>
      <formula2>0</formula2>
    </dataValidation>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formula1>0</formula1>
      <formula2>0</formula2>
    </dataValidation>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formula1>0</formula1>
      <formula2>0</formula2>
    </dataValidation>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formula1>0</formula1>
      <formula2>0</formula2>
    </dataValidation>
    <dataValidation allowBlank="1" type="list" errorStyle="stop" sqref="AL10:AO10">
      <formula1>"健康,昏迷,重伤,濒死"</formula1>
      <formula2>0</formula2>
    </dataValidation>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formula1>0</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S3:T8">
      <formula1>99</formula1>
      <formula2>0</formula2>
    </dataValidation>
    <dataValidation allowBlank="1" type="any" operator="between" errorStyle="stop" showInputMessage="1" promptTitle="Tips" prompt="掷3D6 × 5 如果调查员年龄在15-19之间，掷两次，取较大值。 幸运点数的上限为99。" showErrorMessage="1" sqref="X10:Y11">
      <formula1>0</formula1>
      <formula2>0</formula2>
    </dataValidation>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formula1>0</formula1>
      <formula2>0</formula2>
    </dataValidation>
    <dataValidation allowBlank="1" type="list" errorStyle="stop" showInputMessage="1" showErrorMessage="1" sqref="P50:Q55">
      <formula1>"√,×"</formula1>
      <formula2>0</formula2>
    </dataValidation>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formula1>0</formula1>
      <formula2>0</formula2>
    </dataValidation>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formula1>0</formula1>
      <formula2>0</formula2>
    </dataValidation>
    <dataValidation allowBlank="1" type="list" errorStyle="stop" showInputMessage="1" showErrorMessage="1" sqref="B27:B46">
      <formula1>"☐,√"</formula1>
      <formula2>0</formula2>
    </dataValidation>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formula1>0</formula1>
      <formula2>0</formula2>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formula1>0</formula1>
      <formula2>0</formula2>
    </dataValidation>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formula1>0</formula1>
      <formula2>0</formula2>
    </dataValidation>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formula1>0</formula1>
      <formula2>0</formula2>
    </dataValidation>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formula1>0</formula1>
      <formula2>0</formula2>
    </dataValidation>
    <dataValidation allowBlank="1" type="any" operator="between" errorStyle="stop" showErrorMessage="1" sqref="AG7">
      <formula1>0</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Y3:Z8">
      <formula1>99</formula1>
      <formula2>0</formula2>
    </dataValidation>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formula1>0</formula1>
      <formula2>0</formula2>
    </dataValidation>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formula1>0</formula1>
      <formula2>0</formula2>
    </dataValidation>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formula1>0</formula1>
      <formula2>0</formula2>
    </dataValidation>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formula1>0</formula1>
      <formula2>0</formula2>
    </dataValidation>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formula1>0</formula1>
      <formula2>0</formula2>
    </dataValidation>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formula1>0</formula1>
      <formula2>0</formula2>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formula1>0</formula1>
      <formula2>0</formula2>
    </dataValidation>
    <dataValidation allowBlank="1" type="list" errorStyle="stop" showInputMessage="1" showErrorMessage="1" sqref="Y30">
      <formula1>分支技能!$E$4:$E$16</formula1>
      <formula2>0</formula2>
    </dataValidation>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formula1>0</formula1>
      <formula2>0</formula2>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formula1>0</formula1>
      <formula2>0</formula2>
    </dataValidation>
    <dataValidation allowBlank="1" type="list" errorStyle="stop" showInputMessage="1" showErrorMessage="1" sqref="F37:G37">
      <formula1>分支技能!$K$4:$K$10</formula1>
      <formula2>0</formula2>
    </dataValidation>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formula1>0</formula1>
      <formula2>0</formula2>
    </dataValidation>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formula1>0</formula1>
      <formula2>0</formula2>
    </dataValidation>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formula1>0</formula1>
      <formula2>0</formula2>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formula1>0</formula1>
      <formula2>0</formula2>
    </dataValidation>
    <dataValidation allowBlank="1" type="list" errorStyle="stop" showInputMessage="1" showErrorMessage="1" sqref="E36:E37">
      <formula1>分支技能!$K$4:$K$10</formula1>
      <formula2>0</formula2>
    </dataValidation>
    <dataValidation allowBlank="1" type="list" errorStyle="stop" showInputMessage="1" showErrorMessage="1" sqref="V15:V46">
      <formula1>"☐,√"</formula1>
      <formula2>0</formula2>
    </dataValidation>
    <dataValidation allowBlank="1" type="list" errorStyle="stop" showInputMessage="1" showErrorMessage="1" sqref="B15:B24">
      <formula1>"☐,√"</formula1>
      <formula2>0</formula2>
    </dataValidation>
    <dataValidation allowBlank="1" type="list" errorStyle="stop" showInputMessage="1" showErrorMessage="1" sqref="E34">
      <formula1>分支技能!$H$4:$H$11</formula1>
      <formula2>0</formula2>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formula1>0</formula1>
      <formula2>0</formula2>
    </dataValidation>
    <dataValidation allowBlank="1" type="any" operator="between" errorStyle="stop" showInputMessage="1" promptTitle="Firearms (不定) [无法孤注一骰]" prompt="包括了各种形式的火器，也包括了弓箭和弩。" showErrorMessage="1" sqref="C36:D38">
      <formula1>0</formula1>
      <formula2>0</formula2>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formula1>0</formula1>
      <formula2>0</formula2>
    </dataValidation>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formula1>0</formula1>
      <formula2>0</formula2>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formula1>0</formula1>
      <formula2>0</formula2>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formula1>0</formula1>
      <formula2>0</formula2>
    </dataValidation>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formula1>0</formula1>
      <formula2>0</formula2>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formula1>0</formula1>
      <formula2>0</formula2>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formula1>0</formula1>
      <formula2>0</formula2>
    </dataValidation>
    <dataValidation allowBlank="1" type="list" errorStyle="stop" showInputMessage="1" promptTitle="tips" prompt="记得手动填写【战斗】中【空手战斗】的成功率，它等于【斗殴】的成功率，基础值为25。" showErrorMessage="1" sqref="E33">
      <formula1>分支技能!$H$4:$H$11</formula1>
      <formula2>0</formula2>
    </dataValidation>
    <dataValidation allowBlank="1" type="list" errorStyle="stop" showInputMessage="1" showErrorMessage="1" sqref="E19:G19">
      <formula1>分支技能!$B$4:$B$11</formula1>
      <formula2>0</formula2>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formula1>0</formula1>
      <formula2>0</formula2>
    </dataValidation>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formula1>0</formula1>
      <formula2>0</formula2>
    </dataValidation>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formula1>0</formula1>
      <formula2>0</formula2>
    </dataValidation>
    <dataValidation allowBlank="1" type="list" errorStyle="stop" showInputMessage="1" promptTitle="Tips" prompt="此处是特殊技能下拉选单。 传说集合没有在此列出 请在【分支技能】中查看罕见技能的技能解释" showErrorMessage="1" sqref="Y40">
      <formula1>分支技能!$N$4:$N$9</formula1>
      <formula2>0</formula2>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formula1>0</formula1>
      <formula2>0</formula2>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formula1>0</formula1>
      <formula2>0</formula2>
    </dataValidation>
  </dataValidations>
  <pageMargins left="0.7" right="0.7" top="0.75" bottom="0.75" header="0.511805555555555" footer="0.511805555555555"/>
  <drawing r:id="rId1"/>
</worksheet>
</file>

<file path=xl/worksheets/sheet2.xml><?xml version="1.0" encoding="utf-8"?>
<worksheet xmlns:r="http://schemas.openxmlformats.org/officeDocument/2006/relationships" xmlns="http://schemas.openxmlformats.org/spreadsheetml/2006/main">
  <dimension ref="A1:R20"/>
  <sheetViews>
    <sheetView workbookViewId="0" showGridLines="0" showRowColHeaders="0">
      <selection activeCell="D3" sqref="D3"/>
    </sheetView>
  </sheetViews>
  <sheetFormatPr defaultRowHeight="16.5" defaultColWidth="10" zeroHeight="1"/>
  <cols>
    <col min="1" max="1" customWidth="1" width="8.167969" style="145"/>
    <col min="2" max="2" customWidth="1" width="13.066406" style="145"/>
    <col min="3" max="3" customWidth="1" width="8.167969" style="145"/>
    <col min="4" max="4" customWidth="1" width="8.167969" style="145"/>
    <col min="5" max="5" customWidth="1" width="8.167969" style="145"/>
    <col min="6" max="6" customWidth="1" width="8.167969" style="145"/>
    <col min="7" max="7" customWidth="1" width="8.167969" style="145"/>
    <col min="8" max="8" customWidth="1" width="8.167969" style="145"/>
    <col min="9" max="9" customWidth="1" width="8.167969" style="145"/>
    <col min="10" max="10" customWidth="1" width="8.167969" style="145"/>
    <col min="11" max="11" customWidth="1" width="11.2578125" style="145"/>
    <col min="12" max="12" customWidth="1" width="8.167969" style="145"/>
    <col min="13" max="13" customWidth="1" width="8.167969" style="145"/>
    <col min="14" max="14" customWidth="1" width="8.167969" style="145"/>
    <col min="15" max="15" customWidth="1" width="8.167969" style="145"/>
    <col min="16" max="16" customWidth="1" width="8.167969" style="145"/>
    <col min="17" max="17" customWidth="1" width="8.167969" style="145"/>
    <col min="18" max="18" customWidth="1" width="8.167969" style="145"/>
    <col min="19" max="19" customWidth="1" width="8.167969" style="145"/>
    <col min="20" max="20" customWidth="1" width="8.167969" style="145"/>
    <col min="21" max="21" customWidth="1" width="8.167969" style="145"/>
    <col min="22" max="22" customWidth="1" width="8.167969" style="145"/>
    <col min="23" max="23" customWidth="1" width="8.167969" style="145"/>
    <col min="24" max="24" customWidth="1" width="8.167969" style="145"/>
    <col min="25" max="25" customWidth="1" width="8.167969" style="145"/>
    <col min="26" max="26" customWidth="1" width="8.167969" style="145"/>
    <col min="27" max="27" customWidth="1" width="8.167969" style="145"/>
    <col min="28" max="28" customWidth="1" width="8.167969" style="145"/>
    <col min="29" max="29" customWidth="1" width="8.167969" style="145"/>
    <col min="30" max="30" customWidth="1" width="8.167969" style="145"/>
    <col min="31" max="31" customWidth="1" width="8.167969" style="145"/>
    <col min="32" max="32" customWidth="1" width="8.167969" style="145"/>
    <col min="33" max="33" customWidth="1" width="8.167969" style="145"/>
    <col min="34" max="34" customWidth="1" width="8.167969" style="145"/>
    <col min="35" max="35" customWidth="1" width="8.167969" style="145"/>
    <col min="36" max="36" customWidth="1" width="8.167969" style="145"/>
    <col min="37" max="37" customWidth="1" width="8.167969" style="145"/>
    <col min="38" max="38" customWidth="1" width="8.167969" style="145"/>
    <col min="39" max="39" customWidth="1" width="8.167969" style="145"/>
    <col min="40" max="40" customWidth="1" width="8.167969" style="145"/>
    <col min="41" max="41" customWidth="1" width="8.167969" style="145"/>
    <col min="42" max="42" customWidth="1" width="8.167969" style="145"/>
    <col min="43" max="43" customWidth="1" width="8.167969" style="145"/>
    <col min="44" max="44" customWidth="1" width="8.167969" style="145"/>
    <col min="45" max="45" customWidth="1" width="8.167969" style="145"/>
    <col min="46" max="46" customWidth="1" width="8.167969" style="145"/>
    <col min="47" max="47" customWidth="1" width="8.167969" style="145"/>
    <col min="48" max="48" customWidth="1" width="8.167969" style="145"/>
    <col min="49" max="49" customWidth="1" width="8.167969" style="145"/>
    <col min="50" max="50" customWidth="1" width="8.167969" style="145"/>
    <col min="51" max="51" customWidth="1" width="8.167969" style="145"/>
    <col min="52" max="52" customWidth="1" width="8.167969" style="145"/>
    <col min="53" max="53" customWidth="1" width="8.167969" style="145"/>
    <col min="54" max="54" customWidth="1" width="8.167969" style="145"/>
    <col min="55" max="55" customWidth="1" width="8.167969" style="145"/>
    <col min="56" max="56" customWidth="1" width="8.167969" style="145"/>
    <col min="57" max="57" customWidth="1" width="8.167969" style="145"/>
    <col min="58" max="58" customWidth="1" width="8.167969" style="145"/>
    <col min="59" max="59" customWidth="1" width="8.167969" style="145"/>
    <col min="60" max="60" customWidth="1" width="8.167969" style="145"/>
    <col min="61" max="61" customWidth="1" width="8.167969" style="145"/>
    <col min="62" max="62" customWidth="1" width="8.167969" style="145"/>
    <col min="63" max="63" customWidth="1" width="8.167969" style="145"/>
    <col min="64" max="64" customWidth="1" width="8.167969" style="145"/>
    <col min="65" max="65" customWidth="1" width="8.167969" style="145"/>
    <col min="66" max="66" customWidth="1" width="8.167969" style="145"/>
    <col min="67" max="67" customWidth="1" width="8.167969" style="145"/>
    <col min="68" max="68" customWidth="1" width="8.167969" style="145"/>
    <col min="69" max="69" customWidth="1" width="8.167969" style="145"/>
    <col min="70" max="70" customWidth="1" width="8.167969" style="145"/>
    <col min="71" max="71" customWidth="1" width="8.167969" style="145"/>
    <col min="72" max="72" customWidth="1" width="8.167969" style="145"/>
    <col min="73" max="73" customWidth="1" width="8.167969" style="145"/>
    <col min="74" max="74" customWidth="1" width="8.167969" style="145"/>
    <col min="75" max="75" customWidth="1" width="8.167969" style="145"/>
    <col min="76" max="76" customWidth="1" width="8.167969" style="145"/>
    <col min="77" max="77" customWidth="1" width="8.167969" style="145"/>
    <col min="78" max="78" customWidth="1" width="8.167969" style="145"/>
    <col min="79" max="79" customWidth="1" width="8.167969" style="145"/>
    <col min="80" max="80" customWidth="1" width="8.167969" style="145"/>
    <col min="81" max="81" customWidth="1" width="8.167969" style="145"/>
    <col min="82" max="82" customWidth="1" width="8.167969" style="145"/>
    <col min="83" max="83" customWidth="1" width="8.167969" style="145"/>
    <col min="84" max="84" customWidth="1" width="8.167969" style="145"/>
    <col min="85" max="85" customWidth="1" width="8.167969" style="145"/>
    <col min="86" max="86" customWidth="1" width="8.167969" style="145"/>
    <col min="87" max="87" customWidth="1" width="8.167969" style="145"/>
    <col min="88" max="88" customWidth="1" width="8.167969" style="145"/>
    <col min="89" max="89" customWidth="1" width="8.167969" style="145"/>
    <col min="90" max="90" customWidth="1" width="8.167969" style="145"/>
    <col min="91" max="91" customWidth="1" width="8.167969" style="145"/>
    <col min="92" max="92" customWidth="1" width="8.167969" style="145"/>
    <col min="93" max="93" customWidth="1" width="8.167969" style="145"/>
    <col min="94" max="94" customWidth="1" width="8.167969" style="145"/>
    <col min="95" max="95" customWidth="1" width="8.167969" style="145"/>
    <col min="96" max="96" customWidth="1" width="8.167969" style="145"/>
    <col min="97" max="97" customWidth="1" width="8.167969" style="145"/>
    <col min="98" max="98" customWidth="1" width="8.167969" style="145"/>
    <col min="99" max="99" customWidth="1" width="8.167969" style="145"/>
    <col min="100" max="100" customWidth="1" width="8.167969" style="145"/>
    <col min="101" max="101" customWidth="1" width="8.167969" style="145"/>
    <col min="102" max="102" customWidth="1" width="8.167969" style="145"/>
    <col min="103" max="103" customWidth="1" width="8.167969" style="145"/>
    <col min="104" max="104" customWidth="1" width="8.167969" style="145"/>
    <col min="105" max="105" customWidth="1" width="8.167969" style="145"/>
    <col min="106" max="106" customWidth="1" width="8.167969" style="145"/>
    <col min="107" max="107" customWidth="1" width="8.167969" style="145"/>
    <col min="108" max="108" customWidth="1" width="8.167969" style="145"/>
    <col min="109" max="109" customWidth="1" width="8.167969" style="145"/>
    <col min="110" max="110" customWidth="1" width="8.167969" style="145"/>
    <col min="111" max="111" customWidth="1" width="8.167969" style="145"/>
    <col min="112" max="112" customWidth="1" width="8.167969" style="145"/>
    <col min="113" max="113" customWidth="1" width="8.167969" style="145"/>
    <col min="114" max="114" customWidth="1" width="8.167969" style="145"/>
    <col min="115" max="115" customWidth="1" width="8.167969" style="145"/>
    <col min="116" max="116" customWidth="1" width="8.167969" style="145"/>
    <col min="117" max="117" customWidth="1" width="8.167969" style="145"/>
    <col min="118" max="118" customWidth="1" width="8.167969" style="145"/>
    <col min="119" max="119" customWidth="1" width="8.167969" style="145"/>
    <col min="120" max="120" customWidth="1" width="8.167969" style="145"/>
    <col min="121" max="121" customWidth="1" width="8.167969" style="145"/>
    <col min="122" max="122" customWidth="1" width="8.167969" style="145"/>
    <col min="123" max="123" customWidth="1" width="8.167969" style="145"/>
    <col min="124" max="124" customWidth="1" width="8.167969" style="145"/>
    <col min="125" max="125" customWidth="1" width="8.167969" style="145"/>
    <col min="126" max="126" customWidth="1" width="8.167969" style="145"/>
    <col min="127" max="127" customWidth="1" width="8.167969" style="145"/>
    <col min="128" max="128" customWidth="1" width="8.167969" style="145"/>
    <col min="129" max="129" customWidth="1" width="8.167969" style="145"/>
    <col min="130" max="130" customWidth="1" width="8.167969" style="145"/>
    <col min="131" max="131" customWidth="1" width="8.167969" style="145"/>
    <col min="132" max="132" customWidth="1" width="8.167969" style="145"/>
    <col min="133" max="133" customWidth="1" width="8.167969" style="145"/>
    <col min="134" max="134" customWidth="1" width="8.167969" style="145"/>
    <col min="135" max="135" customWidth="1" width="8.167969" style="145"/>
    <col min="136" max="136" customWidth="1" width="8.167969" style="145"/>
    <col min="137" max="137" customWidth="1" width="8.167969" style="145"/>
    <col min="138" max="138" customWidth="1" width="8.167969" style="145"/>
    <col min="139" max="139" customWidth="1" width="8.167969" style="145"/>
    <col min="140" max="140" customWidth="1" width="8.167969" style="145"/>
    <col min="141" max="141" customWidth="1" width="8.167969" style="145"/>
    <col min="142" max="142" customWidth="1" width="8.167969" style="145"/>
    <col min="143" max="143" customWidth="1" width="8.167969" style="145"/>
    <col min="144" max="144" customWidth="1" width="8.167969" style="145"/>
    <col min="145" max="145" customWidth="1" width="8.167969" style="145"/>
    <col min="146" max="146" customWidth="1" width="8.167969" style="145"/>
    <col min="147" max="147" customWidth="1" width="8.167969" style="145"/>
    <col min="148" max="148" customWidth="1" width="8.167969" style="145"/>
    <col min="149" max="149" customWidth="1" width="8.167969" style="145"/>
    <col min="150" max="150" customWidth="1" width="8.167969" style="145"/>
    <col min="151" max="151" customWidth="1" width="8.167969" style="145"/>
    <col min="152" max="152" customWidth="1" width="8.167969" style="145"/>
    <col min="153" max="153" customWidth="1" width="8.167969" style="145"/>
    <col min="154" max="154" customWidth="1" width="8.167969" style="145"/>
    <col min="155" max="155" customWidth="1" width="8.167969" style="145"/>
    <col min="156" max="156" customWidth="1" width="8.167969" style="145"/>
    <col min="157" max="157" customWidth="1" width="8.167969" style="145"/>
    <col min="158" max="158" customWidth="1" width="8.167969" style="145"/>
    <col min="159" max="159" customWidth="1" width="8.167969" style="145"/>
    <col min="160" max="160" customWidth="1" width="8.167969" style="145"/>
    <col min="161" max="161" customWidth="1" width="8.167969" style="145"/>
    <col min="162" max="162" customWidth="1" width="8.167969" style="145"/>
    <col min="163" max="163" customWidth="1" width="8.167969" style="145"/>
    <col min="164" max="164" customWidth="1" width="8.167969" style="145"/>
    <col min="165" max="165" customWidth="1" width="8.167969" style="145"/>
    <col min="166" max="166" customWidth="1" width="8.167969" style="145"/>
    <col min="167" max="167" customWidth="1" width="8.167969" style="145"/>
    <col min="168" max="168" customWidth="1" width="8.167969" style="145"/>
    <col min="169" max="169" customWidth="1" width="8.167969" style="145"/>
    <col min="170" max="170" customWidth="1" width="8.167969" style="145"/>
    <col min="171" max="171" customWidth="1" width="8.167969" style="145"/>
    <col min="172" max="172" customWidth="1" width="8.167969" style="145"/>
    <col min="173" max="173" customWidth="1" width="8.167969" style="145"/>
    <col min="174" max="174" customWidth="1" width="8.167969" style="145"/>
    <col min="175" max="175" customWidth="1" width="8.167969" style="145"/>
    <col min="176" max="176" customWidth="1" width="8.167969" style="145"/>
    <col min="177" max="177" customWidth="1" width="8.167969" style="145"/>
    <col min="178" max="178" customWidth="1" width="8.167969" style="145"/>
    <col min="179" max="179" customWidth="1" width="8.167969" style="145"/>
    <col min="180" max="180" customWidth="1" width="8.167969" style="145"/>
    <col min="181" max="181" customWidth="1" width="8.167969" style="145"/>
    <col min="182" max="182" customWidth="1" width="8.167969" style="145"/>
    <col min="183" max="183" customWidth="1" width="8.167969" style="145"/>
    <col min="184" max="184" customWidth="1" width="8.167969" style="145"/>
    <col min="185" max="185" customWidth="1" width="8.167969" style="145"/>
    <col min="186" max="186" customWidth="1" width="8.167969" style="145"/>
    <col min="187" max="187" customWidth="1" width="8.167969" style="145"/>
    <col min="188" max="188" customWidth="1" width="8.167969" style="145"/>
    <col min="189" max="189" customWidth="1" width="8.167969" style="145"/>
    <col min="190" max="190" customWidth="1" width="8.167969" style="145"/>
    <col min="191" max="191" customWidth="1" width="8.167969" style="145"/>
    <col min="192" max="192" customWidth="1" width="8.167969" style="145"/>
    <col min="193" max="193" customWidth="1" width="8.167969" style="145"/>
    <col min="194" max="194" customWidth="1" width="8.167969" style="145"/>
    <col min="195" max="195" customWidth="1" width="8.167969" style="145"/>
    <col min="196" max="196" customWidth="1" width="8.167969" style="145"/>
    <col min="197" max="197" customWidth="1" width="8.167969" style="145"/>
    <col min="198" max="198" customWidth="1" width="8.167969" style="145"/>
    <col min="199" max="199" customWidth="1" width="8.167969" style="145"/>
    <col min="200" max="200" customWidth="1" width="8.167969" style="145"/>
    <col min="201" max="201" customWidth="1" width="8.167969" style="145"/>
    <col min="202" max="202" customWidth="1" width="8.167969" style="145"/>
    <col min="203" max="203" customWidth="1" width="8.167969" style="145"/>
    <col min="204" max="204" customWidth="1" width="8.167969" style="145"/>
    <col min="205" max="205" customWidth="1" width="8.167969" style="145"/>
    <col min="206" max="206" customWidth="1" width="8.167969" style="145"/>
    <col min="207" max="207" customWidth="1" width="8.167969" style="145"/>
    <col min="208" max="208" customWidth="1" width="8.167969" style="145"/>
    <col min="209" max="209" customWidth="1" width="8.167969" style="145"/>
    <col min="210" max="210" customWidth="1" width="8.167969" style="145"/>
    <col min="211" max="211" customWidth="1" width="8.167969" style="145"/>
    <col min="212" max="212" customWidth="1" width="8.167969" style="145"/>
    <col min="213" max="213" customWidth="1" width="8.167969" style="145"/>
    <col min="214" max="214" customWidth="1" width="8.167969" style="145"/>
    <col min="215" max="215" customWidth="1" width="8.167969" style="145"/>
    <col min="216" max="216" customWidth="1" width="8.167969" style="145"/>
    <col min="217" max="217" customWidth="1" width="8.167969" style="145"/>
    <col min="218" max="218" customWidth="1" width="8.167969" style="145"/>
    <col min="219" max="219" customWidth="1" width="8.167969" style="145"/>
    <col min="220" max="220" customWidth="1" width="8.167969" style="145"/>
    <col min="221" max="221" customWidth="1" width="8.167969" style="145"/>
    <col min="222" max="222" customWidth="1" width="8.167969" style="145"/>
    <col min="223" max="223" customWidth="1" width="8.167969" style="145"/>
    <col min="224" max="224" customWidth="1" width="8.167969" style="145"/>
    <col min="225" max="225" customWidth="1" width="8.167969" style="145"/>
    <col min="226" max="226" customWidth="1" width="8.167969" style="145"/>
    <col min="227" max="227" customWidth="1" width="8.167969" style="145"/>
    <col min="228" max="228" customWidth="1" width="8.167969" style="145"/>
    <col min="229" max="229" customWidth="1" width="8.167969" style="145"/>
    <col min="230" max="230" customWidth="1" width="8.167969" style="145"/>
    <col min="231" max="231" customWidth="1" width="8.167969" style="145"/>
    <col min="232" max="232" customWidth="1" width="8.167969" style="145"/>
    <col min="233" max="233" customWidth="1" width="8.167969" style="145"/>
    <col min="234" max="234" customWidth="1" width="8.167969" style="145"/>
    <col min="235" max="235" customWidth="1" width="8.167969" style="145"/>
    <col min="236" max="236" customWidth="1" width="8.167969" style="145"/>
    <col min="237" max="237" customWidth="1" width="8.167969" style="145"/>
    <col min="238" max="238" customWidth="1" width="8.167969" style="145"/>
    <col min="239" max="239" customWidth="1" width="8.167969" style="145"/>
    <col min="240" max="240" customWidth="1" width="8.167969" style="145"/>
    <col min="241" max="241" customWidth="1" width="8.167969" style="145"/>
    <col min="242" max="242" customWidth="1" width="8.167969" style="145"/>
    <col min="243" max="243" customWidth="1" width="8.167969" style="145"/>
    <col min="244" max="244" customWidth="1" width="8.167969" style="145"/>
    <col min="245" max="245" customWidth="1" width="8.167969" style="145"/>
    <col min="246" max="246" customWidth="1" width="8.167969" style="145"/>
    <col min="247" max="247" customWidth="1" width="8.167969" style="145"/>
    <col min="248" max="248" customWidth="1" width="8.167969" style="145"/>
    <col min="249" max="249" customWidth="1" width="8.167969" style="145"/>
    <col min="250" max="250" customWidth="1" width="8.167969" style="145"/>
    <col min="251" max="251" customWidth="1" width="8.167969" style="145"/>
    <col min="252" max="252" customWidth="1" width="8.167969" style="145"/>
    <col min="253" max="253" customWidth="1" width="8.167969" style="145"/>
    <col min="254" max="254" customWidth="1" width="8.167969" style="145"/>
    <col min="255" max="255" customWidth="1" width="8.167969" style="145"/>
    <col min="256" max="256" customWidth="1" width="8.167969" style="145"/>
    <col min="257" max="16384" width="9" style="0" hidden="0"/>
  </cols>
  <sheetData>
    <row r="1" spans="8:8" ht="16.5">
      <c r="A1" s="146"/>
      <c r="B1" s="146"/>
      <c r="C1" s="146"/>
      <c r="D1" s="146"/>
      <c r="E1" s="146"/>
      <c r="F1" s="146"/>
      <c r="G1" s="146"/>
      <c r="H1" s="146"/>
      <c r="I1" s="146"/>
      <c r="J1" s="146"/>
      <c r="K1" s="146"/>
      <c r="L1" s="146"/>
      <c r="M1" s="146"/>
      <c r="N1" s="146"/>
      <c r="O1" s="146"/>
      <c r="P1" s="146"/>
    </row>
    <row r="2" spans="8:8" s="147" ht="16.5" customFormat="1">
      <c r="B2" s="148" t="s">
        <v>172</v>
      </c>
      <c r="C2" s="148"/>
      <c r="E2" s="148" t="s">
        <v>173</v>
      </c>
      <c r="F2" s="148"/>
      <c r="H2" s="148" t="s">
        <v>106</v>
      </c>
      <c r="I2" s="148"/>
      <c r="K2" s="148" t="s">
        <v>174</v>
      </c>
      <c r="L2" s="148"/>
      <c r="N2" s="148" t="s">
        <v>175</v>
      </c>
      <c r="O2" s="148"/>
    </row>
    <row r="3" spans="8:8" ht="16.5">
      <c r="B3" s="149" t="s">
        <v>176</v>
      </c>
      <c r="C3" s="150" t="s">
        <v>177</v>
      </c>
      <c r="E3" s="149" t="s">
        <v>176</v>
      </c>
      <c r="F3" s="150" t="s">
        <v>177</v>
      </c>
      <c r="H3" s="149" t="s">
        <v>176</v>
      </c>
      <c r="I3" s="150" t="s">
        <v>177</v>
      </c>
      <c r="K3" s="149" t="s">
        <v>176</v>
      </c>
      <c r="L3" s="150" t="s">
        <v>177</v>
      </c>
      <c r="N3" s="149" t="s">
        <v>176</v>
      </c>
      <c r="O3" s="150" t="s">
        <v>177</v>
      </c>
    </row>
    <row r="4" spans="8:8" ht="16.5">
      <c r="B4" s="151" t="s">
        <v>178</v>
      </c>
      <c r="C4" s="152">
        <v>5.0</v>
      </c>
      <c r="E4" s="151" t="s">
        <v>179</v>
      </c>
      <c r="F4" s="152">
        <v>1.0</v>
      </c>
      <c r="H4" s="151" t="s">
        <v>180</v>
      </c>
      <c r="I4" s="152">
        <v>5.0</v>
      </c>
      <c r="K4" s="151" t="s">
        <v>92</v>
      </c>
      <c r="L4" s="152">
        <v>25.0</v>
      </c>
      <c r="N4" s="151" t="s">
        <v>181</v>
      </c>
      <c r="O4" s="152">
        <v>1.0</v>
      </c>
    </row>
    <row r="5" spans="8:8" ht="16.5">
      <c r="B5" s="153" t="s">
        <v>182</v>
      </c>
      <c r="C5" s="154">
        <v>5.0</v>
      </c>
      <c r="E5" s="153" t="s">
        <v>183</v>
      </c>
      <c r="F5" s="154">
        <v>1.0</v>
      </c>
      <c r="H5" s="153" t="s">
        <v>184</v>
      </c>
      <c r="I5" s="154">
        <v>10.0</v>
      </c>
      <c r="K5" s="153" t="s">
        <v>185</v>
      </c>
      <c r="L5" s="154">
        <v>15.0</v>
      </c>
      <c r="N5" s="153" t="s">
        <v>186</v>
      </c>
      <c r="O5" s="154">
        <v>1.0</v>
      </c>
    </row>
    <row r="6" spans="8:8" ht="16.5">
      <c r="B6" s="151" t="s">
        <v>187</v>
      </c>
      <c r="C6" s="152">
        <v>5.0</v>
      </c>
      <c r="E6" s="151" t="s">
        <v>188</v>
      </c>
      <c r="F6" s="152">
        <v>1.0</v>
      </c>
      <c r="H6" s="151" t="s">
        <v>83</v>
      </c>
      <c r="I6" s="152">
        <v>25.0</v>
      </c>
      <c r="K6" s="151" t="s">
        <v>189</v>
      </c>
      <c r="L6" s="152">
        <v>15.0</v>
      </c>
      <c r="N6" s="151" t="s">
        <v>190</v>
      </c>
      <c r="O6" s="152">
        <v>1.0</v>
      </c>
    </row>
    <row r="7" spans="8:8" ht="16.5">
      <c r="B7" s="153" t="s">
        <v>191</v>
      </c>
      <c r="C7" s="154">
        <v>5.0</v>
      </c>
      <c r="E7" s="153" t="s">
        <v>192</v>
      </c>
      <c r="F7" s="154">
        <v>1.0</v>
      </c>
      <c r="H7" s="153" t="s">
        <v>193</v>
      </c>
      <c r="I7" s="154">
        <v>15.0</v>
      </c>
      <c r="K7" s="153" t="s">
        <v>194</v>
      </c>
      <c r="L7" s="154">
        <v>10.0</v>
      </c>
      <c r="N7" s="153" t="s">
        <v>195</v>
      </c>
      <c r="O7" s="154">
        <v>1.0</v>
      </c>
    </row>
    <row r="8" spans="8:8" ht="16.5">
      <c r="B8" s="151" t="s">
        <v>196</v>
      </c>
      <c r="C8" s="152">
        <v>5.0</v>
      </c>
      <c r="E8" s="151" t="s">
        <v>197</v>
      </c>
      <c r="F8" s="152">
        <v>1.0</v>
      </c>
      <c r="H8" s="151" t="s">
        <v>85</v>
      </c>
      <c r="I8" s="152">
        <v>20.0</v>
      </c>
      <c r="K8" s="151" t="s">
        <v>198</v>
      </c>
      <c r="L8" s="152">
        <v>10.0</v>
      </c>
      <c r="N8" s="151" t="s">
        <v>99</v>
      </c>
      <c r="O8" s="152">
        <v>1.0</v>
      </c>
    </row>
    <row r="9" spans="8:8" ht="16.5">
      <c r="B9" s="153" t="s">
        <v>199</v>
      </c>
      <c r="C9" s="154">
        <v>5.0</v>
      </c>
      <c r="E9" s="153" t="s">
        <v>200</v>
      </c>
      <c r="F9" s="154">
        <v>1.0</v>
      </c>
      <c r="H9" s="153" t="s">
        <v>201</v>
      </c>
      <c r="I9" s="154">
        <v>15.0</v>
      </c>
      <c r="K9" s="153" t="s">
        <v>90</v>
      </c>
      <c r="L9" s="154">
        <v>20.0</v>
      </c>
      <c r="N9" s="155" t="s">
        <v>202</v>
      </c>
      <c r="O9" s="156">
        <v>5.0</v>
      </c>
    </row>
    <row r="10" spans="8:8" ht="16.5">
      <c r="B10" s="151" t="s">
        <v>203</v>
      </c>
      <c r="C10" s="152">
        <v>5.0</v>
      </c>
      <c r="E10" s="151" t="s">
        <v>79</v>
      </c>
      <c r="F10" s="152">
        <v>1.0</v>
      </c>
      <c r="H10" s="151" t="s">
        <v>204</v>
      </c>
      <c r="I10" s="152">
        <v>10.0</v>
      </c>
      <c r="K10" s="157" t="s">
        <v>205</v>
      </c>
      <c r="L10" s="158">
        <v>10.0</v>
      </c>
    </row>
    <row r="11" spans="8:8" ht="16.5">
      <c r="B11" s="153" t="s">
        <v>206</v>
      </c>
      <c r="C11" s="154">
        <v>5.0</v>
      </c>
      <c r="E11" s="153" t="s">
        <v>207</v>
      </c>
      <c r="F11" s="154">
        <v>1.0</v>
      </c>
      <c r="H11" s="155" t="s">
        <v>208</v>
      </c>
      <c r="I11" s="156">
        <v>20.0</v>
      </c>
    </row>
    <row r="12" spans="8:8" ht="16.5">
      <c r="B12" s="151" t="s">
        <v>178</v>
      </c>
      <c r="C12" s="152">
        <v>5.0</v>
      </c>
      <c r="E12" s="151" t="s">
        <v>209</v>
      </c>
      <c r="F12" s="152">
        <v>1.0</v>
      </c>
    </row>
    <row r="13" spans="8:8" ht="16.5">
      <c r="B13" s="153" t="s">
        <v>210</v>
      </c>
      <c r="C13" s="154">
        <v>5.0</v>
      </c>
      <c r="E13" s="153" t="s">
        <v>211</v>
      </c>
      <c r="F13" s="154">
        <v>1.0</v>
      </c>
    </row>
    <row r="14" spans="8:8" ht="16.5">
      <c r="B14" s="151" t="s">
        <v>212</v>
      </c>
      <c r="C14" s="152">
        <v>5.0</v>
      </c>
      <c r="E14" s="151" t="s">
        <v>213</v>
      </c>
      <c r="F14" s="152">
        <v>1.0</v>
      </c>
    </row>
    <row r="15" spans="8:8" ht="16.5">
      <c r="B15" s="153" t="s">
        <v>214</v>
      </c>
      <c r="C15" s="154">
        <v>5.0</v>
      </c>
      <c r="E15" s="153" t="s">
        <v>215</v>
      </c>
      <c r="F15" s="154">
        <v>1.0</v>
      </c>
      <c r="H15" s="146"/>
      <c r="I15" s="146"/>
      <c r="J15" s="146"/>
      <c r="K15" s="146"/>
      <c r="L15" s="146"/>
    </row>
    <row r="16" spans="8:8" ht="16.5">
      <c r="B16" s="151" t="s">
        <v>216</v>
      </c>
      <c r="C16" s="152">
        <v>5.0</v>
      </c>
      <c r="E16" s="157" t="s">
        <v>217</v>
      </c>
      <c r="F16" s="158">
        <v>1.0</v>
      </c>
      <c r="H16" s="146"/>
      <c r="I16" s="146"/>
      <c r="J16" s="146"/>
      <c r="K16" s="146"/>
      <c r="L16" s="146"/>
    </row>
    <row r="17" spans="8:8" ht="16.5">
      <c r="B17" s="153" t="s">
        <v>218</v>
      </c>
      <c r="C17" s="154">
        <v>5.0</v>
      </c>
    </row>
    <row r="18" spans="8:8" ht="16.5">
      <c r="B18" s="151" t="s">
        <v>219</v>
      </c>
      <c r="C18" s="152">
        <v>5.0</v>
      </c>
    </row>
    <row r="19" spans="8:8" ht="16.5">
      <c r="B19" s="153" t="s">
        <v>220</v>
      </c>
      <c r="C19" s="154">
        <v>5.0</v>
      </c>
    </row>
    <row r="20" spans="8:8" ht="16.5">
      <c r="B20" s="157" t="s">
        <v>221</v>
      </c>
      <c r="C20" s="158">
        <v>5.0</v>
      </c>
    </row>
  </sheetData>
  <mergeCells count="8">
    <mergeCell ref="A1:P1"/>
    <mergeCell ref="B2:C2"/>
    <mergeCell ref="E2:F2"/>
    <mergeCell ref="H2:I2"/>
    <mergeCell ref="K2:L2"/>
    <mergeCell ref="N2:O2"/>
    <mergeCell ref="H15:L15"/>
    <mergeCell ref="H16:L16"/>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formula1>0</formula1>
      <formula2>0</formula2>
    </dataValidation>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formula1>0</formula1>
      <formula2>0</formula2>
    </dataValidation>
    <dataValidation allowBlank="1" type="any" operator="between" errorStyle="stop" showInputMessage="1" promptTitle="Flail (10%)" prompt="双节棍、流星锤和其他中世纪武器。" showErrorMessage="1" sqref="H10">
      <formula1>0</formula1>
      <formula2>0</formula2>
    </dataValidation>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formula1>0</formula1>
      <formula2>0</formula2>
    </dataValidation>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formula1>0</formula1>
      <formula2>0</formula2>
    </dataValidation>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formula1>0</formula1>
      <formula2>0</formula2>
    </dataValidation>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formula1>0</formula1>
      <formula2>0</formula2>
    </dataValidation>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formula1>0</formula1>
      <formula2>0</formula2>
    </dataValidation>
    <dataValidation allowBlank="1" type="any" operator="between" errorStyle="stop" showInputMessage="1" promptTitle="Spear (20%)" prompt="长矛和鱼叉。如果拿来投掷，使用投掷技能。" showErrorMessage="1" sqref="H11">
      <formula1>0</formula1>
      <formula2>0</formula2>
    </dataValidation>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formula1>0</formula1>
      <formula2>0</formula2>
    </dataValidation>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formula1>0</formula1>
      <formula2>0</formula2>
    </dataValidation>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formula1>0</formula1>
      <formula2>0</formula2>
    </dataValidation>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formula1>0</formula1>
      <formula2>0</formula2>
    </dataValidation>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formula1>0</formula1>
      <formula2>0</formula2>
    </dataValidation>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formula1>0</formula1>
      <formula2>0</formula2>
    </dataValidation>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formula1>0</formula1>
      <formula2>0</formula2>
    </dataValidation>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formula1>0</formula1>
      <formula2>0</formula2>
    </dataValidation>
    <dataValidation allowBlank="1" type="any" operator="between" errorStyle="stop" showInputMessage="1" promptTitle="Sword (20%)" prompt="所有半米长以上的刃器。" showErrorMessage="1" sqref="H8">
      <formula1>0</formula1>
      <formula2>0</formula2>
    </dataValidation>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formula1>0</formula1>
      <formula2>0</formula2>
    </dataValidation>
    <dataValidation allowBlank="1" type="any" operator="between" errorStyle="stop" showInputMessage="1" promptTitle="Bow (15%)" prompt="用于弓、十字弓、中世纪长弓、强力合成弓。" showErrorMessage="1" sqref="K6">
      <formula1>0</formula1>
      <formula2>0</formula2>
    </dataValidation>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formula1>0</formula1>
      <formula2>0</formula2>
    </dataValidation>
    <dataValidation allowBlank="1" type="any" operator="between" errorStyle="stop" showInputMessage="1" promptTitle="Whip (05%)" prompt="套牛绳和鞭子。" showErrorMessage="1" sqref="H4">
      <formula1>0</formula1>
      <formula2>0</formula2>
    </dataValidation>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formula1>0</formula1>
      <formula2>0</formula2>
    </dataValidation>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formula1>0</formula1>
      <formula2>0</formula2>
    </dataValidation>
    <dataValidation allowBlank="1" type="any" operator="between" errorStyle="stop" showInputMessage="1" promptTitle="Heavy Weapons (10%)" prompt="用于榴弹发射器、反坦克火箭等。" showErrorMessage="1" sqref="K10">
      <formula1>0</formula1>
      <formula2>0</formula2>
    </dataValidation>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formula1>0</formula1>
      <formula2>0</formula2>
    </dataValidation>
    <dataValidation allowBlank="1" type="any" operator="between" errorStyle="stop" showInputMessage="1" promptTitle="Axe (15%)" prompt="使用长柄斧的技能。如果是短柄小斧则使用打架。如果拿来投掷，使用投掷技能。" showErrorMessage="1" sqref="H7">
      <formula1>0</formula1>
      <formula2>0</formula2>
    </dataValidation>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formula1>0</formula1>
      <formula2>0</formula2>
    </dataValidation>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formula1>0</formula1>
      <formula2>0</formula2>
    </dataValidation>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formula1>0</formula1>
      <formula2>0</formula2>
    </dataValidation>
    <dataValidation allowBlank="1" type="any" operator="between" errorStyle="stop" showInputMessage="1" promptTitle="Flamethrower (10%)" prompt="喷射可燃性液体或瓦斯的武器。可以由使用者带着或是安装在交通工具上。" showErrorMessage="1" sqref="K7">
      <formula1>0</formula1>
      <formula2>0</formula2>
    </dataValidation>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formula1>0</formula1>
      <formula2>0</formula2>
    </dataValidation>
    <dataValidation allowBlank="1" type="any" operator="between" errorStyle="stop" showInputMessage="1" promptTitle="Submachine Gun (15%)" prompt="用于发射任何一把机械手枪或是半机枪；也包括使用连发的突击步枪。" showErrorMessage="1" sqref="K5">
      <formula1>0</formula1>
      <formula2>0</formula2>
    </dataValidation>
    <dataValidation allowBlank="1" type="any" operator="between" errorStyle="stop" showInputMessage="1" promptTitle="Chainsaw (10%)" prompt="即电锯 第一个量产的瓦斯动力的链锯于1927 年面世；早期也有各种版本存在。" showErrorMessage="1" sqref="H5">
      <formula1>0</formula1>
      <formula2>0</formula2>
    </dataValidation>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formula1>0</formula1>
      <formula2>0</formula2>
    </dataValidation>
    <dataValidation allowBlank="1" type="any" operator="between" errorStyle="stop" showInputMessage="1" promptTitle="Garrote (15%)" prompt="任意长度的用于锁喉的兵器。被锁喉者必须以战技（Fighting Maneuver ）逃脱，否则每回合会受到1D6伤害。" showErrorMessage="1" sqref="H9">
      <formula1>0</formula1>
      <formula2>0</formula2>
    </dataValidation>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formula1>0</formula1>
      <formula2>0</formula2>
    </dataValidation>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formula1>0</formula1>
      <formula2>0</formula2>
    </dataValidation>
  </dataValidations>
  <pageMargins left="0.7" right="0.7" top="0.75" bottom="0.75" header="0.511805555555555" footer="0.511805555555555"/>
</worksheet>
</file>

<file path=xl/worksheets/sheet3.xml><?xml version="1.0" encoding="utf-8"?>
<worksheet xmlns:r="http://schemas.openxmlformats.org/officeDocument/2006/relationships" xmlns="http://schemas.openxmlformats.org/spreadsheetml/2006/main">
  <dimension ref="A1:H116"/>
  <sheetViews>
    <sheetView workbookViewId="0" showGridLines="0" showRowColHeaders="0">
      <pane ySplit="1" topLeftCell="A78" state="frozen" activePane="bottomLeft"/>
      <selection pane="bottomLeft" activeCell="D17" sqref="D17"/>
    </sheetView>
  </sheetViews>
  <sheetFormatPr defaultRowHeight="16.5" defaultColWidth="10" zeroHeight="1"/>
  <cols>
    <col min="1" max="1" customWidth="1" width="9.046875" style="159"/>
    <col min="2" max="2" customWidth="1" width="22.507812" style="160"/>
    <col min="3" max="3" customWidth="1" width="9.046875" style="161"/>
    <col min="4" max="4" customWidth="1" width="21.21875" style="162"/>
    <col min="5" max="5" customWidth="1" width="8.019531" style="159"/>
    <col min="6" max="6" customWidth="1" width="140.02734" style="163"/>
    <col min="7" max="7" customWidth="1" width="9.046875" style="159"/>
    <col min="8" max="8" customWidth="1" width="9.046875" style="159"/>
    <col min="9" max="9" customWidth="1" width="9.046875" style="159"/>
    <col min="10" max="10" customWidth="1" width="9.046875" style="159"/>
    <col min="11" max="11" customWidth="1" width="9.046875" style="159"/>
    <col min="12" max="12" customWidth="1" width="9.046875" style="159"/>
    <col min="13" max="13" customWidth="1" width="9.046875" style="159"/>
    <col min="14" max="14" customWidth="1" width="9.046875" style="159"/>
    <col min="15" max="15" customWidth="1" width="9.046875" style="159"/>
    <col min="16" max="16" customWidth="1" width="9.046875" style="159"/>
    <col min="17" max="17" customWidth="1" width="9.046875" style="159"/>
    <col min="18" max="18" customWidth="1" width="9.046875" style="159"/>
    <col min="19" max="19" customWidth="1" width="9.046875" style="159"/>
    <col min="20" max="20" customWidth="1" width="9.046875" style="159"/>
    <col min="21" max="21" customWidth="1" width="9.046875" style="159"/>
    <col min="22" max="22" customWidth="1" width="9.046875" style="159"/>
    <col min="23" max="23" customWidth="1" width="9.046875" style="159"/>
    <col min="24" max="24" customWidth="1" width="9.046875" style="159"/>
    <col min="25" max="25" customWidth="1" width="9.046875" style="159"/>
    <col min="26" max="26" customWidth="1" width="9.046875" style="159"/>
    <col min="27" max="27" customWidth="1" width="9.046875" style="159"/>
    <col min="28" max="28" customWidth="1" width="9.046875" style="159"/>
    <col min="29" max="29" customWidth="1" width="9.046875" style="159"/>
    <col min="30" max="30" customWidth="1" width="9.046875" style="159"/>
    <col min="31" max="31" customWidth="1" width="9.046875" style="159"/>
    <col min="32" max="32" customWidth="1" width="9.046875" style="159"/>
    <col min="33" max="33" customWidth="1" width="9.046875" style="159"/>
    <col min="34" max="34" customWidth="1" width="9.046875" style="159"/>
    <col min="35" max="35" customWidth="1" width="9.046875" style="159"/>
    <col min="36" max="36" customWidth="1" width="9.046875" style="159"/>
    <col min="37" max="37" customWidth="1" width="9.046875" style="159"/>
    <col min="38" max="38" customWidth="1" width="9.046875" style="159"/>
    <col min="39" max="39" customWidth="1" width="9.046875" style="159"/>
    <col min="40" max="40" customWidth="1" width="9.046875" style="159"/>
    <col min="41" max="41" customWidth="1" width="9.046875" style="159"/>
    <col min="42" max="42" customWidth="1" width="9.046875" style="159"/>
    <col min="43" max="43" customWidth="1" width="9.046875" style="159"/>
    <col min="44" max="44" customWidth="1" width="9.046875" style="159"/>
    <col min="45" max="45" customWidth="1" width="9.046875" style="159"/>
    <col min="46" max="46" customWidth="1" width="9.046875" style="159"/>
    <col min="47" max="47" customWidth="1" width="9.046875" style="159"/>
    <col min="48" max="48" customWidth="1" width="9.046875" style="159"/>
    <col min="49" max="49" customWidth="1" width="9.046875" style="159"/>
    <col min="50" max="50" customWidth="1" width="9.046875" style="159"/>
    <col min="51" max="51" customWidth="1" width="9.046875" style="159"/>
    <col min="52" max="52" customWidth="1" width="9.046875" style="159"/>
    <col min="53" max="53" customWidth="1" width="9.046875" style="159"/>
    <col min="54" max="54" customWidth="1" width="9.046875" style="159"/>
    <col min="55" max="55" customWidth="1" width="9.046875" style="159"/>
    <col min="56" max="56" customWidth="1" width="9.046875" style="159"/>
    <col min="57" max="57" customWidth="1" width="9.046875" style="159"/>
    <col min="58" max="58" customWidth="1" width="9.046875" style="159"/>
    <col min="59" max="59" customWidth="1" width="9.046875" style="159"/>
    <col min="60" max="60" customWidth="1" width="9.046875" style="159"/>
    <col min="61" max="61" customWidth="1" width="9.046875" style="159"/>
    <col min="62" max="62" customWidth="1" width="9.046875" style="159"/>
    <col min="63" max="63" customWidth="1" width="9.046875" style="159"/>
    <col min="64" max="64" customWidth="1" width="9.046875" style="159"/>
    <col min="65" max="65" customWidth="1" width="9.046875" style="159"/>
    <col min="66" max="66" customWidth="1" width="9.046875" style="159"/>
    <col min="67" max="67" customWidth="1" width="9.046875" style="159"/>
    <col min="68" max="68" customWidth="1" width="9.046875" style="159"/>
    <col min="69" max="69" customWidth="1" width="9.046875" style="159"/>
    <col min="70" max="70" customWidth="1" width="9.046875" style="159"/>
    <col min="71" max="71" customWidth="1" width="9.046875" style="159"/>
    <col min="72" max="72" customWidth="1" width="9.046875" style="159"/>
    <col min="73" max="73" customWidth="1" width="9.046875" style="159"/>
    <col min="74" max="74" customWidth="1" width="9.046875" style="159"/>
    <col min="75" max="75" customWidth="1" width="9.046875" style="159"/>
    <col min="76" max="76" customWidth="1" width="9.046875" style="159"/>
    <col min="77" max="77" customWidth="1" width="9.046875" style="159"/>
    <col min="78" max="78" customWidth="1" width="9.046875" style="159"/>
    <col min="79" max="79" customWidth="1" width="9.046875" style="159"/>
    <col min="80" max="80" customWidth="1" width="9.046875" style="159"/>
    <col min="81" max="81" customWidth="1" width="9.046875" style="159"/>
    <col min="82" max="82" customWidth="1" width="9.046875" style="159"/>
    <col min="83" max="83" customWidth="1" width="9.046875" style="159"/>
    <col min="84" max="84" customWidth="1" width="9.046875" style="159"/>
    <col min="85" max="85" customWidth="1" width="9.046875" style="159"/>
    <col min="86" max="86" customWidth="1" width="9.046875" style="159"/>
    <col min="87" max="87" customWidth="1" width="9.046875" style="159"/>
    <col min="88" max="88" customWidth="1" width="9.046875" style="159"/>
    <col min="89" max="89" customWidth="1" width="9.046875" style="159"/>
    <col min="90" max="90" customWidth="1" width="9.046875" style="159"/>
    <col min="91" max="91" customWidth="1" width="9.046875" style="159"/>
    <col min="92" max="92" customWidth="1" width="9.046875" style="159"/>
    <col min="93" max="93" customWidth="1" width="9.046875" style="159"/>
    <col min="94" max="94" customWidth="1" width="9.046875" style="159"/>
    <col min="95" max="95" customWidth="1" width="9.046875" style="159"/>
    <col min="96" max="96" customWidth="1" width="9.046875" style="159"/>
    <col min="97" max="97" customWidth="1" width="9.046875" style="159"/>
    <col min="98" max="98" customWidth="1" width="9.046875" style="159"/>
    <col min="99" max="99" customWidth="1" width="9.046875" style="159"/>
    <col min="100" max="100" customWidth="1" width="9.046875" style="159"/>
    <col min="101" max="101" customWidth="1" width="9.046875" style="159"/>
    <col min="102" max="102" customWidth="1" width="9.046875" style="159"/>
    <col min="103" max="103" customWidth="1" width="9.046875" style="159"/>
    <col min="104" max="104" customWidth="1" width="9.046875" style="159"/>
    <col min="105" max="105" customWidth="1" width="9.046875" style="159"/>
    <col min="106" max="106" customWidth="1" width="9.046875" style="159"/>
    <col min="107" max="107" customWidth="1" width="9.046875" style="159"/>
    <col min="108" max="108" customWidth="1" width="9.046875" style="159"/>
    <col min="109" max="109" customWidth="1" width="9.046875" style="159"/>
    <col min="110" max="110" customWidth="1" width="9.046875" style="159"/>
    <col min="111" max="111" customWidth="1" width="9.046875" style="159"/>
    <col min="112" max="112" customWidth="1" width="9.046875" style="159"/>
    <col min="113" max="113" customWidth="1" width="9.046875" style="159"/>
    <col min="114" max="114" customWidth="1" width="9.046875" style="159"/>
    <col min="115" max="115" customWidth="1" width="9.046875" style="159"/>
    <col min="116" max="116" customWidth="1" width="9.046875" style="159"/>
    <col min="117" max="117" customWidth="1" width="9.046875" style="159"/>
    <col min="118" max="118" customWidth="1" width="9.046875" style="159"/>
    <col min="119" max="119" customWidth="1" width="9.046875" style="159"/>
    <col min="120" max="120" customWidth="1" width="9.046875" style="159"/>
    <col min="121" max="121" customWidth="1" width="9.046875" style="159"/>
    <col min="122" max="122" customWidth="1" width="9.046875" style="159"/>
    <col min="123" max="123" customWidth="1" width="9.046875" style="159"/>
    <col min="124" max="124" customWidth="1" width="9.046875" style="159"/>
    <col min="125" max="125" customWidth="1" width="9.046875" style="159"/>
    <col min="126" max="126" customWidth="1" width="9.046875" style="159"/>
    <col min="127" max="127" customWidth="1" width="9.046875" style="159"/>
    <col min="128" max="128" customWidth="1" width="9.046875" style="159"/>
    <col min="129" max="129" customWidth="1" width="9.046875" style="159"/>
    <col min="130" max="130" customWidth="1" width="9.046875" style="159"/>
    <col min="131" max="131" customWidth="1" width="9.046875" style="159"/>
    <col min="132" max="132" customWidth="1" width="9.046875" style="159"/>
    <col min="133" max="133" customWidth="1" width="9.046875" style="159"/>
    <col min="134" max="134" customWidth="1" width="9.046875" style="159"/>
    <col min="135" max="135" customWidth="1" width="9.046875" style="159"/>
    <col min="136" max="136" customWidth="1" width="9.046875" style="159"/>
    <col min="137" max="137" customWidth="1" width="9.046875" style="159"/>
    <col min="138" max="138" customWidth="1" width="9.046875" style="159"/>
    <col min="139" max="139" customWidth="1" width="9.046875" style="159"/>
    <col min="140" max="140" customWidth="1" width="9.046875" style="159"/>
    <col min="141" max="141" customWidth="1" width="9.046875" style="159"/>
    <col min="142" max="142" customWidth="1" width="9.046875" style="159"/>
    <col min="143" max="143" customWidth="1" width="9.046875" style="159"/>
    <col min="144" max="144" customWidth="1" width="9.046875" style="159"/>
    <col min="145" max="145" customWidth="1" width="9.046875" style="159"/>
    <col min="146" max="146" customWidth="1" width="9.046875" style="159"/>
    <col min="147" max="147" customWidth="1" width="9.046875" style="159"/>
    <col min="148" max="148" customWidth="1" width="9.046875" style="159"/>
    <col min="149" max="149" customWidth="1" width="9.046875" style="159"/>
    <col min="150" max="150" customWidth="1" width="9.046875" style="159"/>
    <col min="151" max="151" customWidth="1" width="9.046875" style="159"/>
    <col min="152" max="152" customWidth="1" width="9.046875" style="159"/>
    <col min="153" max="153" customWidth="1" width="9.046875" style="159"/>
    <col min="154" max="154" customWidth="1" width="9.046875" style="159"/>
    <col min="155" max="155" customWidth="1" width="9.046875" style="159"/>
    <col min="156" max="156" customWidth="1" width="9.046875" style="159"/>
    <col min="157" max="157" customWidth="1" width="9.046875" style="159"/>
    <col min="158" max="158" customWidth="1" width="9.046875" style="159"/>
    <col min="159" max="159" customWidth="1" width="9.046875" style="159"/>
    <col min="160" max="160" customWidth="1" width="9.046875" style="159"/>
    <col min="161" max="161" customWidth="1" width="9.046875" style="159"/>
    <col min="162" max="162" customWidth="1" width="9.046875" style="159"/>
    <col min="163" max="163" customWidth="1" width="9.046875" style="159"/>
    <col min="164" max="164" customWidth="1" width="9.046875" style="159"/>
    <col min="165" max="165" customWidth="1" width="9.046875" style="159"/>
    <col min="166" max="166" customWidth="1" width="9.046875" style="159"/>
    <col min="167" max="167" customWidth="1" width="9.046875" style="159"/>
    <col min="168" max="168" customWidth="1" width="9.046875" style="159"/>
    <col min="169" max="169" customWidth="1" width="9.046875" style="159"/>
    <col min="170" max="170" customWidth="1" width="9.046875" style="159"/>
    <col min="171" max="171" customWidth="1" width="9.046875" style="159"/>
    <col min="172" max="172" customWidth="1" width="9.046875" style="159"/>
    <col min="173" max="173" customWidth="1" width="9.046875" style="159"/>
    <col min="174" max="174" customWidth="1" width="9.046875" style="159"/>
    <col min="175" max="175" customWidth="1" width="9.046875" style="159"/>
    <col min="176" max="176" customWidth="1" width="9.046875" style="159"/>
    <col min="177" max="177" customWidth="1" width="9.046875" style="159"/>
    <col min="178" max="178" customWidth="1" width="9.046875" style="159"/>
    <col min="179" max="179" customWidth="1" width="9.046875" style="159"/>
    <col min="180" max="180" customWidth="1" width="9.046875" style="159"/>
    <col min="181" max="181" customWidth="1" width="9.046875" style="159"/>
    <col min="182" max="182" customWidth="1" width="9.046875" style="159"/>
    <col min="183" max="183" customWidth="1" width="9.046875" style="159"/>
    <col min="184" max="184" customWidth="1" width="9.046875" style="159"/>
    <col min="185" max="185" customWidth="1" width="9.046875" style="159"/>
    <col min="186" max="186" customWidth="1" width="9.046875" style="159"/>
    <col min="187" max="187" customWidth="1" width="9.046875" style="159"/>
    <col min="188" max="188" customWidth="1" width="9.046875" style="159"/>
    <col min="189" max="189" customWidth="1" width="9.046875" style="159"/>
    <col min="190" max="190" customWidth="1" width="9.046875" style="159"/>
    <col min="191" max="191" customWidth="1" width="9.046875" style="159"/>
    <col min="192" max="192" customWidth="1" width="9.046875" style="159"/>
    <col min="193" max="193" customWidth="1" width="9.046875" style="159"/>
    <col min="194" max="194" customWidth="1" width="9.046875" style="159"/>
    <col min="195" max="195" customWidth="1" width="9.046875" style="159"/>
    <col min="196" max="196" customWidth="1" width="9.046875" style="159"/>
    <col min="197" max="197" customWidth="1" width="9.046875" style="159"/>
    <col min="198" max="198" customWidth="1" width="9.046875" style="159"/>
    <col min="199" max="199" customWidth="1" width="9.046875" style="159"/>
    <col min="200" max="200" customWidth="1" width="9.046875" style="159"/>
    <col min="201" max="201" customWidth="1" width="9.046875" style="159"/>
    <col min="202" max="202" customWidth="1" width="9.046875" style="159"/>
    <col min="203" max="203" customWidth="1" width="9.046875" style="159"/>
    <col min="204" max="204" customWidth="1" width="9.046875" style="159"/>
    <col min="205" max="205" customWidth="1" width="9.046875" style="159"/>
    <col min="206" max="206" customWidth="1" width="9.046875" style="159"/>
    <col min="207" max="207" customWidth="1" width="9.046875" style="159"/>
    <col min="208" max="208" customWidth="1" width="9.046875" style="159"/>
    <col min="209" max="209" customWidth="1" width="9.046875" style="159"/>
    <col min="210" max="210" customWidth="1" width="9.046875" style="159"/>
    <col min="211" max="211" customWidth="1" width="9.046875" style="159"/>
    <col min="212" max="212" customWidth="1" width="9.046875" style="159"/>
    <col min="213" max="213" customWidth="1" width="9.046875" style="159"/>
    <col min="214" max="214" customWidth="1" width="9.046875" style="159"/>
    <col min="215" max="215" customWidth="1" width="9.046875" style="159"/>
    <col min="216" max="216" customWidth="1" width="9.046875" style="159"/>
    <col min="217" max="217" customWidth="1" width="9.046875" style="159"/>
    <col min="218" max="218" customWidth="1" width="9.046875" style="159"/>
    <col min="219" max="219" customWidth="1" width="9.046875" style="159"/>
    <col min="220" max="220" customWidth="1" width="9.046875" style="159"/>
    <col min="221" max="221" customWidth="1" width="9.046875" style="159"/>
    <col min="222" max="222" customWidth="1" width="9.046875" style="159"/>
    <col min="223" max="223" customWidth="1" width="9.046875" style="159"/>
    <col min="224" max="224" customWidth="1" width="9.046875" style="159"/>
    <col min="225" max="225" customWidth="1" width="9.046875" style="159"/>
    <col min="226" max="226" customWidth="1" width="9.046875" style="159"/>
    <col min="227" max="227" customWidth="1" width="9.046875" style="159"/>
    <col min="228" max="228" customWidth="1" width="9.046875" style="159"/>
    <col min="229" max="229" customWidth="1" width="9.046875" style="159"/>
    <col min="230" max="230" customWidth="1" width="9.046875" style="159"/>
    <col min="231" max="231" customWidth="1" width="9.046875" style="159"/>
    <col min="232" max="232" customWidth="1" width="9.046875" style="159"/>
    <col min="233" max="233" customWidth="1" width="9.046875" style="159"/>
    <col min="234" max="234" customWidth="1" width="9.046875" style="159"/>
    <col min="235" max="235" customWidth="1" width="9.046875" style="159"/>
    <col min="236" max="236" customWidth="1" width="9.046875" style="159"/>
    <col min="237" max="237" customWidth="1" width="9.046875" style="159"/>
    <col min="238" max="238" customWidth="1" width="9.046875" style="159"/>
    <col min="239" max="239" customWidth="1" width="9.046875" style="159"/>
    <col min="240" max="240" customWidth="1" width="9.046875" style="159"/>
    <col min="241" max="241" customWidth="1" width="9.046875" style="159"/>
    <col min="242" max="242" customWidth="1" width="9.046875" style="159"/>
    <col min="243" max="243" customWidth="1" width="9.046875" style="159"/>
    <col min="244" max="244" customWidth="1" width="9.046875" style="159"/>
    <col min="245" max="245" customWidth="1" width="9.046875" style="159"/>
    <col min="246" max="246" customWidth="1" width="9.046875" style="159"/>
    <col min="247" max="247" customWidth="1" width="9.046875" style="159"/>
    <col min="248" max="248" customWidth="1" width="9.046875" style="159"/>
    <col min="249" max="249" customWidth="1" width="9.046875" style="159"/>
    <col min="250" max="250" customWidth="1" width="9.046875" style="159"/>
    <col min="251" max="251" customWidth="1" width="9.046875" style="159"/>
    <col min="252" max="252" customWidth="1" width="9.046875" style="159"/>
    <col min="253" max="253" customWidth="1" width="9.046875" style="159"/>
    <col min="254" max="254" customWidth="1" width="9.046875" style="159"/>
    <col min="255" max="255" customWidth="1" width="9.046875" style="159"/>
    <col min="256" max="256" customWidth="1" width="9.046875" style="159"/>
    <col min="257" max="16384" width="9" style="0" hidden="0"/>
  </cols>
  <sheetData>
    <row r="1" spans="8:8" ht="16.5">
      <c r="A1" s="164" t="s">
        <v>222</v>
      </c>
      <c r="B1" s="165" t="s">
        <v>12</v>
      </c>
      <c r="C1" s="166" t="s">
        <v>223</v>
      </c>
      <c r="D1" s="167" t="s">
        <v>224</v>
      </c>
      <c r="E1" s="165" t="s">
        <v>225</v>
      </c>
      <c r="F1" s="168" t="s">
        <v>226</v>
      </c>
    </row>
    <row r="2" spans="8:8" ht="16.5">
      <c r="A2" s="169">
        <v>0.0</v>
      </c>
      <c r="B2" s="170" t="s">
        <v>227</v>
      </c>
      <c r="C2" s="170"/>
      <c r="D2" s="170"/>
      <c r="E2" s="170"/>
      <c r="F2" s="170"/>
    </row>
    <row r="3" spans="8:8" ht="17.25">
      <c r="A3" s="171">
        <v>1.0</v>
      </c>
      <c r="B3" s="172" t="s">
        <v>228</v>
      </c>
      <c r="C3" s="173" t="s">
        <v>229</v>
      </c>
      <c r="D3" s="174"/>
      <c r="E3" s="175">
        <f>IF(D3=0,人物卡!AE5*4,人物卡!AE5*2+职业列表!D3*2)</f>
        <v>280.0</v>
      </c>
      <c r="F3" s="176" t="s">
        <v>230</v>
      </c>
    </row>
    <row r="4" spans="8:8" ht="17.25">
      <c r="A4" s="169">
        <v>2.0</v>
      </c>
      <c r="B4" s="177" t="s">
        <v>231</v>
      </c>
      <c r="C4" s="178" t="s">
        <v>232</v>
      </c>
      <c r="D4" s="179" t="s">
        <v>233</v>
      </c>
      <c r="E4" s="180">
        <f>人物卡!AE5*4</f>
        <v>280.0</v>
      </c>
      <c r="F4" s="181" t="s">
        <v>234</v>
      </c>
    </row>
    <row r="5" spans="8:8" ht="18.75">
      <c r="A5" s="171">
        <v>3.0</v>
      </c>
      <c r="B5" s="172" t="s">
        <v>235</v>
      </c>
      <c r="C5" s="173" t="s">
        <v>236</v>
      </c>
      <c r="D5" s="174" t="s">
        <v>237</v>
      </c>
      <c r="E5" s="175">
        <f>人物卡!AE5*2+人物卡!Y3*2</f>
        <v>280.0</v>
      </c>
      <c r="F5" s="176" t="s">
        <v>238</v>
      </c>
    </row>
    <row r="6" spans="8:8" ht="16.5">
      <c r="A6" s="169">
        <v>4.0</v>
      </c>
      <c r="B6" s="177" t="s">
        <v>239</v>
      </c>
      <c r="C6" s="178" t="s">
        <v>240</v>
      </c>
      <c r="D6" s="179" t="s">
        <v>241</v>
      </c>
      <c r="E6" s="180">
        <f>人物卡!AE5*2+人物卡!Y5*2</f>
        <v>220.0</v>
      </c>
      <c r="F6" s="181" t="s">
        <v>242</v>
      </c>
    </row>
    <row r="7" spans="8:8" ht="16.5">
      <c r="A7" s="171">
        <v>5.0</v>
      </c>
      <c r="B7" s="172" t="s">
        <v>243</v>
      </c>
      <c r="C7" s="173" t="s">
        <v>244</v>
      </c>
      <c r="D7" s="174" t="s">
        <v>241</v>
      </c>
      <c r="E7" s="175">
        <f>人物卡!AE5*2+人物卡!Y5*2</f>
        <v>220.0</v>
      </c>
      <c r="F7" s="176" t="s">
        <v>245</v>
      </c>
    </row>
    <row r="8" spans="8:8" ht="16.5">
      <c r="A8" s="169">
        <v>6.0</v>
      </c>
      <c r="B8" s="177" t="s">
        <v>246</v>
      </c>
      <c r="C8" s="178" t="s">
        <v>247</v>
      </c>
      <c r="D8" s="179" t="s">
        <v>248</v>
      </c>
      <c r="E8" s="180">
        <f>人物卡!AE5*2+MAX(人物卡!Y3,人物卡!S3)*2</f>
        <v>280.0</v>
      </c>
      <c r="F8" s="181" t="s">
        <v>249</v>
      </c>
    </row>
    <row r="9" spans="8:8" ht="16.5">
      <c r="A9" s="171">
        <v>7.0</v>
      </c>
      <c r="B9" s="172" t="s">
        <v>250</v>
      </c>
      <c r="C9" s="173" t="s">
        <v>251</v>
      </c>
      <c r="D9" s="174" t="s">
        <v>252</v>
      </c>
      <c r="E9" s="175">
        <f>人物卡!AE5*4</f>
        <v>280.0</v>
      </c>
      <c r="F9" s="176" t="s">
        <v>253</v>
      </c>
    </row>
    <row r="10" spans="8:8" ht="16.5">
      <c r="A10" s="169">
        <v>8.0</v>
      </c>
      <c r="B10" s="177" t="s">
        <v>254</v>
      </c>
      <c r="C10" s="178" t="s">
        <v>255</v>
      </c>
      <c r="D10" s="179" t="s">
        <v>256</v>
      </c>
      <c r="E10" s="180">
        <f>人物卡!AE5*2+MAX(人物卡!Y5,人物卡!AE3)*2</f>
        <v>240.0</v>
      </c>
      <c r="F10" s="181" t="s">
        <v>257</v>
      </c>
    </row>
    <row r="11" spans="8:8" ht="16.5">
      <c r="A11" s="171">
        <v>9.0</v>
      </c>
      <c r="B11" s="172" t="s">
        <v>258</v>
      </c>
      <c r="C11" s="173" t="s">
        <v>232</v>
      </c>
      <c r="D11" s="174" t="s">
        <v>252</v>
      </c>
      <c r="E11" s="175">
        <f>人物卡!AE5*4</f>
        <v>280.0</v>
      </c>
      <c r="F11" s="176" t="s">
        <v>259</v>
      </c>
    </row>
    <row r="12" spans="8:8" ht="16.5">
      <c r="A12" s="169">
        <v>10.0</v>
      </c>
      <c r="B12" s="177" t="s">
        <v>260</v>
      </c>
      <c r="C12" s="178" t="s">
        <v>261</v>
      </c>
      <c r="D12" s="179" t="s">
        <v>252</v>
      </c>
      <c r="E12" s="180">
        <f>人物卡!AE5*4</f>
        <v>280.0</v>
      </c>
      <c r="F12" s="181" t="s">
        <v>262</v>
      </c>
    </row>
    <row r="13" spans="8:8" ht="16.5">
      <c r="A13" s="171">
        <v>11.0</v>
      </c>
      <c r="B13" s="172" t="s">
        <v>263</v>
      </c>
      <c r="C13" s="173" t="s">
        <v>255</v>
      </c>
      <c r="D13" s="174" t="s">
        <v>252</v>
      </c>
      <c r="E13" s="175">
        <f>人物卡!AE5*4</f>
        <v>280.0</v>
      </c>
      <c r="F13" s="176" t="s">
        <v>264</v>
      </c>
    </row>
    <row r="14" spans="8:8" ht="16.5">
      <c r="A14" s="169">
        <v>12.0</v>
      </c>
      <c r="B14" s="177" t="s">
        <v>265</v>
      </c>
      <c r="C14" s="178" t="s">
        <v>232</v>
      </c>
      <c r="D14" s="179" t="s">
        <v>252</v>
      </c>
      <c r="E14" s="180">
        <f>人物卡!AE5*4</f>
        <v>280.0</v>
      </c>
      <c r="F14" s="181" t="s">
        <v>266</v>
      </c>
    </row>
    <row r="15" spans="8:8" ht="17.25" customHeight="1">
      <c r="A15" s="171">
        <v>13.0</v>
      </c>
      <c r="B15" s="172" t="s">
        <v>267</v>
      </c>
      <c r="C15" s="173" t="s">
        <v>268</v>
      </c>
      <c r="D15" s="174" t="s">
        <v>269</v>
      </c>
      <c r="E15" s="175">
        <f>人物卡!AE5*2+MAX(人物卡!Y3,人物卡!AE3)*2</f>
        <v>280.0</v>
      </c>
      <c r="F15" s="176" t="s">
        <v>270</v>
      </c>
    </row>
    <row r="16" spans="8:8" ht="17.25" customHeight="1">
      <c r="A16" s="169">
        <v>14.0</v>
      </c>
      <c r="B16" s="177" t="s">
        <v>271</v>
      </c>
      <c r="C16" s="178" t="s">
        <v>272</v>
      </c>
      <c r="D16" s="179" t="s">
        <v>273</v>
      </c>
      <c r="E16" s="180">
        <f>人物卡!AE5*2+MAX(人物卡!Y3,人物卡!S3)*2</f>
        <v>280.0</v>
      </c>
      <c r="F16" s="181" t="s">
        <v>274</v>
      </c>
    </row>
    <row r="17" spans="8:8" ht="16.5" customHeight="1">
      <c r="A17" s="171">
        <v>15.0</v>
      </c>
      <c r="B17" s="172" t="s">
        <v>275</v>
      </c>
      <c r="C17" s="173" t="s">
        <v>276</v>
      </c>
      <c r="D17" s="174" t="s">
        <v>277</v>
      </c>
      <c r="E17" s="175">
        <f>人物卡!AE5*2+MAX(人物卡!Y3,人物卡!S3)*2</f>
        <v>280.0</v>
      </c>
      <c r="F17" s="176" t="s">
        <v>278</v>
      </c>
    </row>
    <row r="18" spans="8:8" ht="16.5">
      <c r="A18" s="169">
        <v>16.0</v>
      </c>
      <c r="B18" s="177" t="s">
        <v>279</v>
      </c>
      <c r="C18" s="178" t="s">
        <v>280</v>
      </c>
      <c r="D18" s="179" t="s">
        <v>252</v>
      </c>
      <c r="E18" s="180">
        <f>人物卡!AE5*4</f>
        <v>280.0</v>
      </c>
      <c r="F18" s="181" t="s">
        <v>281</v>
      </c>
    </row>
    <row r="19" spans="8:8" ht="16.5" customHeight="1">
      <c r="A19" s="171">
        <v>17.0</v>
      </c>
      <c r="B19" s="172" t="s">
        <v>282</v>
      </c>
      <c r="C19" s="173" t="s">
        <v>283</v>
      </c>
      <c r="D19" s="174" t="s">
        <v>241</v>
      </c>
      <c r="E19" s="175">
        <f>人物卡!AE5*2+人物卡!Y5*2</f>
        <v>220.0</v>
      </c>
      <c r="F19" s="176" t="s">
        <v>284</v>
      </c>
    </row>
    <row r="20" spans="8:8" ht="16.5" customHeight="1">
      <c r="A20" s="169">
        <v>18.0</v>
      </c>
      <c r="B20" s="177" t="s">
        <v>285</v>
      </c>
      <c r="C20" s="178" t="s">
        <v>286</v>
      </c>
      <c r="D20" s="179" t="s">
        <v>277</v>
      </c>
      <c r="E20" s="180">
        <f>人物卡!AE5*2+MAX(人物卡!Y3,人物卡!S3)*2</f>
        <v>280.0</v>
      </c>
      <c r="F20" s="181" t="s">
        <v>287</v>
      </c>
    </row>
    <row r="21" spans="8:8" ht="16.5">
      <c r="A21" s="171">
        <v>19.0</v>
      </c>
      <c r="B21" s="172" t="s">
        <v>288</v>
      </c>
      <c r="C21" s="173" t="s">
        <v>289</v>
      </c>
      <c r="D21" s="174" t="s">
        <v>252</v>
      </c>
      <c r="E21" s="175">
        <f>人物卡!AE5*4</f>
        <v>280.0</v>
      </c>
      <c r="F21" s="176" t="s">
        <v>290</v>
      </c>
    </row>
    <row r="22" spans="8:8" ht="16.5" customHeight="1">
      <c r="A22" s="169">
        <v>20.0</v>
      </c>
      <c r="B22" s="177" t="s">
        <v>291</v>
      </c>
      <c r="C22" s="178" t="s">
        <v>280</v>
      </c>
      <c r="D22" s="179" t="s">
        <v>277</v>
      </c>
      <c r="E22" s="180">
        <f>人物卡!AE5*2+MAX(人物卡!Y3,人物卡!S3)*2</f>
        <v>280.0</v>
      </c>
      <c r="F22" s="181" t="s">
        <v>292</v>
      </c>
    </row>
    <row r="23" spans="8:8" ht="16.5" customHeight="1">
      <c r="A23" s="171">
        <v>21.0</v>
      </c>
      <c r="B23" s="172" t="s">
        <v>293</v>
      </c>
      <c r="C23" s="173" t="s">
        <v>294</v>
      </c>
      <c r="D23" s="174" t="s">
        <v>295</v>
      </c>
      <c r="E23" s="175">
        <f>人物卡!AE5*2+人物卡!S3*2</f>
        <v>210.0</v>
      </c>
      <c r="F23" s="176" t="s">
        <v>296</v>
      </c>
    </row>
    <row r="24" spans="8:8" ht="16.5">
      <c r="A24" s="169">
        <v>22.0</v>
      </c>
      <c r="B24" s="177" t="s">
        <v>297</v>
      </c>
      <c r="C24" s="178" t="s">
        <v>240</v>
      </c>
      <c r="D24" s="179" t="s">
        <v>252</v>
      </c>
      <c r="E24" s="180">
        <f>人物卡!AE5*4</f>
        <v>280.0</v>
      </c>
      <c r="F24" s="181" t="s">
        <v>298</v>
      </c>
    </row>
    <row r="25" spans="8:8" ht="16.5">
      <c r="A25" s="171">
        <v>23.0</v>
      </c>
      <c r="B25" s="172" t="s">
        <v>299</v>
      </c>
      <c r="C25" s="173" t="s">
        <v>294</v>
      </c>
      <c r="D25" s="174" t="s">
        <v>252</v>
      </c>
      <c r="E25" s="175">
        <f>人物卡!AE5*4</f>
        <v>280.0</v>
      </c>
      <c r="F25" s="176" t="s">
        <v>300</v>
      </c>
    </row>
    <row r="26" spans="8:8" ht="16.5">
      <c r="A26" s="169">
        <v>24.0</v>
      </c>
      <c r="B26" s="177" t="s">
        <v>301</v>
      </c>
      <c r="C26" s="178" t="s">
        <v>302</v>
      </c>
      <c r="D26" s="179" t="s">
        <v>252</v>
      </c>
      <c r="E26" s="180">
        <f>人物卡!AE5*4</f>
        <v>280.0</v>
      </c>
      <c r="F26" s="181" t="s">
        <v>303</v>
      </c>
    </row>
    <row r="27" spans="8:8" ht="16.5">
      <c r="A27" s="171">
        <v>25.0</v>
      </c>
      <c r="B27" s="172" t="s">
        <v>304</v>
      </c>
      <c r="C27" s="173" t="s">
        <v>302</v>
      </c>
      <c r="D27" s="174" t="s">
        <v>252</v>
      </c>
      <c r="E27" s="175">
        <f>人物卡!AE5*4</f>
        <v>280.0</v>
      </c>
      <c r="F27" s="176" t="s">
        <v>305</v>
      </c>
    </row>
    <row r="28" spans="8:8" ht="17.25" customHeight="1">
      <c r="A28" s="169">
        <v>26.0</v>
      </c>
      <c r="B28" s="177" t="s">
        <v>306</v>
      </c>
      <c r="C28" s="178" t="s">
        <v>236</v>
      </c>
      <c r="D28" s="179" t="s">
        <v>307</v>
      </c>
      <c r="E28" s="180">
        <f>人物卡!AE5*2+MAX(人物卡!Y3,人物卡!S3)*2</f>
        <v>280.0</v>
      </c>
      <c r="F28" s="181" t="s">
        <v>308</v>
      </c>
    </row>
    <row r="29" spans="8:8" ht="16.5" customHeight="1">
      <c r="A29" s="171">
        <v>27.0</v>
      </c>
      <c r="B29" s="172" t="s">
        <v>309</v>
      </c>
      <c r="C29" s="173" t="s">
        <v>255</v>
      </c>
      <c r="D29" s="174" t="s">
        <v>310</v>
      </c>
      <c r="E29" s="175">
        <f>人物卡!AE5*2+人物卡!Y3*2</f>
        <v>280.0</v>
      </c>
      <c r="F29" s="176" t="s">
        <v>311</v>
      </c>
    </row>
    <row r="30" spans="8:8" ht="17.25" customHeight="1">
      <c r="A30" s="169">
        <v>28.0</v>
      </c>
      <c r="B30" s="177" t="s">
        <v>312</v>
      </c>
      <c r="C30" s="178" t="s">
        <v>313</v>
      </c>
      <c r="D30" s="179" t="s">
        <v>314</v>
      </c>
      <c r="E30" s="180">
        <f>人物卡!AE5*2+MAX(人物卡!Y3,人物卡!S3)*2</f>
        <v>280.0</v>
      </c>
      <c r="F30" s="181" t="s">
        <v>315</v>
      </c>
    </row>
    <row r="31" spans="8:8" ht="17.25" customHeight="1">
      <c r="A31" s="171">
        <v>29.0</v>
      </c>
      <c r="B31" s="172" t="s">
        <v>316</v>
      </c>
      <c r="C31" s="173" t="s">
        <v>317</v>
      </c>
      <c r="D31" s="174" t="s">
        <v>273</v>
      </c>
      <c r="E31" s="175">
        <f>人物卡!AE5*2+MAX(人物卡!Y3,人物卡!S3)*2</f>
        <v>280.0</v>
      </c>
      <c r="F31" s="176" t="s">
        <v>318</v>
      </c>
    </row>
    <row r="32" spans="8:8" ht="17.25" customHeight="1">
      <c r="A32" s="169">
        <v>30.0</v>
      </c>
      <c r="B32" s="177" t="s">
        <v>319</v>
      </c>
      <c r="C32" s="178" t="s">
        <v>320</v>
      </c>
      <c r="D32" s="179" t="s">
        <v>321</v>
      </c>
      <c r="E32" s="180">
        <f>人物卡!AE5*2+人物卡!S3*2</f>
        <v>210.0</v>
      </c>
      <c r="F32" s="181" t="s">
        <v>322</v>
      </c>
    </row>
    <row r="33" spans="8:8" ht="17.25" customHeight="1">
      <c r="A33" s="171">
        <v>31.0</v>
      </c>
      <c r="B33" s="172" t="s">
        <v>323</v>
      </c>
      <c r="C33" s="173" t="s">
        <v>324</v>
      </c>
      <c r="D33" s="174" t="s">
        <v>237</v>
      </c>
      <c r="E33" s="175">
        <f>人物卡!AE5*2+人物卡!Y3*2</f>
        <v>280.0</v>
      </c>
      <c r="F33" s="176" t="s">
        <v>325</v>
      </c>
    </row>
    <row r="34" spans="8:8" ht="17.25" customHeight="1">
      <c r="A34" s="169">
        <v>32.0</v>
      </c>
      <c r="B34" s="177" t="s">
        <v>326</v>
      </c>
      <c r="C34" s="178" t="s">
        <v>327</v>
      </c>
      <c r="D34" s="179" t="s">
        <v>328</v>
      </c>
      <c r="E34" s="180">
        <f>人物卡!AE5*2+人物卡!Y5*2</f>
        <v>220.0</v>
      </c>
      <c r="F34" s="181" t="s">
        <v>329</v>
      </c>
    </row>
    <row r="35" spans="8:8" ht="17.25" customHeight="1">
      <c r="A35" s="171">
        <v>33.0</v>
      </c>
      <c r="B35" s="172" t="s">
        <v>330</v>
      </c>
      <c r="C35" s="173" t="s">
        <v>331</v>
      </c>
      <c r="D35" s="174" t="s">
        <v>332</v>
      </c>
      <c r="E35" s="175">
        <f>人物卡!AE5*2+MAX(人物卡!Y5,人物卡!Y3)*2</f>
        <v>280.0</v>
      </c>
      <c r="F35" s="176" t="s">
        <v>333</v>
      </c>
    </row>
    <row r="36" spans="8:8" ht="17.25" customHeight="1">
      <c r="A36" s="169">
        <v>34.0</v>
      </c>
      <c r="B36" s="177" t="s">
        <v>334</v>
      </c>
      <c r="C36" s="178" t="s">
        <v>335</v>
      </c>
      <c r="D36" s="179" t="s">
        <v>328</v>
      </c>
      <c r="E36" s="180">
        <f>人物卡!AE5*2+人物卡!Y5*2</f>
        <v>220.0</v>
      </c>
      <c r="F36" s="181" t="s">
        <v>336</v>
      </c>
    </row>
    <row r="37" spans="8:8" ht="17.25" customHeight="1">
      <c r="A37" s="171">
        <v>35.0</v>
      </c>
      <c r="B37" s="172" t="s">
        <v>337</v>
      </c>
      <c r="C37" s="173" t="s">
        <v>289</v>
      </c>
      <c r="D37" s="174" t="s">
        <v>328</v>
      </c>
      <c r="E37" s="175">
        <f>人物卡!AE5*2+人物卡!Y5*2</f>
        <v>220.0</v>
      </c>
      <c r="F37" s="176" t="s">
        <v>338</v>
      </c>
    </row>
    <row r="38" spans="8:8" ht="16.5">
      <c r="A38" s="169">
        <v>36.0</v>
      </c>
      <c r="B38" s="177" t="s">
        <v>339</v>
      </c>
      <c r="C38" s="178" t="s">
        <v>340</v>
      </c>
      <c r="D38" s="179" t="s">
        <v>252</v>
      </c>
      <c r="E38" s="180">
        <f>人物卡!AE5*4</f>
        <v>280.0</v>
      </c>
      <c r="F38" s="181" t="s">
        <v>341</v>
      </c>
    </row>
    <row r="39" spans="8:8" ht="17.25" customHeight="1">
      <c r="A39" s="171">
        <v>37.0</v>
      </c>
      <c r="B39" s="172" t="s">
        <v>342</v>
      </c>
      <c r="C39" s="173" t="s">
        <v>340</v>
      </c>
      <c r="D39" s="174" t="s">
        <v>343</v>
      </c>
      <c r="E39" s="175">
        <f>人物卡!AE5*2+MAX(人物卡!Y5,人物卡!Y3)*2</f>
        <v>280.0</v>
      </c>
      <c r="F39" s="176" t="s">
        <v>344</v>
      </c>
    </row>
    <row r="40" spans="8:8" ht="17.25" customHeight="1">
      <c r="A40" s="169">
        <v>38.0</v>
      </c>
      <c r="B40" s="177" t="s">
        <v>345</v>
      </c>
      <c r="C40" s="178" t="s">
        <v>346</v>
      </c>
      <c r="D40" s="179" t="s">
        <v>314</v>
      </c>
      <c r="E40" s="180">
        <f>人物卡!AE5*2+MAX(人物卡!Y3,人物卡!S3)*2</f>
        <v>280.0</v>
      </c>
      <c r="F40" s="181" t="s">
        <v>347</v>
      </c>
    </row>
    <row r="41" spans="8:8" ht="16.5">
      <c r="A41" s="171">
        <v>39.0</v>
      </c>
      <c r="B41" s="172" t="s">
        <v>348</v>
      </c>
      <c r="C41" s="173" t="s">
        <v>313</v>
      </c>
      <c r="D41" s="174" t="s">
        <v>252</v>
      </c>
      <c r="E41" s="175">
        <f>人物卡!AE5*4</f>
        <v>280.0</v>
      </c>
      <c r="F41" s="176" t="s">
        <v>349</v>
      </c>
    </row>
    <row r="42" spans="8:8" ht="16.5">
      <c r="A42" s="169">
        <v>40.0</v>
      </c>
      <c r="B42" s="177" t="s">
        <v>350</v>
      </c>
      <c r="C42" s="178" t="s">
        <v>286</v>
      </c>
      <c r="D42" s="179" t="s">
        <v>252</v>
      </c>
      <c r="E42" s="180">
        <f>人物卡!AE5*4</f>
        <v>280.0</v>
      </c>
      <c r="F42" s="181" t="s">
        <v>351</v>
      </c>
    </row>
    <row r="43" spans="8:8" ht="16.5">
      <c r="A43" s="171">
        <v>41.0</v>
      </c>
      <c r="B43" s="172" t="s">
        <v>352</v>
      </c>
      <c r="C43" s="173" t="s">
        <v>340</v>
      </c>
      <c r="D43" s="174" t="s">
        <v>252</v>
      </c>
      <c r="E43" s="175">
        <f>人物卡!AE5*4</f>
        <v>280.0</v>
      </c>
      <c r="F43" s="176" t="s">
        <v>353</v>
      </c>
    </row>
    <row r="44" spans="8:8" ht="17.25" customHeight="1">
      <c r="A44" s="169">
        <v>42.0</v>
      </c>
      <c r="B44" s="177" t="s">
        <v>354</v>
      </c>
      <c r="C44" s="178" t="s">
        <v>355</v>
      </c>
      <c r="D44" s="179" t="s">
        <v>241</v>
      </c>
      <c r="E44" s="180">
        <f>人物卡!AE5*2+人物卡!Y5*2</f>
        <v>220.0</v>
      </c>
      <c r="F44" s="181" t="s">
        <v>356</v>
      </c>
    </row>
    <row r="45" spans="8:8" ht="17.25" customHeight="1">
      <c r="A45" s="171">
        <v>43.0</v>
      </c>
      <c r="B45" s="172" t="s">
        <v>357</v>
      </c>
      <c r="C45" s="173" t="s">
        <v>280</v>
      </c>
      <c r="D45" s="174" t="s">
        <v>237</v>
      </c>
      <c r="E45" s="175">
        <f>人物卡!AE5*2+人物卡!Y3*2</f>
        <v>280.0</v>
      </c>
      <c r="F45" s="176" t="s">
        <v>358</v>
      </c>
    </row>
    <row r="46" spans="8:8" ht="16.5">
      <c r="A46" s="169">
        <v>44.0</v>
      </c>
      <c r="B46" s="177" t="s">
        <v>359</v>
      </c>
      <c r="C46" s="178" t="s">
        <v>360</v>
      </c>
      <c r="D46" s="179" t="s">
        <v>252</v>
      </c>
      <c r="E46" s="180">
        <f>人物卡!AE5*4</f>
        <v>280.0</v>
      </c>
      <c r="F46" s="181" t="s">
        <v>361</v>
      </c>
    </row>
    <row r="47" spans="8:8" ht="33.0" customHeight="1">
      <c r="A47" s="171">
        <v>45.0</v>
      </c>
      <c r="B47" s="172" t="s">
        <v>362</v>
      </c>
      <c r="C47" s="173" t="s">
        <v>363</v>
      </c>
      <c r="D47" s="174" t="s">
        <v>364</v>
      </c>
      <c r="E47" s="175">
        <f>(MAX(人物卡!Y5,人物卡!Y3,人物卡!S3))*2+人物卡!AE5*2</f>
        <v>280.0</v>
      </c>
      <c r="F47" s="176" t="s">
        <v>365</v>
      </c>
    </row>
    <row r="48" spans="8:8" ht="17.25" customHeight="1">
      <c r="A48" s="169">
        <v>46.0</v>
      </c>
      <c r="B48" s="177" t="s">
        <v>366</v>
      </c>
      <c r="C48" s="178" t="s">
        <v>255</v>
      </c>
      <c r="D48" s="179" t="s">
        <v>237</v>
      </c>
      <c r="E48" s="180">
        <f>人物卡!AE5*2+人物卡!Y3*2</f>
        <v>280.0</v>
      </c>
      <c r="F48" s="181" t="s">
        <v>367</v>
      </c>
    </row>
    <row r="49" spans="8:8" ht="17.25" customHeight="1">
      <c r="A49" s="171">
        <v>47.0</v>
      </c>
      <c r="B49" s="172" t="s">
        <v>368</v>
      </c>
      <c r="C49" s="173" t="s">
        <v>236</v>
      </c>
      <c r="D49" s="174" t="s">
        <v>314</v>
      </c>
      <c r="E49" s="175">
        <f>人物卡!AE5*2+MAX(人物卡!Y3,人物卡!S3)*2</f>
        <v>280.0</v>
      </c>
      <c r="F49" s="176" t="s">
        <v>369</v>
      </c>
    </row>
    <row r="50" spans="8:8" ht="17.25" customHeight="1">
      <c r="A50" s="169">
        <v>48.0</v>
      </c>
      <c r="B50" s="177" t="s">
        <v>370</v>
      </c>
      <c r="C50" s="178" t="s">
        <v>280</v>
      </c>
      <c r="D50" s="179" t="s">
        <v>237</v>
      </c>
      <c r="E50" s="180">
        <f>人物卡!AE5*2+人物卡!Y3*2</f>
        <v>280.0</v>
      </c>
      <c r="F50" s="181" t="s">
        <v>371</v>
      </c>
    </row>
    <row r="51" spans="8:8" ht="16.5">
      <c r="A51" s="171">
        <v>49.0</v>
      </c>
      <c r="B51" s="172" t="s">
        <v>372</v>
      </c>
      <c r="C51" s="173" t="s">
        <v>373</v>
      </c>
      <c r="D51" s="174" t="s">
        <v>252</v>
      </c>
      <c r="E51" s="175">
        <f>人物卡!AE5*4</f>
        <v>280.0</v>
      </c>
      <c r="F51" s="176" t="s">
        <v>374</v>
      </c>
    </row>
    <row r="52" spans="8:8" ht="17.25" customHeight="1">
      <c r="A52" s="169">
        <v>50.0</v>
      </c>
      <c r="B52" s="177" t="s">
        <v>375</v>
      </c>
      <c r="C52" s="178" t="s">
        <v>376</v>
      </c>
      <c r="D52" s="179" t="s">
        <v>328</v>
      </c>
      <c r="E52" s="180">
        <f>人物卡!AE5*2+人物卡!Y5*2</f>
        <v>220.0</v>
      </c>
      <c r="F52" s="181" t="s">
        <v>377</v>
      </c>
    </row>
    <row r="53" spans="8:8" ht="16.5">
      <c r="A53" s="171">
        <v>51.0</v>
      </c>
      <c r="B53" s="172" t="s">
        <v>378</v>
      </c>
      <c r="C53" s="173" t="s">
        <v>313</v>
      </c>
      <c r="D53" s="174" t="s">
        <v>252</v>
      </c>
      <c r="E53" s="175">
        <f>人物卡!AE5*4</f>
        <v>280.0</v>
      </c>
      <c r="F53" s="176" t="s">
        <v>379</v>
      </c>
    </row>
    <row r="54" spans="8:8" ht="16.5" customHeight="1">
      <c r="A54" s="169">
        <v>52.0</v>
      </c>
      <c r="B54" s="177" t="s">
        <v>380</v>
      </c>
      <c r="C54" s="178" t="s">
        <v>276</v>
      </c>
      <c r="D54" s="179" t="s">
        <v>241</v>
      </c>
      <c r="E54" s="180">
        <f>人物卡!AE5*2+人物卡!Y5*2</f>
        <v>220.0</v>
      </c>
      <c r="F54" s="181" t="s">
        <v>381</v>
      </c>
    </row>
    <row r="55" spans="8:8" ht="33.0" customHeight="1">
      <c r="A55" s="171">
        <v>53.0</v>
      </c>
      <c r="B55" s="172" t="s">
        <v>382</v>
      </c>
      <c r="C55" s="173" t="s">
        <v>383</v>
      </c>
      <c r="D55" s="174" t="s">
        <v>364</v>
      </c>
      <c r="E55" s="175">
        <f>(MAX(人物卡!Y5,人物卡!Y3,人物卡!S3))*2+人物卡!AE5*2</f>
        <v>280.0</v>
      </c>
      <c r="F55" s="176" t="s">
        <v>384</v>
      </c>
    </row>
    <row r="56" spans="8:8" ht="16.5" customHeight="1">
      <c r="A56" s="169">
        <v>54.0</v>
      </c>
      <c r="B56" s="177" t="s">
        <v>385</v>
      </c>
      <c r="C56" s="178" t="s">
        <v>280</v>
      </c>
      <c r="D56" s="179" t="s">
        <v>277</v>
      </c>
      <c r="E56" s="180">
        <f>人物卡!AE5*2+MAX(人物卡!Y3,人物卡!S3)*2</f>
        <v>280.0</v>
      </c>
      <c r="F56" s="181" t="s">
        <v>386</v>
      </c>
    </row>
    <row r="57" spans="8:8" ht="16.5">
      <c r="A57" s="171">
        <v>55.0</v>
      </c>
      <c r="B57" s="172" t="s">
        <v>387</v>
      </c>
      <c r="C57" s="173" t="s">
        <v>289</v>
      </c>
      <c r="D57" s="174" t="s">
        <v>252</v>
      </c>
      <c r="E57" s="175">
        <f>人物卡!AE5*4</f>
        <v>280.0</v>
      </c>
      <c r="F57" s="176" t="s">
        <v>388</v>
      </c>
    </row>
    <row r="58" spans="8:8" ht="16.5" customHeight="1">
      <c r="A58" s="169">
        <v>56.0</v>
      </c>
      <c r="B58" s="177" t="s">
        <v>389</v>
      </c>
      <c r="C58" s="178" t="s">
        <v>280</v>
      </c>
      <c r="D58" s="179" t="s">
        <v>277</v>
      </c>
      <c r="E58" s="180">
        <f>人物卡!AE5*2+MAX(人物卡!Y3,人物卡!S3)*2</f>
        <v>280.0</v>
      </c>
      <c r="F58" s="181" t="s">
        <v>390</v>
      </c>
    </row>
    <row r="59" spans="8:8" ht="16.5">
      <c r="A59" s="171">
        <v>57.0</v>
      </c>
      <c r="B59" s="172" t="s">
        <v>391</v>
      </c>
      <c r="C59" s="173" t="s">
        <v>255</v>
      </c>
      <c r="D59" s="174" t="s">
        <v>252</v>
      </c>
      <c r="E59" s="175">
        <f>人物卡!AE5*4</f>
        <v>280.0</v>
      </c>
      <c r="F59" s="176" t="s">
        <v>392</v>
      </c>
    </row>
    <row r="60" spans="8:8" ht="16.5">
      <c r="A60" s="169">
        <v>58.0</v>
      </c>
      <c r="B60" s="177" t="s">
        <v>393</v>
      </c>
      <c r="C60" s="178" t="s">
        <v>394</v>
      </c>
      <c r="D60" s="179" t="s">
        <v>252</v>
      </c>
      <c r="E60" s="180">
        <f>人物卡!AE5*4</f>
        <v>280.0</v>
      </c>
      <c r="F60" s="181" t="s">
        <v>395</v>
      </c>
    </row>
    <row r="61" spans="8:8" ht="18.75">
      <c r="A61" s="171">
        <v>59.0</v>
      </c>
      <c r="B61" s="172" t="s">
        <v>396</v>
      </c>
      <c r="C61" s="173" t="s">
        <v>397</v>
      </c>
      <c r="D61" s="174" t="s">
        <v>343</v>
      </c>
      <c r="E61" s="175">
        <f>人物卡!AE5*2+MAX(人物卡!Y5,人物卡!Y3)*2</f>
        <v>280.0</v>
      </c>
      <c r="F61" s="176" t="s">
        <v>398</v>
      </c>
    </row>
    <row r="62" spans="8:8" ht="16.5">
      <c r="A62" s="169">
        <v>60.0</v>
      </c>
      <c r="B62" s="177" t="s">
        <v>399</v>
      </c>
      <c r="C62" s="178" t="s">
        <v>400</v>
      </c>
      <c r="D62" s="179" t="s">
        <v>241</v>
      </c>
      <c r="E62" s="180">
        <f>人物卡!AE5*2+人物卡!Y5*2</f>
        <v>220.0</v>
      </c>
      <c r="F62" s="181" t="s">
        <v>401</v>
      </c>
    </row>
    <row r="63" spans="8:8" ht="16.5">
      <c r="A63" s="171">
        <v>61.0</v>
      </c>
      <c r="B63" s="172" t="s">
        <v>402</v>
      </c>
      <c r="C63" s="173" t="s">
        <v>236</v>
      </c>
      <c r="D63" s="174" t="s">
        <v>277</v>
      </c>
      <c r="E63" s="175">
        <f>人物卡!AE5*2+MAX(人物卡!Y3,人物卡!S3)*2</f>
        <v>280.0</v>
      </c>
      <c r="F63" s="176" t="s">
        <v>403</v>
      </c>
    </row>
    <row r="64" spans="8:8" ht="17.25">
      <c r="A64" s="169">
        <v>62.0</v>
      </c>
      <c r="B64" s="177" t="s">
        <v>404</v>
      </c>
      <c r="C64" s="178" t="s">
        <v>405</v>
      </c>
      <c r="D64" s="179" t="s">
        <v>328</v>
      </c>
      <c r="E64" s="180">
        <f>人物卡!AE5*2+人物卡!Y5*2</f>
        <v>220.0</v>
      </c>
      <c r="F64" s="181" t="s">
        <v>406</v>
      </c>
    </row>
    <row r="65" spans="8:8" ht="16.5">
      <c r="A65" s="171">
        <v>63.0</v>
      </c>
      <c r="B65" s="172" t="s">
        <v>407</v>
      </c>
      <c r="C65" s="173" t="s">
        <v>363</v>
      </c>
      <c r="D65" s="174" t="s">
        <v>408</v>
      </c>
      <c r="E65" s="175">
        <f>人物卡!AE5*2+MAX(人物卡!Y5,人物卡!Y3)*2</f>
        <v>280.0</v>
      </c>
      <c r="F65" s="176" t="s">
        <v>409</v>
      </c>
    </row>
    <row r="66" spans="8:8" ht="17.25">
      <c r="A66" s="169">
        <v>64.0</v>
      </c>
      <c r="B66" s="177" t="s">
        <v>410</v>
      </c>
      <c r="C66" s="178" t="s">
        <v>411</v>
      </c>
      <c r="D66" s="179" t="s">
        <v>321</v>
      </c>
      <c r="E66" s="180">
        <f>人物卡!AE5*2+人物卡!S3*2</f>
        <v>210.0</v>
      </c>
      <c r="F66" s="181" t="s">
        <v>412</v>
      </c>
    </row>
    <row r="67" spans="8:8" ht="16.5">
      <c r="A67" s="171">
        <v>65.0</v>
      </c>
      <c r="B67" s="172" t="s">
        <v>413</v>
      </c>
      <c r="C67" s="173" t="s">
        <v>280</v>
      </c>
      <c r="D67" s="174" t="s">
        <v>252</v>
      </c>
      <c r="E67" s="175">
        <f>人物卡!AE5*4</f>
        <v>280.0</v>
      </c>
      <c r="F67" s="176" t="s">
        <v>414</v>
      </c>
    </row>
    <row r="68" spans="8:8" ht="16.5">
      <c r="A68" s="169">
        <v>66.0</v>
      </c>
      <c r="B68" s="177" t="s">
        <v>415</v>
      </c>
      <c r="C68" s="178" t="s">
        <v>280</v>
      </c>
      <c r="D68" s="179" t="s">
        <v>252</v>
      </c>
      <c r="E68" s="180">
        <f>人物卡!AE5*4</f>
        <v>280.0</v>
      </c>
      <c r="F68" s="181" t="s">
        <v>416</v>
      </c>
    </row>
    <row r="69" spans="8:8" ht="16.5">
      <c r="A69" s="171">
        <v>67.0</v>
      </c>
      <c r="B69" s="172" t="s">
        <v>417</v>
      </c>
      <c r="C69" s="173" t="s">
        <v>418</v>
      </c>
      <c r="D69" s="174" t="s">
        <v>252</v>
      </c>
      <c r="E69" s="175">
        <f>人物卡!AE5*4</f>
        <v>280.0</v>
      </c>
      <c r="F69" s="176" t="s">
        <v>419</v>
      </c>
    </row>
    <row r="70" spans="8:8" ht="16.5">
      <c r="A70" s="169">
        <v>68.0</v>
      </c>
      <c r="B70" s="177" t="s">
        <v>420</v>
      </c>
      <c r="C70" s="178" t="s">
        <v>373</v>
      </c>
      <c r="D70" s="179" t="s">
        <v>252</v>
      </c>
      <c r="E70" s="180">
        <f>人物卡!AE5*4</f>
        <v>280.0</v>
      </c>
      <c r="F70" s="181" t="s">
        <v>421</v>
      </c>
    </row>
    <row r="71" spans="8:8" ht="16.5" customHeight="1">
      <c r="A71" s="171">
        <v>69.0</v>
      </c>
      <c r="B71" s="172" t="s">
        <v>422</v>
      </c>
      <c r="C71" s="173" t="s">
        <v>280</v>
      </c>
      <c r="D71" s="174" t="s">
        <v>277</v>
      </c>
      <c r="E71" s="175">
        <f>人物卡!AE5*2+MAX(人物卡!Y3,人物卡!S3)*2</f>
        <v>280.0</v>
      </c>
      <c r="F71" s="176" t="s">
        <v>423</v>
      </c>
    </row>
    <row r="72" spans="8:8" ht="16.5" customHeight="1">
      <c r="A72" s="169">
        <v>70.0</v>
      </c>
      <c r="B72" s="177" t="s">
        <v>424</v>
      </c>
      <c r="C72" s="178" t="s">
        <v>280</v>
      </c>
      <c r="D72" s="179" t="s">
        <v>277</v>
      </c>
      <c r="E72" s="180">
        <f>人物卡!AE5*2+MAX(人物卡!Y3,人物卡!S3)*2</f>
        <v>280.0</v>
      </c>
      <c r="F72" s="181" t="s">
        <v>425</v>
      </c>
    </row>
    <row r="73" spans="8:8" ht="16.5">
      <c r="A73" s="171">
        <v>71.0</v>
      </c>
      <c r="B73" s="172" t="s">
        <v>426</v>
      </c>
      <c r="C73" s="173" t="s">
        <v>360</v>
      </c>
      <c r="D73" s="174" t="s">
        <v>252</v>
      </c>
      <c r="E73" s="175">
        <f>人物卡!AE5*4</f>
        <v>280.0</v>
      </c>
      <c r="F73" s="176" t="s">
        <v>427</v>
      </c>
    </row>
    <row r="74" spans="8:8" ht="16.5">
      <c r="A74" s="169">
        <v>72.0</v>
      </c>
      <c r="B74" s="177" t="s">
        <v>428</v>
      </c>
      <c r="C74" s="178" t="s">
        <v>429</v>
      </c>
      <c r="D74" s="179" t="s">
        <v>252</v>
      </c>
      <c r="E74" s="180">
        <f>人物卡!AE5*4</f>
        <v>280.0</v>
      </c>
      <c r="F74" s="181" t="s">
        <v>430</v>
      </c>
    </row>
    <row r="75" spans="8:8" ht="16.5">
      <c r="A75" s="171">
        <v>73.0</v>
      </c>
      <c r="B75" s="172" t="s">
        <v>431</v>
      </c>
      <c r="C75" s="173" t="s">
        <v>240</v>
      </c>
      <c r="D75" s="174" t="s">
        <v>252</v>
      </c>
      <c r="E75" s="175">
        <f>人物卡!AE5*4</f>
        <v>280.0</v>
      </c>
      <c r="F75" s="176" t="s">
        <v>432</v>
      </c>
    </row>
    <row r="76" spans="8:8" ht="16.5" customHeight="1">
      <c r="A76" s="169">
        <v>74.0</v>
      </c>
      <c r="B76" s="177" t="s">
        <v>433</v>
      </c>
      <c r="C76" s="178" t="s">
        <v>434</v>
      </c>
      <c r="D76" s="179" t="s">
        <v>277</v>
      </c>
      <c r="E76" s="180">
        <f>人物卡!AE5*2+MAX(人物卡!Y3,人物卡!S3)*2</f>
        <v>280.0</v>
      </c>
      <c r="F76" s="181" t="s">
        <v>435</v>
      </c>
    </row>
    <row r="77" spans="8:8" ht="17.25" customHeight="1">
      <c r="A77" s="171">
        <v>75.0</v>
      </c>
      <c r="B77" s="172" t="s">
        <v>436</v>
      </c>
      <c r="C77" s="173" t="s">
        <v>437</v>
      </c>
      <c r="D77" s="174" t="s">
        <v>241</v>
      </c>
      <c r="E77" s="175">
        <f>人物卡!AE5*2+人物卡!Y5*2</f>
        <v>220.0</v>
      </c>
      <c r="F77" s="176" t="s">
        <v>438</v>
      </c>
    </row>
    <row r="78" spans="8:8" ht="17.25" customHeight="1">
      <c r="A78" s="169">
        <v>76.0</v>
      </c>
      <c r="B78" s="177" t="s">
        <v>439</v>
      </c>
      <c r="C78" s="178" t="s">
        <v>313</v>
      </c>
      <c r="D78" s="179" t="s">
        <v>314</v>
      </c>
      <c r="E78" s="180">
        <f>人物卡!AE5*2+MAX(人物卡!Y3,人物卡!S3)*2</f>
        <v>280.0</v>
      </c>
      <c r="F78" s="181" t="s">
        <v>440</v>
      </c>
    </row>
    <row r="79" spans="8:8" ht="16.5">
      <c r="A79" s="171">
        <v>77.0</v>
      </c>
      <c r="B79" s="172" t="s">
        <v>441</v>
      </c>
      <c r="C79" s="173" t="s">
        <v>373</v>
      </c>
      <c r="D79" s="174" t="s">
        <v>252</v>
      </c>
      <c r="E79" s="175">
        <f>人物卡!AE5*4</f>
        <v>280.0</v>
      </c>
      <c r="F79" s="176" t="s">
        <v>442</v>
      </c>
    </row>
    <row r="80" spans="8:8" ht="16.5" customHeight="1">
      <c r="A80" s="169">
        <v>78.0</v>
      </c>
      <c r="B80" s="177" t="s">
        <v>443</v>
      </c>
      <c r="C80" s="178" t="s">
        <v>280</v>
      </c>
      <c r="D80" s="179" t="s">
        <v>444</v>
      </c>
      <c r="E80" s="180">
        <f>人物卡!AE5*2+MAX(人物卡!Y3,人物卡!AE3)*2</f>
        <v>280.0</v>
      </c>
      <c r="F80" s="181" t="s">
        <v>445</v>
      </c>
    </row>
    <row r="81" spans="8:8" ht="16.5">
      <c r="A81" s="171">
        <v>79.0</v>
      </c>
      <c r="B81" s="172" t="s">
        <v>446</v>
      </c>
      <c r="C81" s="173" t="s">
        <v>280</v>
      </c>
      <c r="D81" s="174" t="s">
        <v>252</v>
      </c>
      <c r="E81" s="175">
        <f>人物卡!AE5*4</f>
        <v>280.0</v>
      </c>
      <c r="F81" s="176" t="s">
        <v>447</v>
      </c>
    </row>
    <row r="82" spans="8:8" ht="16.5">
      <c r="A82" s="169">
        <v>80.0</v>
      </c>
      <c r="B82" s="177" t="s">
        <v>448</v>
      </c>
      <c r="C82" s="178" t="s">
        <v>449</v>
      </c>
      <c r="D82" s="179" t="s">
        <v>252</v>
      </c>
      <c r="E82" s="180">
        <f>人物卡!AE5*4</f>
        <v>280.0</v>
      </c>
      <c r="F82" s="181" t="s">
        <v>450</v>
      </c>
    </row>
    <row r="83" spans="8:8" ht="16.5" customHeight="1">
      <c r="A83" s="171">
        <v>81.0</v>
      </c>
      <c r="B83" s="172" t="s">
        <v>451</v>
      </c>
      <c r="C83" s="173" t="s">
        <v>452</v>
      </c>
      <c r="D83" s="174" t="s">
        <v>277</v>
      </c>
      <c r="E83" s="175">
        <f>人物卡!AE5*2+MAX(人物卡!Y3,人物卡!S3)*2</f>
        <v>280.0</v>
      </c>
      <c r="F83" s="176" t="s">
        <v>453</v>
      </c>
    </row>
    <row r="84" spans="8:8" ht="16.5">
      <c r="A84" s="169">
        <v>82.0</v>
      </c>
      <c r="B84" s="177" t="s">
        <v>454</v>
      </c>
      <c r="C84" s="178" t="s">
        <v>280</v>
      </c>
      <c r="D84" s="179" t="s">
        <v>252</v>
      </c>
      <c r="E84" s="180">
        <f>人物卡!AE5*4</f>
        <v>280.0</v>
      </c>
      <c r="F84" s="181" t="s">
        <v>455</v>
      </c>
    </row>
    <row r="85" spans="8:8" ht="16.5">
      <c r="A85" s="171">
        <v>83.0</v>
      </c>
      <c r="B85" s="172" t="s">
        <v>456</v>
      </c>
      <c r="C85" s="173" t="s">
        <v>457</v>
      </c>
      <c r="D85" s="174" t="s">
        <v>252</v>
      </c>
      <c r="E85" s="175">
        <f>人物卡!AE5*4</f>
        <v>280.0</v>
      </c>
      <c r="F85" s="176" t="s">
        <v>458</v>
      </c>
    </row>
    <row r="86" spans="8:8" ht="16.5">
      <c r="A86" s="169">
        <v>84.0</v>
      </c>
      <c r="B86" s="177" t="s">
        <v>459</v>
      </c>
      <c r="C86" s="178" t="s">
        <v>280</v>
      </c>
      <c r="D86" s="179" t="s">
        <v>252</v>
      </c>
      <c r="E86" s="180">
        <f>人物卡!AE5*4</f>
        <v>280.0</v>
      </c>
      <c r="F86" s="181" t="s">
        <v>460</v>
      </c>
    </row>
    <row r="87" spans="8:8" ht="16.5">
      <c r="A87" s="171">
        <v>85.0</v>
      </c>
      <c r="B87" s="172" t="s">
        <v>461</v>
      </c>
      <c r="C87" s="173" t="s">
        <v>373</v>
      </c>
      <c r="D87" s="174" t="s">
        <v>252</v>
      </c>
      <c r="E87" s="175">
        <f>人物卡!AE5*4</f>
        <v>280.0</v>
      </c>
      <c r="F87" s="176" t="s">
        <v>462</v>
      </c>
    </row>
    <row r="88" spans="8:8" ht="16.5" customHeight="1">
      <c r="A88" s="169">
        <v>86.0</v>
      </c>
      <c r="B88" s="177" t="s">
        <v>463</v>
      </c>
      <c r="C88" s="178" t="s">
        <v>434</v>
      </c>
      <c r="D88" s="179" t="s">
        <v>310</v>
      </c>
      <c r="E88" s="180">
        <f>人物卡!AE5*2+人物卡!Y3*2</f>
        <v>280.0</v>
      </c>
      <c r="F88" s="181" t="s">
        <v>464</v>
      </c>
    </row>
    <row r="89" spans="8:8" ht="16.5">
      <c r="A89" s="171">
        <v>87.0</v>
      </c>
      <c r="B89" s="172" t="s">
        <v>465</v>
      </c>
      <c r="C89" s="173" t="s">
        <v>313</v>
      </c>
      <c r="D89" s="174" t="s">
        <v>252</v>
      </c>
      <c r="E89" s="175">
        <f>人物卡!AE5*4</f>
        <v>280.0</v>
      </c>
      <c r="F89" s="176" t="s">
        <v>466</v>
      </c>
    </row>
    <row r="90" spans="8:8" ht="16.5" customHeight="1">
      <c r="A90" s="169">
        <v>88.0</v>
      </c>
      <c r="B90" s="177" t="s">
        <v>467</v>
      </c>
      <c r="C90" s="178" t="s">
        <v>286</v>
      </c>
      <c r="D90" s="179" t="s">
        <v>277</v>
      </c>
      <c r="E90" s="180">
        <f>人物卡!AE5*2+MAX(人物卡!Y3,人物卡!S3)*2</f>
        <v>280.0</v>
      </c>
      <c r="F90" s="181" t="s">
        <v>468</v>
      </c>
    </row>
    <row r="91" spans="8:8" ht="16.5" customHeight="1">
      <c r="A91" s="171">
        <v>89.0</v>
      </c>
      <c r="B91" s="172" t="s">
        <v>469</v>
      </c>
      <c r="C91" s="173" t="s">
        <v>280</v>
      </c>
      <c r="D91" s="174" t="s">
        <v>277</v>
      </c>
      <c r="E91" s="175">
        <f>人物卡!AE5*2+MAX(人物卡!Y3,人物卡!S3)*2</f>
        <v>280.0</v>
      </c>
      <c r="F91" s="176" t="s">
        <v>470</v>
      </c>
    </row>
    <row r="92" spans="8:8" ht="16.5" customHeight="1">
      <c r="A92" s="169">
        <v>90.0</v>
      </c>
      <c r="B92" s="177" t="s">
        <v>471</v>
      </c>
      <c r="C92" s="178" t="s">
        <v>280</v>
      </c>
      <c r="D92" s="179" t="s">
        <v>277</v>
      </c>
      <c r="E92" s="180">
        <f>人物卡!AE5*2+MAX(人物卡!Y3,人物卡!S3)*2</f>
        <v>280.0</v>
      </c>
      <c r="F92" s="181" t="s">
        <v>472</v>
      </c>
    </row>
    <row r="93" spans="8:8" ht="16.5">
      <c r="A93" s="171">
        <v>91.0</v>
      </c>
      <c r="B93" s="172" t="s">
        <v>473</v>
      </c>
      <c r="C93" s="173" t="s">
        <v>434</v>
      </c>
      <c r="D93" s="174" t="s">
        <v>252</v>
      </c>
      <c r="E93" s="175">
        <f>人物卡!AE5*4</f>
        <v>280.0</v>
      </c>
      <c r="F93" s="176" t="s">
        <v>474</v>
      </c>
    </row>
    <row r="94" spans="8:8" ht="16.5" customHeight="1">
      <c r="A94" s="169">
        <v>92.0</v>
      </c>
      <c r="B94" s="177" t="s">
        <v>475</v>
      </c>
      <c r="C94" s="178" t="s">
        <v>476</v>
      </c>
      <c r="D94" s="179" t="s">
        <v>277</v>
      </c>
      <c r="E94" s="180">
        <f>人物卡!AE5*2+MAX(人物卡!Y3,人物卡!S3)*2</f>
        <v>280.0</v>
      </c>
      <c r="F94" s="181" t="s">
        <v>477</v>
      </c>
    </row>
    <row r="95" spans="8:8" ht="17.25" customHeight="1">
      <c r="A95" s="171">
        <v>93.0</v>
      </c>
      <c r="B95" s="172" t="s">
        <v>478</v>
      </c>
      <c r="C95" s="173" t="s">
        <v>479</v>
      </c>
      <c r="D95" s="174" t="s">
        <v>241</v>
      </c>
      <c r="E95" s="175">
        <f>人物卡!AE5*2+人物卡!Y5*2</f>
        <v>220.0</v>
      </c>
      <c r="F95" s="176" t="s">
        <v>480</v>
      </c>
    </row>
    <row r="96" spans="8:8" ht="16.5">
      <c r="A96" s="169">
        <v>94.0</v>
      </c>
      <c r="B96" s="177" t="s">
        <v>13</v>
      </c>
      <c r="C96" s="178" t="s">
        <v>360</v>
      </c>
      <c r="D96" s="179" t="s">
        <v>252</v>
      </c>
      <c r="E96" s="180">
        <f>人物卡!AE5*4</f>
        <v>280.0</v>
      </c>
      <c r="F96" s="181" t="s">
        <v>481</v>
      </c>
    </row>
    <row r="97" spans="8:8" ht="16.5">
      <c r="A97" s="171">
        <v>95.0</v>
      </c>
      <c r="B97" s="172" t="s">
        <v>482</v>
      </c>
      <c r="C97" s="173" t="s">
        <v>255</v>
      </c>
      <c r="D97" s="174" t="s">
        <v>252</v>
      </c>
      <c r="E97" s="175">
        <f>人物卡!AE5*4</f>
        <v>280.0</v>
      </c>
      <c r="F97" s="176" t="s">
        <v>483</v>
      </c>
    </row>
    <row r="98" spans="8:8" ht="16.5">
      <c r="A98" s="169">
        <v>96.0</v>
      </c>
      <c r="B98" s="177" t="s">
        <v>484</v>
      </c>
      <c r="C98" s="178" t="s">
        <v>280</v>
      </c>
      <c r="D98" s="179" t="s">
        <v>252</v>
      </c>
      <c r="E98" s="180">
        <f>人物卡!AE5*4</f>
        <v>280.0</v>
      </c>
      <c r="F98" s="181" t="s">
        <v>485</v>
      </c>
    </row>
    <row r="99" spans="8:8" ht="16.5">
      <c r="A99" s="171">
        <v>97.0</v>
      </c>
      <c r="B99" s="172" t="s">
        <v>486</v>
      </c>
      <c r="C99" s="173" t="s">
        <v>280</v>
      </c>
      <c r="D99" s="174" t="s">
        <v>252</v>
      </c>
      <c r="E99" s="175">
        <f>人物卡!AE5*4</f>
        <v>280.0</v>
      </c>
      <c r="F99" s="176" t="s">
        <v>487</v>
      </c>
    </row>
    <row r="100" spans="8:8" ht="16.5">
      <c r="A100" s="169">
        <v>98.0</v>
      </c>
      <c r="B100" s="177" t="s">
        <v>488</v>
      </c>
      <c r="C100" s="178" t="s">
        <v>289</v>
      </c>
      <c r="D100" s="179" t="s">
        <v>252</v>
      </c>
      <c r="E100" s="180">
        <f>人物卡!AE5*4</f>
        <v>280.0</v>
      </c>
      <c r="F100" s="181" t="s">
        <v>489</v>
      </c>
    </row>
    <row r="101" spans="8:8" ht="17.25" customHeight="1">
      <c r="A101" s="171">
        <v>99.0</v>
      </c>
      <c r="B101" s="172" t="s">
        <v>490</v>
      </c>
      <c r="C101" s="173" t="s">
        <v>240</v>
      </c>
      <c r="D101" s="174" t="s">
        <v>328</v>
      </c>
      <c r="E101" s="175">
        <f>人物卡!AE5*2+人物卡!Y5*2</f>
        <v>220.0</v>
      </c>
      <c r="F101" s="176" t="s">
        <v>491</v>
      </c>
    </row>
    <row r="102" spans="8:8" ht="16.5">
      <c r="A102" s="169">
        <v>100.0</v>
      </c>
      <c r="B102" s="177" t="s">
        <v>492</v>
      </c>
      <c r="C102" s="178" t="s">
        <v>268</v>
      </c>
      <c r="D102" s="179" t="s">
        <v>252</v>
      </c>
      <c r="E102" s="180">
        <f>人物卡!AE5*4</f>
        <v>280.0</v>
      </c>
      <c r="F102" s="181" t="s">
        <v>493</v>
      </c>
    </row>
    <row r="103" spans="8:8" ht="17.25" customHeight="1">
      <c r="A103" s="171">
        <v>101.0</v>
      </c>
      <c r="B103" s="172" t="s">
        <v>494</v>
      </c>
      <c r="C103" s="173" t="s">
        <v>280</v>
      </c>
      <c r="D103" s="174" t="s">
        <v>332</v>
      </c>
      <c r="E103" s="175">
        <f>人物卡!AE5*2+MAX(人物卡!Y5,人物卡!Y3)*2</f>
        <v>280.0</v>
      </c>
      <c r="F103" s="176" t="s">
        <v>495</v>
      </c>
    </row>
    <row r="104" spans="8:8" ht="17.25" customHeight="1">
      <c r="A104" s="169">
        <v>102.0</v>
      </c>
      <c r="B104" s="177" t="s">
        <v>496</v>
      </c>
      <c r="C104" s="178" t="s">
        <v>289</v>
      </c>
      <c r="D104" s="179" t="s">
        <v>343</v>
      </c>
      <c r="E104" s="180">
        <f>人物卡!AE5*2+MAX(人物卡!Y5,人物卡!Y3)*2</f>
        <v>280.0</v>
      </c>
      <c r="F104" s="181" t="s">
        <v>497</v>
      </c>
    </row>
    <row r="105" spans="8:8" ht="16.5" customHeight="1">
      <c r="A105" s="171">
        <v>103.0</v>
      </c>
      <c r="B105" s="172" t="s">
        <v>498</v>
      </c>
      <c r="C105" s="173" t="s">
        <v>280</v>
      </c>
      <c r="D105" s="174" t="s">
        <v>277</v>
      </c>
      <c r="E105" s="175">
        <f>人物卡!AE5*2+MAX(人物卡!Y3,人物卡!S3)*2</f>
        <v>280.0</v>
      </c>
      <c r="F105" s="176" t="s">
        <v>499</v>
      </c>
    </row>
    <row r="106" spans="8:8" ht="17.25" customHeight="1">
      <c r="A106" s="169">
        <v>104.0</v>
      </c>
      <c r="B106" s="177" t="s">
        <v>500</v>
      </c>
      <c r="C106" s="178" t="s">
        <v>340</v>
      </c>
      <c r="D106" s="179" t="s">
        <v>343</v>
      </c>
      <c r="E106" s="180">
        <f>人物卡!AE5*2+MAX(人物卡!Y5,人物卡!Y3)*2</f>
        <v>280.0</v>
      </c>
      <c r="F106" s="181" t="s">
        <v>501</v>
      </c>
    </row>
    <row r="107" spans="8:8" ht="16.5">
      <c r="A107" s="171">
        <v>105.0</v>
      </c>
      <c r="B107" s="172" t="s">
        <v>502</v>
      </c>
      <c r="C107" s="173" t="s">
        <v>503</v>
      </c>
      <c r="D107" s="174" t="s">
        <v>252</v>
      </c>
      <c r="E107" s="175">
        <f>人物卡!AE5*4</f>
        <v>280.0</v>
      </c>
      <c r="F107" s="176" t="s">
        <v>504</v>
      </c>
    </row>
    <row r="108" spans="8:8" ht="16.5" customHeight="1">
      <c r="A108" s="169">
        <v>106.0</v>
      </c>
      <c r="B108" s="177" t="s">
        <v>505</v>
      </c>
      <c r="C108" s="178" t="s">
        <v>506</v>
      </c>
      <c r="D108" s="179" t="s">
        <v>277</v>
      </c>
      <c r="E108" s="180">
        <f>人物卡!AE5*2+MAX(人物卡!Y3,人物卡!S3)*2</f>
        <v>280.0</v>
      </c>
      <c r="F108" s="181" t="s">
        <v>507</v>
      </c>
    </row>
    <row r="109" spans="8:8" ht="16.5" customHeight="1">
      <c r="A109" s="171">
        <v>107.0</v>
      </c>
      <c r="B109" s="172" t="s">
        <v>508</v>
      </c>
      <c r="C109" s="173" t="s">
        <v>509</v>
      </c>
      <c r="D109" s="174" t="s">
        <v>277</v>
      </c>
      <c r="E109" s="175">
        <f>人物卡!AE5*2+MAX(人物卡!Y3,人物卡!S3)*2</f>
        <v>280.0</v>
      </c>
      <c r="F109" s="176" t="s">
        <v>510</v>
      </c>
    </row>
    <row r="110" spans="8:8" ht="16.5">
      <c r="A110" s="169">
        <v>108.0</v>
      </c>
      <c r="B110" s="177" t="s">
        <v>511</v>
      </c>
      <c r="C110" s="178" t="s">
        <v>289</v>
      </c>
      <c r="D110" s="179" t="s">
        <v>252</v>
      </c>
      <c r="E110" s="180">
        <f>人物卡!AE5*4</f>
        <v>280.0</v>
      </c>
      <c r="F110" s="181" t="s">
        <v>512</v>
      </c>
    </row>
    <row r="111" spans="8:8" ht="16.5">
      <c r="A111" s="171">
        <v>109.0</v>
      </c>
      <c r="B111" s="172" t="s">
        <v>513</v>
      </c>
      <c r="C111" s="173" t="s">
        <v>479</v>
      </c>
      <c r="D111" s="174" t="s">
        <v>252</v>
      </c>
      <c r="E111" s="175">
        <f>人物卡!AE5*4</f>
        <v>280.0</v>
      </c>
      <c r="F111" s="176" t="s">
        <v>514</v>
      </c>
    </row>
    <row r="112" spans="8:8" ht="17.25" customHeight="1">
      <c r="A112" s="169">
        <v>110.0</v>
      </c>
      <c r="B112" s="177" t="s">
        <v>515</v>
      </c>
      <c r="C112" s="178" t="s">
        <v>236</v>
      </c>
      <c r="D112" s="179" t="s">
        <v>408</v>
      </c>
      <c r="E112" s="180">
        <f>人物卡!AE5*2+MAX(人物卡!Y5,人物卡!Y3)*2</f>
        <v>280.0</v>
      </c>
      <c r="F112" s="181" t="s">
        <v>516</v>
      </c>
    </row>
    <row r="113" spans="8:8" ht="16.5">
      <c r="A113" s="171">
        <v>111.0</v>
      </c>
      <c r="B113" s="172" t="s">
        <v>517</v>
      </c>
      <c r="C113" s="173" t="s">
        <v>236</v>
      </c>
      <c r="D113" s="174" t="s">
        <v>252</v>
      </c>
      <c r="E113" s="175">
        <f>人物卡!AE5*4</f>
        <v>280.0</v>
      </c>
      <c r="F113" s="176" t="s">
        <v>518</v>
      </c>
    </row>
    <row r="114" spans="8:8" ht="16.5">
      <c r="A114" s="169">
        <v>112.0</v>
      </c>
      <c r="B114" s="177" t="s">
        <v>519</v>
      </c>
      <c r="C114" s="178" t="s">
        <v>520</v>
      </c>
      <c r="D114" s="179" t="s">
        <v>252</v>
      </c>
      <c r="E114" s="180">
        <f>人物卡!AE5*4</f>
        <v>280.0</v>
      </c>
      <c r="F114" s="181" t="s">
        <v>521</v>
      </c>
    </row>
    <row r="115" spans="8:8" ht="16.5" customHeight="1">
      <c r="A115" s="171">
        <v>113.0</v>
      </c>
      <c r="B115" s="172" t="s">
        <v>522</v>
      </c>
      <c r="C115" s="173" t="s">
        <v>437</v>
      </c>
      <c r="D115" s="174" t="s">
        <v>256</v>
      </c>
      <c r="E115" s="175">
        <f>人物卡!AE5*2+MAX(人物卡!Y5,人物卡!AE3)*2</f>
        <v>240.0</v>
      </c>
      <c r="F115" s="176" t="s">
        <v>523</v>
      </c>
    </row>
    <row r="116" spans="8:8" ht="16.5">
      <c r="A116" s="182">
        <v>114.0</v>
      </c>
      <c r="B116" s="183" t="s">
        <v>524</v>
      </c>
      <c r="C116" s="184" t="s">
        <v>240</v>
      </c>
      <c r="D116" s="185" t="s">
        <v>252</v>
      </c>
      <c r="E116" s="186">
        <f>人物卡!AE5*4</f>
        <v>280.0</v>
      </c>
      <c r="F116" s="187" t="s">
        <v>525</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511805555555555" footer="0.511805555555555"/>
</worksheet>
</file>

<file path=xl/worksheets/sheet4.xml><?xml version="1.0" encoding="utf-8"?>
<worksheet xmlns:r="http://schemas.openxmlformats.org/officeDocument/2006/relationships" xmlns="http://schemas.openxmlformats.org/spreadsheetml/2006/main">
  <dimension ref="A1:L139"/>
  <sheetViews>
    <sheetView workbookViewId="0" showGridLines="0" showRowColHeaders="0">
      <pane ySplit="1" topLeftCell="A32" state="frozen" activePane="bottomLeft"/>
      <selection pane="bottomLeft" activeCell="A2" sqref="A2"/>
    </sheetView>
  </sheetViews>
  <sheetFormatPr defaultRowHeight="16.5" defaultColWidth="10" zeroHeight="1"/>
  <cols>
    <col min="1" max="1" customWidth="1" width="29.507812" style="188"/>
    <col min="2" max="2" customWidth="1" width="12.6796875" style="188"/>
    <col min="3" max="3" customWidth="1" width="18.886719" style="188"/>
    <col min="4" max="4" customWidth="1" width="5.5585938" style="189"/>
    <col min="5" max="5" customWidth="1" width="9.296875" style="188"/>
    <col min="6" max="6" customWidth="1" width="11.386719" style="188"/>
    <col min="7" max="7" customWidth="1" width="5.5585938" style="188"/>
    <col min="8" max="8" customWidth="1" width="11.386719" style="188"/>
    <col min="9" max="9" customWidth="1" width="7.3789062" style="188"/>
    <col min="10" max="10" customWidth="1" width="11.2578125" style="188"/>
    <col min="11" max="11" customWidth="1" width="13.199219" style="188"/>
    <col min="12" max="12" customWidth="1" width="13.199219" style="188"/>
    <col min="13" max="13" customWidth="1" width="13.199219" style="188"/>
    <col min="14" max="14" customWidth="1" width="13.199219" style="188"/>
    <col min="15" max="15" customWidth="1" width="13.199219" style="188"/>
    <col min="16" max="16" customWidth="1" width="13.199219" style="188"/>
    <col min="17" max="17" customWidth="1" width="13.199219" style="188"/>
    <col min="18" max="18" customWidth="1" width="13.199219" style="188"/>
    <col min="19" max="19" customWidth="1" width="13.199219" style="188"/>
    <col min="20" max="20" customWidth="1" width="13.199219" style="188"/>
    <col min="21" max="21" customWidth="1" width="13.199219" style="188"/>
    <col min="22" max="22" customWidth="1" width="13.199219" style="188"/>
    <col min="23" max="23" customWidth="1" width="13.199219" style="188"/>
    <col min="24" max="24" customWidth="1" width="13.199219" style="188"/>
    <col min="25" max="25" customWidth="1" width="13.199219" style="188"/>
    <col min="26" max="26" customWidth="1" width="13.199219" style="188"/>
    <col min="27" max="27" customWidth="1" width="13.199219" style="188"/>
    <col min="28" max="28" customWidth="1" width="13.199219" style="188"/>
    <col min="29" max="29" customWidth="1" width="13.199219" style="188"/>
    <col min="30" max="30" customWidth="1" width="13.199219" style="188"/>
    <col min="31" max="31" customWidth="1" width="13.199219" style="188"/>
    <col min="32" max="32" customWidth="1" width="13.199219" style="188"/>
    <col min="33" max="33" customWidth="1" width="13.199219" style="188"/>
    <col min="34" max="34" customWidth="1" width="13.199219" style="188"/>
    <col min="35" max="35" customWidth="1" width="13.199219" style="188"/>
    <col min="36" max="36" customWidth="1" width="13.199219" style="188"/>
    <col min="37" max="37" customWidth="1" width="13.199219" style="188"/>
    <col min="38" max="38" customWidth="1" width="13.199219" style="188"/>
    <col min="39" max="39" customWidth="1" width="13.199219" style="188"/>
    <col min="40" max="40" customWidth="1" width="13.199219" style="188"/>
    <col min="41" max="41" customWidth="1" width="13.199219" style="188"/>
    <col min="42" max="42" customWidth="1" width="13.199219" style="188"/>
    <col min="43" max="43" customWidth="1" width="13.199219" style="188"/>
    <col min="44" max="44" customWidth="1" width="13.199219" style="188"/>
    <col min="45" max="45" customWidth="1" width="13.199219" style="188"/>
    <col min="46" max="46" customWidth="1" width="13.199219" style="188"/>
    <col min="47" max="47" customWidth="1" width="13.199219" style="188"/>
    <col min="48" max="48" customWidth="1" width="13.199219" style="188"/>
    <col min="49" max="49" customWidth="1" width="13.199219" style="188"/>
    <col min="50" max="50" customWidth="1" width="13.199219" style="188"/>
    <col min="51" max="51" customWidth="1" width="13.199219" style="188"/>
    <col min="52" max="52" customWidth="1" width="13.199219" style="188"/>
    <col min="53" max="53" customWidth="1" width="13.199219" style="188"/>
    <col min="54" max="54" customWidth="1" width="13.199219" style="188"/>
    <col min="55" max="55" customWidth="1" width="13.199219" style="188"/>
    <col min="56" max="56" customWidth="1" width="13.199219" style="188"/>
    <col min="57" max="57" customWidth="1" width="13.199219" style="188"/>
    <col min="58" max="58" customWidth="1" width="13.199219" style="188"/>
    <col min="59" max="59" customWidth="1" width="13.199219" style="188"/>
    <col min="60" max="60" customWidth="1" width="13.199219" style="188"/>
    <col min="61" max="61" customWidth="1" width="13.199219" style="188"/>
    <col min="62" max="62" customWidth="1" width="13.199219" style="188"/>
    <col min="63" max="63" customWidth="1" width="13.199219" style="188"/>
    <col min="64" max="64" customWidth="1" width="13.199219" style="188"/>
    <col min="65" max="65" customWidth="1" width="13.199219" style="188"/>
    <col min="66" max="66" customWidth="1" width="13.199219" style="188"/>
    <col min="67" max="67" customWidth="1" width="13.199219" style="188"/>
    <col min="68" max="68" customWidth="1" width="13.199219" style="188"/>
    <col min="69" max="69" customWidth="1" width="13.199219" style="188"/>
    <col min="70" max="70" customWidth="1" width="13.199219" style="188"/>
    <col min="71" max="71" customWidth="1" width="13.199219" style="188"/>
    <col min="72" max="72" customWidth="1" width="13.199219" style="188"/>
    <col min="73" max="73" customWidth="1" width="13.199219" style="188"/>
    <col min="74" max="74" customWidth="1" width="13.199219" style="188"/>
    <col min="75" max="75" customWidth="1" width="13.199219" style="188"/>
    <col min="76" max="76" customWidth="1" width="13.199219" style="188"/>
    <col min="77" max="77" customWidth="1" width="13.199219" style="188"/>
    <col min="78" max="78" customWidth="1" width="13.199219" style="188"/>
    <col min="79" max="79" customWidth="1" width="13.199219" style="188"/>
    <col min="80" max="80" customWidth="1" width="13.199219" style="188"/>
    <col min="81" max="81" customWidth="1" width="13.199219" style="188"/>
    <col min="82" max="82" customWidth="1" width="13.199219" style="188"/>
    <col min="83" max="83" customWidth="1" width="13.199219" style="188"/>
    <col min="84" max="84" customWidth="1" width="13.199219" style="188"/>
    <col min="85" max="85" customWidth="1" width="13.199219" style="188"/>
    <col min="86" max="86" customWidth="1" width="13.199219" style="188"/>
    <col min="87" max="87" customWidth="1" width="13.199219" style="188"/>
    <col min="88" max="88" customWidth="1" width="13.199219" style="188"/>
    <col min="89" max="89" customWidth="1" width="13.199219" style="188"/>
    <col min="90" max="90" customWidth="1" width="13.199219" style="188"/>
    <col min="91" max="91" customWidth="1" width="13.199219" style="188"/>
    <col min="92" max="92" customWidth="1" width="13.199219" style="188"/>
    <col min="93" max="93" customWidth="1" width="13.199219" style="188"/>
    <col min="94" max="94" customWidth="1" width="13.199219" style="188"/>
    <col min="95" max="95" customWidth="1" width="13.199219" style="188"/>
    <col min="96" max="96" customWidth="1" width="13.199219" style="188"/>
    <col min="97" max="97" customWidth="1" width="13.199219" style="188"/>
    <col min="98" max="98" customWidth="1" width="13.199219" style="188"/>
    <col min="99" max="99" customWidth="1" width="13.199219" style="188"/>
    <col min="100" max="100" customWidth="1" width="13.199219" style="188"/>
    <col min="101" max="101" customWidth="1" width="13.199219" style="188"/>
    <col min="102" max="102" customWidth="1" width="13.199219" style="188"/>
    <col min="103" max="103" customWidth="1" width="13.199219" style="188"/>
    <col min="104" max="104" customWidth="1" width="13.199219" style="188"/>
    <col min="105" max="105" customWidth="1" width="13.199219" style="188"/>
    <col min="106" max="106" customWidth="1" width="13.199219" style="188"/>
    <col min="107" max="107" customWidth="1" width="13.199219" style="188"/>
    <col min="108" max="108" customWidth="1" width="13.199219" style="188"/>
    <col min="109" max="109" customWidth="1" width="13.199219" style="188"/>
    <col min="110" max="110" customWidth="1" width="13.199219" style="188"/>
    <col min="111" max="111" customWidth="1" width="13.199219" style="188"/>
    <col min="112" max="112" customWidth="1" width="13.199219" style="188"/>
    <col min="113" max="113" customWidth="1" width="13.199219" style="188"/>
    <col min="114" max="114" customWidth="1" width="13.199219" style="188"/>
    <col min="115" max="115" customWidth="1" width="13.199219" style="188"/>
    <col min="116" max="116" customWidth="1" width="13.199219" style="188"/>
    <col min="117" max="117" customWidth="1" width="13.199219" style="188"/>
    <col min="118" max="118" customWidth="1" width="13.199219" style="188"/>
    <col min="119" max="119" customWidth="1" width="13.199219" style="188"/>
    <col min="120" max="120" customWidth="1" width="13.199219" style="188"/>
    <col min="121" max="121" customWidth="1" width="13.199219" style="188"/>
    <col min="122" max="122" customWidth="1" width="13.199219" style="188"/>
    <col min="123" max="123" customWidth="1" width="13.199219" style="188"/>
    <col min="124" max="124" customWidth="1" width="13.199219" style="188"/>
    <col min="125" max="125" customWidth="1" width="13.199219" style="188"/>
    <col min="126" max="126" customWidth="1" width="13.199219" style="188"/>
    <col min="127" max="127" customWidth="1" width="13.199219" style="188"/>
    <col min="128" max="128" customWidth="1" width="13.199219" style="188"/>
    <col min="129" max="129" customWidth="1" width="13.199219" style="188"/>
    <col min="130" max="130" customWidth="1" width="13.199219" style="188"/>
    <col min="131" max="131" customWidth="1" width="13.199219" style="188"/>
    <col min="132" max="132" customWidth="1" width="13.199219" style="188"/>
    <col min="133" max="133" customWidth="1" width="13.199219" style="188"/>
    <col min="134" max="134" customWidth="1" width="13.199219" style="188"/>
    <col min="135" max="135" customWidth="1" width="13.199219" style="188"/>
    <col min="136" max="136" customWidth="1" width="13.199219" style="188"/>
    <col min="137" max="137" customWidth="1" width="13.199219" style="188"/>
    <col min="138" max="138" customWidth="1" width="13.199219" style="188"/>
    <col min="139" max="139" customWidth="1" width="13.199219" style="188"/>
    <col min="140" max="140" customWidth="1" width="13.199219" style="188"/>
    <col min="141" max="141" customWidth="1" width="13.199219" style="188"/>
    <col min="142" max="142" customWidth="1" width="13.199219" style="188"/>
    <col min="143" max="143" customWidth="1" width="13.199219" style="188"/>
    <col min="144" max="144" customWidth="1" width="13.199219" style="188"/>
    <col min="145" max="145" customWidth="1" width="13.199219" style="188"/>
    <col min="146" max="146" customWidth="1" width="13.199219" style="188"/>
    <col min="147" max="147" customWidth="1" width="13.199219" style="188"/>
    <col min="148" max="148" customWidth="1" width="13.199219" style="188"/>
    <col min="149" max="149" customWidth="1" width="13.199219" style="188"/>
    <col min="150" max="150" customWidth="1" width="13.199219" style="188"/>
    <col min="151" max="151" customWidth="1" width="13.199219" style="188"/>
    <col min="152" max="152" customWidth="1" width="13.199219" style="188"/>
    <col min="153" max="153" customWidth="1" width="13.199219" style="188"/>
    <col min="154" max="154" customWidth="1" width="13.199219" style="188"/>
    <col min="155" max="155" customWidth="1" width="13.199219" style="188"/>
    <col min="156" max="156" customWidth="1" width="13.199219" style="188"/>
    <col min="157" max="157" customWidth="1" width="13.199219" style="188"/>
    <col min="158" max="158" customWidth="1" width="13.199219" style="188"/>
    <col min="159" max="159" customWidth="1" width="13.199219" style="188"/>
    <col min="160" max="160" customWidth="1" width="13.199219" style="188"/>
    <col min="161" max="161" customWidth="1" width="13.199219" style="188"/>
    <col min="162" max="162" customWidth="1" width="13.199219" style="188"/>
    <col min="163" max="163" customWidth="1" width="13.199219" style="188"/>
    <col min="164" max="164" customWidth="1" width="13.199219" style="188"/>
    <col min="165" max="165" customWidth="1" width="13.199219" style="188"/>
    <col min="166" max="166" customWidth="1" width="13.199219" style="188"/>
    <col min="167" max="167" customWidth="1" width="13.199219" style="188"/>
    <col min="168" max="168" customWidth="1" width="13.199219" style="188"/>
    <col min="169" max="169" customWidth="1" width="13.199219" style="188"/>
    <col min="170" max="170" customWidth="1" width="13.199219" style="188"/>
    <col min="171" max="171" customWidth="1" width="13.199219" style="188"/>
    <col min="172" max="172" customWidth="1" width="13.199219" style="188"/>
    <col min="173" max="173" customWidth="1" width="13.199219" style="188"/>
    <col min="174" max="174" customWidth="1" width="13.199219" style="188"/>
    <col min="175" max="175" customWidth="1" width="13.199219" style="188"/>
    <col min="176" max="176" customWidth="1" width="13.199219" style="188"/>
    <col min="177" max="177" customWidth="1" width="13.199219" style="188"/>
    <col min="178" max="178" customWidth="1" width="13.199219" style="188"/>
    <col min="179" max="179" customWidth="1" width="13.199219" style="188"/>
    <col min="180" max="180" customWidth="1" width="13.199219" style="188"/>
    <col min="181" max="181" customWidth="1" width="13.199219" style="188"/>
    <col min="182" max="182" customWidth="1" width="13.199219" style="188"/>
    <col min="183" max="183" customWidth="1" width="13.199219" style="188"/>
    <col min="184" max="184" customWidth="1" width="13.199219" style="188"/>
    <col min="185" max="185" customWidth="1" width="13.199219" style="188"/>
    <col min="186" max="186" customWidth="1" width="13.199219" style="188"/>
    <col min="187" max="187" customWidth="1" width="13.199219" style="188"/>
    <col min="188" max="188" customWidth="1" width="13.199219" style="188"/>
    <col min="189" max="189" customWidth="1" width="13.199219" style="188"/>
    <col min="190" max="190" customWidth="1" width="13.199219" style="188"/>
    <col min="191" max="191" customWidth="1" width="13.199219" style="188"/>
    <col min="192" max="192" customWidth="1" width="13.199219" style="188"/>
    <col min="193" max="193" customWidth="1" width="13.199219" style="188"/>
    <col min="194" max="194" customWidth="1" width="13.199219" style="188"/>
    <col min="195" max="195" customWidth="1" width="13.199219" style="188"/>
    <col min="196" max="196" customWidth="1" width="13.199219" style="188"/>
    <col min="197" max="197" customWidth="1" width="13.199219" style="188"/>
    <col min="198" max="198" customWidth="1" width="13.199219" style="188"/>
    <col min="199" max="199" customWidth="1" width="13.199219" style="188"/>
    <col min="200" max="200" customWidth="1" width="13.199219" style="188"/>
    <col min="201" max="201" customWidth="1" width="13.199219" style="188"/>
    <col min="202" max="202" customWidth="1" width="13.199219" style="188"/>
    <col min="203" max="203" customWidth="1" width="13.199219" style="188"/>
    <col min="204" max="204" customWidth="1" width="13.199219" style="188"/>
    <col min="205" max="205" customWidth="1" width="13.199219" style="188"/>
    <col min="206" max="206" customWidth="1" width="13.199219" style="188"/>
    <col min="207" max="207" customWidth="1" width="13.199219" style="188"/>
    <col min="208" max="208" customWidth="1" width="13.199219" style="188"/>
    <col min="209" max="209" customWidth="1" width="13.199219" style="188"/>
    <col min="210" max="210" customWidth="1" width="13.199219" style="188"/>
    <col min="211" max="211" customWidth="1" width="13.199219" style="188"/>
    <col min="212" max="212" customWidth="1" width="13.199219" style="188"/>
    <col min="213" max="213" customWidth="1" width="13.199219" style="188"/>
    <col min="214" max="214" customWidth="1" width="13.199219" style="188"/>
    <col min="215" max="215" customWidth="1" width="13.199219" style="188"/>
    <col min="216" max="216" customWidth="1" width="13.199219" style="188"/>
    <col min="217" max="217" customWidth="1" width="13.199219" style="188"/>
    <col min="218" max="218" customWidth="1" width="13.199219" style="188"/>
    <col min="219" max="219" customWidth="1" width="13.199219" style="188"/>
    <col min="220" max="220" customWidth="1" width="13.199219" style="188"/>
    <col min="221" max="221" customWidth="1" width="13.199219" style="188"/>
    <col min="222" max="222" customWidth="1" width="13.199219" style="188"/>
    <col min="223" max="223" customWidth="1" width="13.199219" style="188"/>
    <col min="224" max="224" customWidth="1" width="13.199219" style="188"/>
    <col min="225" max="225" customWidth="1" width="13.199219" style="188"/>
    <col min="226" max="226" customWidth="1" width="13.199219" style="188"/>
    <col min="227" max="227" customWidth="1" width="13.199219" style="188"/>
    <col min="228" max="228" customWidth="1" width="13.199219" style="188"/>
    <col min="229" max="229" customWidth="1" width="13.199219" style="188"/>
    <col min="230" max="230" customWidth="1" width="13.199219" style="188"/>
    <col min="231" max="231" customWidth="1" width="13.199219" style="188"/>
    <col min="232" max="232" customWidth="1" width="13.199219" style="188"/>
    <col min="233" max="233" customWidth="1" width="13.199219" style="188"/>
    <col min="234" max="234" customWidth="1" width="13.199219" style="188"/>
    <col min="235" max="235" customWidth="1" width="13.199219" style="188"/>
    <col min="236" max="236" customWidth="1" width="13.199219" style="188"/>
    <col min="237" max="237" customWidth="1" width="13.199219" style="188"/>
    <col min="238" max="238" customWidth="1" width="13.199219" style="188"/>
    <col min="239" max="239" customWidth="1" width="13.199219" style="188"/>
    <col min="240" max="240" customWidth="1" width="13.199219" style="188"/>
    <col min="241" max="241" customWidth="1" width="13.199219" style="188"/>
    <col min="242" max="242" customWidth="1" width="13.199219" style="188"/>
    <col min="243" max="243" customWidth="1" width="13.199219" style="188"/>
    <col min="244" max="244" customWidth="1" width="13.199219" style="188"/>
    <col min="245" max="245" customWidth="1" width="13.199219" style="188"/>
    <col min="246" max="246" customWidth="1" width="13.199219" style="188"/>
    <col min="247" max="247" customWidth="1" width="13.199219" style="188"/>
    <col min="248" max="248" customWidth="1" width="13.199219" style="188"/>
    <col min="249" max="249" customWidth="1" width="13.199219" style="188"/>
    <col min="250" max="250" customWidth="1" width="13.199219" style="188"/>
    <col min="251" max="251" customWidth="1" width="13.199219" style="188"/>
    <col min="252" max="252" customWidth="1" width="13.199219" style="188"/>
    <col min="253" max="253" customWidth="1" width="13.199219" style="188"/>
    <col min="254" max="254" customWidth="1" width="13.199219" style="188"/>
    <col min="255" max="255" customWidth="1" width="13.199219" style="188"/>
    <col min="256" max="256" customWidth="1" width="13.199219" style="188"/>
    <col min="257" max="16384" width="9" style="0" hidden="0"/>
  </cols>
  <sheetData>
    <row r="1" spans="8:8" ht="16.5">
      <c r="A1" s="190" t="s">
        <v>526</v>
      </c>
      <c r="B1" s="190" t="s">
        <v>527</v>
      </c>
      <c r="C1" s="190" t="s">
        <v>108</v>
      </c>
      <c r="D1" s="191" t="s">
        <v>107</v>
      </c>
      <c r="E1" s="190" t="s">
        <v>528</v>
      </c>
      <c r="F1" s="190" t="s">
        <v>529</v>
      </c>
      <c r="G1" s="190" t="s">
        <v>530</v>
      </c>
      <c r="H1" s="190" t="s">
        <v>531</v>
      </c>
      <c r="I1" s="190" t="s">
        <v>112</v>
      </c>
      <c r="J1" s="190" t="s">
        <v>10</v>
      </c>
    </row>
    <row r="2" spans="8:8" ht="16.5">
      <c r="A2" s="192" t="s">
        <v>532</v>
      </c>
      <c r="B2" s="193"/>
      <c r="C2" s="193"/>
      <c r="D2" s="193"/>
      <c r="E2" s="193"/>
      <c r="F2" s="193"/>
      <c r="G2" s="193"/>
      <c r="H2" s="193"/>
      <c r="I2" s="193"/>
      <c r="J2" s="193"/>
    </row>
    <row r="3" spans="8:8" s="194" ht="16.5" customFormat="1">
      <c r="A3" s="194" t="s">
        <v>533</v>
      </c>
      <c r="B3" s="194" t="s">
        <v>534</v>
      </c>
      <c r="C3" s="194" t="s">
        <v>535</v>
      </c>
      <c r="D3" s="194" t="s">
        <v>115</v>
      </c>
      <c r="E3" s="194" t="s">
        <v>536</v>
      </c>
      <c r="F3" s="194">
        <v>1.0</v>
      </c>
      <c r="G3" s="194">
        <v>1.0</v>
      </c>
      <c r="H3" s="194" t="s">
        <v>537</v>
      </c>
      <c r="I3" s="194">
        <v>97.0</v>
      </c>
      <c r="J3" s="194" t="s">
        <v>538</v>
      </c>
    </row>
    <row r="4" spans="8:8" ht="16.5">
      <c r="A4" s="173" t="s">
        <v>539</v>
      </c>
      <c r="B4" s="173" t="s">
        <v>540</v>
      </c>
      <c r="C4" s="173" t="s">
        <v>541</v>
      </c>
      <c r="D4" s="195" t="s">
        <v>115</v>
      </c>
      <c r="E4" s="196" t="s">
        <v>542</v>
      </c>
      <c r="F4" s="196">
        <v>1.0</v>
      </c>
      <c r="G4" s="196" t="s">
        <v>543</v>
      </c>
      <c r="H4" s="196" t="s">
        <v>544</v>
      </c>
      <c r="I4" s="196" t="s">
        <v>543</v>
      </c>
      <c r="J4" s="196" t="s">
        <v>538</v>
      </c>
    </row>
    <row r="5" spans="8:8" ht="16.5">
      <c r="A5" s="188" t="s">
        <v>545</v>
      </c>
      <c r="B5" s="188" t="s">
        <v>546</v>
      </c>
      <c r="C5" s="188" t="s">
        <v>547</v>
      </c>
      <c r="D5" s="189" t="s">
        <v>115</v>
      </c>
      <c r="E5" s="197" t="s">
        <v>548</v>
      </c>
      <c r="F5" s="197">
        <v>1.0</v>
      </c>
      <c r="G5" s="197"/>
      <c r="H5" s="197" t="s">
        <v>549</v>
      </c>
      <c r="I5" s="197"/>
      <c r="J5" s="197" t="s">
        <v>550</v>
      </c>
    </row>
    <row r="6" spans="8:8" ht="16.5">
      <c r="A6" s="173" t="s">
        <v>551</v>
      </c>
      <c r="B6" s="173" t="s">
        <v>540</v>
      </c>
      <c r="C6" s="173" t="s">
        <v>552</v>
      </c>
      <c r="D6" s="195" t="s">
        <v>115</v>
      </c>
      <c r="E6" s="196" t="s">
        <v>542</v>
      </c>
      <c r="F6" s="196">
        <v>1.0</v>
      </c>
      <c r="G6" s="196" t="s">
        <v>543</v>
      </c>
      <c r="H6" s="196" t="s">
        <v>553</v>
      </c>
      <c r="I6" s="196" t="s">
        <v>543</v>
      </c>
      <c r="J6" s="196" t="s">
        <v>538</v>
      </c>
    </row>
    <row r="7" spans="8:8" ht="16.5">
      <c r="A7" s="188" t="s">
        <v>554</v>
      </c>
      <c r="B7" s="188" t="s">
        <v>555</v>
      </c>
      <c r="C7" s="188" t="s">
        <v>556</v>
      </c>
      <c r="D7" s="189" t="s">
        <v>50</v>
      </c>
      <c r="E7" s="197" t="s">
        <v>542</v>
      </c>
      <c r="F7" s="197">
        <v>1.0</v>
      </c>
      <c r="G7" s="197"/>
      <c r="H7" s="197" t="s">
        <v>557</v>
      </c>
      <c r="I7" s="197">
        <v>95.0</v>
      </c>
      <c r="J7" s="197" t="s">
        <v>558</v>
      </c>
    </row>
    <row r="8" spans="8:8" ht="16.5">
      <c r="A8" s="173" t="s">
        <v>559</v>
      </c>
      <c r="B8" s="173" t="s">
        <v>540</v>
      </c>
      <c r="C8" s="173" t="s">
        <v>560</v>
      </c>
      <c r="D8" s="195" t="s">
        <v>115</v>
      </c>
      <c r="E8" s="196" t="s">
        <v>542</v>
      </c>
      <c r="F8" s="196">
        <v>1.0</v>
      </c>
      <c r="G8" s="196" t="s">
        <v>543</v>
      </c>
      <c r="H8" s="196" t="s">
        <v>561</v>
      </c>
      <c r="I8" s="196" t="s">
        <v>543</v>
      </c>
      <c r="J8" s="196" t="s">
        <v>538</v>
      </c>
    </row>
    <row r="9" spans="8:8" ht="16.5">
      <c r="A9" s="188" t="s">
        <v>562</v>
      </c>
      <c r="B9" s="188" t="s">
        <v>540</v>
      </c>
      <c r="C9" s="188" t="s">
        <v>560</v>
      </c>
      <c r="D9" s="189" t="s">
        <v>115</v>
      </c>
      <c r="E9" s="197" t="s">
        <v>542</v>
      </c>
      <c r="F9" s="197" t="s">
        <v>563</v>
      </c>
      <c r="G9" s="197"/>
      <c r="H9" s="197" t="s">
        <v>564</v>
      </c>
      <c r="I9" s="197"/>
      <c r="J9" s="197" t="s">
        <v>538</v>
      </c>
    </row>
    <row r="10" spans="8:8" ht="16.5">
      <c r="A10" s="173" t="s">
        <v>565</v>
      </c>
      <c r="B10" s="173" t="s">
        <v>540</v>
      </c>
      <c r="C10" s="173" t="s">
        <v>566</v>
      </c>
      <c r="D10" s="195" t="s">
        <v>115</v>
      </c>
      <c r="E10" s="196" t="s">
        <v>542</v>
      </c>
      <c r="F10" s="196" t="s">
        <v>563</v>
      </c>
      <c r="G10" s="196" t="s">
        <v>543</v>
      </c>
      <c r="H10" s="196" t="s">
        <v>564</v>
      </c>
      <c r="I10" s="196" t="s">
        <v>543</v>
      </c>
      <c r="J10" s="196" t="s">
        <v>538</v>
      </c>
    </row>
    <row r="11" spans="8:8" ht="16.5">
      <c r="A11" s="188" t="s">
        <v>567</v>
      </c>
      <c r="B11" s="188" t="s">
        <v>534</v>
      </c>
      <c r="C11" s="188" t="s">
        <v>568</v>
      </c>
      <c r="D11" s="189" t="s">
        <v>50</v>
      </c>
      <c r="E11" s="197" t="s">
        <v>569</v>
      </c>
      <c r="F11" s="197" t="s">
        <v>570</v>
      </c>
      <c r="G11" s="197" t="s">
        <v>563</v>
      </c>
      <c r="H11" s="197" t="s">
        <v>571</v>
      </c>
      <c r="I11" s="197">
        <v>96.0</v>
      </c>
      <c r="J11" s="197" t="s">
        <v>538</v>
      </c>
    </row>
    <row r="12" spans="8:8" ht="16.5">
      <c r="A12" s="173" t="s">
        <v>572</v>
      </c>
      <c r="B12" s="173" t="s">
        <v>573</v>
      </c>
      <c r="C12" s="173" t="s">
        <v>566</v>
      </c>
      <c r="D12" s="195" t="s">
        <v>50</v>
      </c>
      <c r="E12" s="196" t="s">
        <v>542</v>
      </c>
      <c r="F12" s="196">
        <v>1.0</v>
      </c>
      <c r="G12" s="196" t="s">
        <v>543</v>
      </c>
      <c r="H12" s="196" t="s">
        <v>574</v>
      </c>
      <c r="I12" s="196" t="s">
        <v>543</v>
      </c>
      <c r="J12" s="196" t="s">
        <v>538</v>
      </c>
    </row>
    <row r="13" spans="8:8" ht="16.5">
      <c r="A13" s="188" t="s">
        <v>575</v>
      </c>
      <c r="B13" s="188" t="s">
        <v>540</v>
      </c>
      <c r="C13" s="188" t="s">
        <v>576</v>
      </c>
      <c r="D13" s="189" t="s">
        <v>50</v>
      </c>
      <c r="E13" s="197" t="s">
        <v>542</v>
      </c>
      <c r="F13" s="197">
        <v>1.0</v>
      </c>
      <c r="G13" s="197"/>
      <c r="H13" s="197" t="s">
        <v>577</v>
      </c>
      <c r="I13" s="197"/>
      <c r="J13" s="197" t="s">
        <v>538</v>
      </c>
    </row>
    <row r="14" spans="8:8" ht="16.5">
      <c r="A14" s="173" t="s">
        <v>578</v>
      </c>
      <c r="B14" s="173" t="s">
        <v>540</v>
      </c>
      <c r="C14" s="173" t="s">
        <v>560</v>
      </c>
      <c r="D14" s="195" t="s">
        <v>50</v>
      </c>
      <c r="E14" s="196" t="s">
        <v>542</v>
      </c>
      <c r="F14" s="196">
        <v>1.0</v>
      </c>
      <c r="G14" s="196" t="s">
        <v>543</v>
      </c>
      <c r="H14" s="196" t="s">
        <v>579</v>
      </c>
      <c r="I14" s="196" t="s">
        <v>543</v>
      </c>
      <c r="J14" s="196" t="s">
        <v>538</v>
      </c>
    </row>
    <row r="15" spans="8:8" ht="16.5">
      <c r="A15" s="188" t="s">
        <v>580</v>
      </c>
      <c r="B15" s="188" t="s">
        <v>540</v>
      </c>
      <c r="C15" s="188" t="s">
        <v>581</v>
      </c>
      <c r="D15" s="189" t="s">
        <v>50</v>
      </c>
      <c r="E15" s="197" t="s">
        <v>542</v>
      </c>
      <c r="F15" s="197">
        <v>1.0</v>
      </c>
      <c r="G15" s="197"/>
      <c r="H15" s="197" t="s">
        <v>561</v>
      </c>
      <c r="I15" s="197"/>
      <c r="J15" s="197" t="s">
        <v>538</v>
      </c>
    </row>
    <row r="16" spans="8:8" ht="16.5">
      <c r="A16" s="173" t="s">
        <v>582</v>
      </c>
      <c r="B16" s="173" t="s">
        <v>540</v>
      </c>
      <c r="C16" s="173" t="s">
        <v>583</v>
      </c>
      <c r="D16" s="195" t="s">
        <v>50</v>
      </c>
      <c r="E16" s="196" t="s">
        <v>542</v>
      </c>
      <c r="F16" s="196">
        <v>1.0</v>
      </c>
      <c r="G16" s="196" t="s">
        <v>543</v>
      </c>
      <c r="H16" s="196" t="s">
        <v>584</v>
      </c>
      <c r="I16" s="196" t="s">
        <v>543</v>
      </c>
      <c r="J16" s="196" t="s">
        <v>538</v>
      </c>
    </row>
    <row r="17" spans="8:8" ht="16.5">
      <c r="A17" s="188" t="s">
        <v>585</v>
      </c>
      <c r="B17" s="188" t="s">
        <v>540</v>
      </c>
      <c r="C17" s="188" t="s">
        <v>586</v>
      </c>
      <c r="D17" s="189" t="s">
        <v>115</v>
      </c>
      <c r="E17" s="197" t="s">
        <v>542</v>
      </c>
      <c r="F17" s="197">
        <v>1.0</v>
      </c>
      <c r="G17" s="197"/>
      <c r="H17" s="197"/>
      <c r="I17" s="197">
        <v>95.0</v>
      </c>
      <c r="J17" s="197" t="s">
        <v>558</v>
      </c>
    </row>
    <row r="18" spans="8:8" ht="16.5">
      <c r="A18" s="173" t="s">
        <v>587</v>
      </c>
      <c r="B18" s="173" t="s">
        <v>540</v>
      </c>
      <c r="C18" s="173" t="s">
        <v>588</v>
      </c>
      <c r="D18" s="195" t="s">
        <v>115</v>
      </c>
      <c r="E18" s="196" t="s">
        <v>589</v>
      </c>
      <c r="F18" s="196">
        <v>1.0</v>
      </c>
      <c r="G18" s="196">
        <v>25.0</v>
      </c>
      <c r="H18" s="196" t="s">
        <v>590</v>
      </c>
      <c r="I18" s="196" t="s">
        <v>543</v>
      </c>
      <c r="J18" s="196" t="s">
        <v>538</v>
      </c>
    </row>
    <row r="19" spans="8:8" ht="16.5">
      <c r="A19" s="188" t="s">
        <v>591</v>
      </c>
      <c r="B19" s="188" t="s">
        <v>592</v>
      </c>
      <c r="C19" s="188" t="s">
        <v>560</v>
      </c>
      <c r="D19" s="189" t="s">
        <v>115</v>
      </c>
      <c r="E19" s="197" t="s">
        <v>542</v>
      </c>
      <c r="F19" s="197">
        <v>1.0</v>
      </c>
      <c r="G19" s="197"/>
      <c r="H19" s="197" t="s">
        <v>544</v>
      </c>
      <c r="I19" s="197"/>
      <c r="J19" s="197" t="s">
        <v>538</v>
      </c>
    </row>
    <row r="20" spans="8:8" ht="16.5">
      <c r="A20" s="173" t="s">
        <v>593</v>
      </c>
      <c r="B20" s="173" t="s">
        <v>94</v>
      </c>
      <c r="C20" s="173" t="s">
        <v>594</v>
      </c>
      <c r="D20" s="195" t="s">
        <v>115</v>
      </c>
      <c r="E20" s="196" t="s">
        <v>595</v>
      </c>
      <c r="F20" s="196">
        <v>1.0</v>
      </c>
      <c r="G20" s="196" t="s">
        <v>543</v>
      </c>
      <c r="H20" s="196" t="s">
        <v>543</v>
      </c>
      <c r="I20" s="196" t="s">
        <v>543</v>
      </c>
      <c r="J20" s="196" t="s">
        <v>538</v>
      </c>
    </row>
    <row r="21" spans="8:8" ht="16.5">
      <c r="A21" s="188" t="s">
        <v>596</v>
      </c>
      <c r="B21" s="188" t="s">
        <v>94</v>
      </c>
      <c r="C21" s="188" t="s">
        <v>547</v>
      </c>
      <c r="D21" s="189" t="s">
        <v>50</v>
      </c>
      <c r="E21" s="197" t="s">
        <v>542</v>
      </c>
      <c r="F21" s="197">
        <v>1.0</v>
      </c>
      <c r="G21" s="197" t="s">
        <v>597</v>
      </c>
      <c r="H21" s="197" t="s">
        <v>574</v>
      </c>
      <c r="I21" s="197">
        <v>100.0</v>
      </c>
      <c r="J21" s="197" t="s">
        <v>538</v>
      </c>
    </row>
    <row r="22" spans="8:8" ht="16.5">
      <c r="A22" s="173" t="s">
        <v>598</v>
      </c>
      <c r="B22" s="173" t="s">
        <v>599</v>
      </c>
      <c r="C22" s="173" t="s">
        <v>600</v>
      </c>
      <c r="D22" s="195" t="s">
        <v>50</v>
      </c>
      <c r="E22" s="196" t="s">
        <v>542</v>
      </c>
      <c r="F22" s="196">
        <v>1.0</v>
      </c>
      <c r="G22" s="196" t="s">
        <v>543</v>
      </c>
      <c r="H22" s="196" t="s">
        <v>601</v>
      </c>
      <c r="I22" s="196" t="s">
        <v>543</v>
      </c>
      <c r="J22" s="196" t="s">
        <v>538</v>
      </c>
    </row>
    <row r="23" spans="8:8" ht="16.5">
      <c r="A23" s="188" t="s">
        <v>602</v>
      </c>
      <c r="B23" s="188" t="s">
        <v>94</v>
      </c>
      <c r="C23" s="188" t="s">
        <v>603</v>
      </c>
      <c r="D23" s="189" t="s">
        <v>50</v>
      </c>
      <c r="E23" s="197" t="s">
        <v>595</v>
      </c>
      <c r="F23" s="197">
        <v>1.0</v>
      </c>
      <c r="G23" s="197"/>
      <c r="H23" s="197">
        <v>42760.0</v>
      </c>
      <c r="I23" s="197"/>
      <c r="J23" s="197" t="s">
        <v>604</v>
      </c>
    </row>
    <row r="24" spans="8:8" ht="16.5">
      <c r="A24" s="173" t="s">
        <v>605</v>
      </c>
      <c r="B24" s="173" t="s">
        <v>606</v>
      </c>
      <c r="C24" s="173" t="s">
        <v>607</v>
      </c>
      <c r="D24" s="195" t="s">
        <v>50</v>
      </c>
      <c r="E24" s="196" t="s">
        <v>542</v>
      </c>
      <c r="F24" s="196">
        <v>1.0</v>
      </c>
      <c r="G24" s="196" t="s">
        <v>543</v>
      </c>
      <c r="H24" s="196" t="s">
        <v>608</v>
      </c>
      <c r="I24" s="196" t="s">
        <v>543</v>
      </c>
      <c r="J24" s="196" t="s">
        <v>538</v>
      </c>
    </row>
    <row r="25" spans="8:8" ht="16.5">
      <c r="A25" s="188" t="s">
        <v>609</v>
      </c>
      <c r="B25" s="188" t="s">
        <v>606</v>
      </c>
      <c r="C25" s="188" t="s">
        <v>576</v>
      </c>
      <c r="D25" s="189" t="s">
        <v>50</v>
      </c>
      <c r="E25" s="197" t="s">
        <v>542</v>
      </c>
      <c r="F25" s="197">
        <v>1.0</v>
      </c>
      <c r="G25" s="197"/>
      <c r="H25" s="197" t="s">
        <v>610</v>
      </c>
      <c r="I25" s="197"/>
      <c r="J25" s="197" t="s">
        <v>538</v>
      </c>
    </row>
    <row r="26" spans="8:8" ht="16.5">
      <c r="A26" s="173" t="s">
        <v>611</v>
      </c>
      <c r="B26" s="173" t="s">
        <v>606</v>
      </c>
      <c r="C26" s="173" t="s">
        <v>566</v>
      </c>
      <c r="D26" s="195" t="s">
        <v>50</v>
      </c>
      <c r="E26" s="196" t="s">
        <v>542</v>
      </c>
      <c r="F26" s="196">
        <v>1.0</v>
      </c>
      <c r="G26" s="196" t="s">
        <v>543</v>
      </c>
      <c r="H26" s="196" t="s">
        <v>612</v>
      </c>
      <c r="I26" s="196" t="s">
        <v>543</v>
      </c>
      <c r="J26" s="196" t="s">
        <v>538</v>
      </c>
    </row>
    <row r="27" spans="8:8" ht="16.5">
      <c r="A27" s="188" t="s">
        <v>613</v>
      </c>
      <c r="B27" s="188" t="s">
        <v>540</v>
      </c>
      <c r="C27" s="188" t="s">
        <v>614</v>
      </c>
      <c r="D27" s="189" t="s">
        <v>115</v>
      </c>
      <c r="E27" s="197" t="s">
        <v>542</v>
      </c>
      <c r="F27" s="197">
        <v>1.0</v>
      </c>
      <c r="G27" s="197"/>
      <c r="H27" s="197" t="s">
        <v>615</v>
      </c>
      <c r="I27" s="197">
        <v>97.0</v>
      </c>
      <c r="J27" s="197" t="s">
        <v>558</v>
      </c>
    </row>
    <row r="28" spans="8:8" ht="16.5">
      <c r="A28" s="173" t="s">
        <v>616</v>
      </c>
      <c r="B28" s="173" t="s">
        <v>617</v>
      </c>
      <c r="C28" s="173" t="s">
        <v>614</v>
      </c>
      <c r="D28" s="195" t="s">
        <v>115</v>
      </c>
      <c r="E28" s="196" t="s">
        <v>618</v>
      </c>
      <c r="F28" s="196">
        <v>1.0</v>
      </c>
      <c r="G28" s="196">
        <v>3.0</v>
      </c>
      <c r="H28" s="196" t="s">
        <v>619</v>
      </c>
      <c r="I28" s="196">
        <v>95.0</v>
      </c>
      <c r="J28" s="196" t="s">
        <v>558</v>
      </c>
    </row>
    <row r="29" spans="8:8" ht="16.5">
      <c r="A29" s="188" t="s">
        <v>620</v>
      </c>
      <c r="B29" s="188" t="s">
        <v>94</v>
      </c>
      <c r="C29" s="188" t="s">
        <v>603</v>
      </c>
      <c r="D29" s="189" t="s">
        <v>115</v>
      </c>
      <c r="E29" s="197">
        <v>20.0</v>
      </c>
      <c r="F29" s="197">
        <v>1.0</v>
      </c>
      <c r="G29" s="197"/>
      <c r="H29" s="197" t="s">
        <v>621</v>
      </c>
      <c r="I29" s="197"/>
      <c r="J29" s="197" t="s">
        <v>604</v>
      </c>
    </row>
    <row r="30" spans="8:8" ht="16.5">
      <c r="A30" s="173" t="s">
        <v>622</v>
      </c>
      <c r="B30" s="173" t="s">
        <v>623</v>
      </c>
      <c r="C30" s="173" t="s">
        <v>624</v>
      </c>
      <c r="D30" s="195" t="s">
        <v>50</v>
      </c>
      <c r="E30" s="196" t="s">
        <v>542</v>
      </c>
      <c r="F30" s="196">
        <v>1.0</v>
      </c>
      <c r="G30" s="196" t="s">
        <v>543</v>
      </c>
      <c r="H30" s="196" t="s">
        <v>625</v>
      </c>
      <c r="I30" s="196" t="s">
        <v>543</v>
      </c>
      <c r="J30" s="196" t="s">
        <v>538</v>
      </c>
    </row>
    <row r="31" spans="8:8" ht="16.5">
      <c r="A31" s="192" t="s">
        <v>90</v>
      </c>
      <c r="B31" s="198" t="s">
        <v>626</v>
      </c>
      <c r="C31" s="198"/>
      <c r="D31" s="198"/>
      <c r="E31" s="198"/>
      <c r="F31" s="198"/>
      <c r="G31" s="198"/>
      <c r="H31" s="198"/>
      <c r="I31" s="198"/>
      <c r="J31" s="198"/>
    </row>
    <row r="32" spans="8:8" ht="16.5">
      <c r="A32" s="188" t="s">
        <v>627</v>
      </c>
      <c r="B32" s="188" t="s">
        <v>617</v>
      </c>
      <c r="C32" s="188" t="s">
        <v>628</v>
      </c>
      <c r="D32" s="188" t="s">
        <v>50</v>
      </c>
      <c r="E32" s="188">
        <v>10.0</v>
      </c>
      <c r="F32" s="189" t="s">
        <v>629</v>
      </c>
      <c r="G32" s="197">
        <v>1.0</v>
      </c>
      <c r="H32" s="197" t="s">
        <v>630</v>
      </c>
      <c r="I32" s="197">
        <v>95.0</v>
      </c>
      <c r="J32" s="197" t="s">
        <v>604</v>
      </c>
    </row>
    <row r="33" spans="8:8" ht="16.5">
      <c r="A33" s="173" t="s">
        <v>631</v>
      </c>
      <c r="B33" s="173" t="s">
        <v>617</v>
      </c>
      <c r="C33" s="173" t="s">
        <v>632</v>
      </c>
      <c r="D33" s="173" t="s">
        <v>50</v>
      </c>
      <c r="E33" s="173" t="s">
        <v>633</v>
      </c>
      <c r="F33" s="195" t="s">
        <v>634</v>
      </c>
      <c r="G33" s="196">
        <v>6.0</v>
      </c>
      <c r="H33" s="196" t="s">
        <v>635</v>
      </c>
      <c r="I33" s="196">
        <v>100.0</v>
      </c>
      <c r="J33" s="196" t="s">
        <v>538</v>
      </c>
    </row>
    <row r="34" spans="8:8" ht="16.5">
      <c r="A34" s="188" t="s">
        <v>636</v>
      </c>
      <c r="B34" s="188" t="s">
        <v>617</v>
      </c>
      <c r="C34" s="188" t="s">
        <v>632</v>
      </c>
      <c r="D34" s="188" t="s">
        <v>50</v>
      </c>
      <c r="E34" s="188">
        <v>3.0</v>
      </c>
      <c r="F34" s="189">
        <v>1.0</v>
      </c>
      <c r="G34" s="197">
        <v>1.0</v>
      </c>
      <c r="H34" s="197" t="s">
        <v>637</v>
      </c>
      <c r="I34" s="197">
        <v>100.0</v>
      </c>
      <c r="J34" s="197" t="s">
        <v>550</v>
      </c>
    </row>
    <row r="35" spans="8:8" ht="16.5">
      <c r="A35" s="173" t="s">
        <v>638</v>
      </c>
      <c r="B35" s="173" t="s">
        <v>617</v>
      </c>
      <c r="C35" s="173" t="s">
        <v>639</v>
      </c>
      <c r="D35" s="173" t="s">
        <v>50</v>
      </c>
      <c r="E35" s="173" t="s">
        <v>640</v>
      </c>
      <c r="F35" s="195" t="s">
        <v>634</v>
      </c>
      <c r="G35" s="196">
        <v>65.0</v>
      </c>
      <c r="H35" s="196" t="s">
        <v>641</v>
      </c>
      <c r="I35" s="196">
        <v>100.0</v>
      </c>
      <c r="J35" s="196" t="s">
        <v>538</v>
      </c>
    </row>
    <row r="36" spans="8:8" ht="16.5">
      <c r="A36" s="188" t="s">
        <v>642</v>
      </c>
      <c r="B36" s="188" t="s">
        <v>617</v>
      </c>
      <c r="C36" s="188" t="s">
        <v>639</v>
      </c>
      <c r="D36" s="188" t="s">
        <v>50</v>
      </c>
      <c r="E36" s="188">
        <v>15.0</v>
      </c>
      <c r="F36" s="189" t="s">
        <v>634</v>
      </c>
      <c r="G36" s="197">
        <v>8.0</v>
      </c>
      <c r="H36" s="197" t="s">
        <v>643</v>
      </c>
      <c r="I36" s="197">
        <v>99.0</v>
      </c>
      <c r="J36" s="197" t="s">
        <v>538</v>
      </c>
    </row>
    <row r="37" spans="8:8" ht="16.5">
      <c r="A37" s="173" t="s">
        <v>644</v>
      </c>
      <c r="B37" s="173" t="s">
        <v>617</v>
      </c>
      <c r="C37" s="173" t="s">
        <v>645</v>
      </c>
      <c r="D37" s="173" t="s">
        <v>50</v>
      </c>
      <c r="E37" s="173" t="s">
        <v>640</v>
      </c>
      <c r="F37" s="195" t="s">
        <v>634</v>
      </c>
      <c r="G37" s="196">
        <v>6.0</v>
      </c>
      <c r="H37" s="196" t="s">
        <v>646</v>
      </c>
      <c r="I37" s="196">
        <v>100.0</v>
      </c>
      <c r="J37" s="196" t="s">
        <v>558</v>
      </c>
    </row>
    <row r="38" spans="8:8" ht="16.5">
      <c r="A38" s="188" t="s">
        <v>647</v>
      </c>
      <c r="B38" s="188" t="s">
        <v>617</v>
      </c>
      <c r="C38" s="188" t="s">
        <v>648</v>
      </c>
      <c r="D38" s="188" t="s">
        <v>50</v>
      </c>
      <c r="E38" s="188">
        <v>15.0</v>
      </c>
      <c r="F38" s="189" t="s">
        <v>634</v>
      </c>
      <c r="G38" s="197">
        <v>6.0</v>
      </c>
      <c r="H38" s="197" t="s">
        <v>649</v>
      </c>
      <c r="I38" s="197">
        <v>100.0</v>
      </c>
      <c r="J38" s="197" t="s">
        <v>538</v>
      </c>
    </row>
    <row r="39" spans="8:8" ht="16.5">
      <c r="A39" s="173" t="s">
        <v>650</v>
      </c>
      <c r="B39" s="173" t="s">
        <v>617</v>
      </c>
      <c r="C39" s="173" t="s">
        <v>648</v>
      </c>
      <c r="D39" s="173" t="s">
        <v>50</v>
      </c>
      <c r="E39" s="173" t="s">
        <v>640</v>
      </c>
      <c r="F39" s="195" t="s">
        <v>634</v>
      </c>
      <c r="G39" s="196">
        <v>8.0</v>
      </c>
      <c r="H39" s="196" t="s">
        <v>651</v>
      </c>
      <c r="I39" s="196">
        <v>99.0</v>
      </c>
      <c r="J39" s="196" t="s">
        <v>538</v>
      </c>
    </row>
    <row r="40" spans="8:8" ht="16.5">
      <c r="A40" s="188" t="s">
        <v>652</v>
      </c>
      <c r="B40" s="188" t="s">
        <v>617</v>
      </c>
      <c r="C40" s="188" t="s">
        <v>648</v>
      </c>
      <c r="D40" s="188" t="s">
        <v>50</v>
      </c>
      <c r="E40" s="188">
        <v>15.0</v>
      </c>
      <c r="F40" s="189" t="s">
        <v>634</v>
      </c>
      <c r="G40" s="197">
        <v>15.0</v>
      </c>
      <c r="H40" s="197" t="s">
        <v>653</v>
      </c>
      <c r="I40" s="197">
        <v>98.0</v>
      </c>
      <c r="J40" s="197" t="s">
        <v>558</v>
      </c>
    </row>
    <row r="41" spans="8:8" ht="16.5">
      <c r="A41" s="173" t="s">
        <v>654</v>
      </c>
      <c r="B41" s="173" t="s">
        <v>617</v>
      </c>
      <c r="C41" s="173" t="s">
        <v>648</v>
      </c>
      <c r="D41" s="173" t="s">
        <v>50</v>
      </c>
      <c r="E41" s="173" t="s">
        <v>640</v>
      </c>
      <c r="F41" s="195" t="s">
        <v>634</v>
      </c>
      <c r="G41" s="196">
        <v>17.0</v>
      </c>
      <c r="H41" s="196" t="s">
        <v>653</v>
      </c>
      <c r="I41" s="196">
        <v>98.0</v>
      </c>
      <c r="J41" s="196" t="s">
        <v>558</v>
      </c>
    </row>
    <row r="42" spans="8:8" ht="16.5">
      <c r="A42" s="188" t="s">
        <v>655</v>
      </c>
      <c r="B42" s="188" t="s">
        <v>617</v>
      </c>
      <c r="C42" s="188" t="s">
        <v>648</v>
      </c>
      <c r="D42" s="188" t="s">
        <v>50</v>
      </c>
      <c r="E42" s="188">
        <v>15.0</v>
      </c>
      <c r="F42" s="189" t="s">
        <v>634</v>
      </c>
      <c r="G42" s="197">
        <v>8.0</v>
      </c>
      <c r="H42" s="197" t="s">
        <v>656</v>
      </c>
      <c r="I42" s="197">
        <v>99.0</v>
      </c>
      <c r="J42" s="197" t="s">
        <v>538</v>
      </c>
    </row>
    <row r="43" spans="8:8" ht="16.5">
      <c r="A43" s="173" t="s">
        <v>657</v>
      </c>
      <c r="B43" s="173" t="s">
        <v>617</v>
      </c>
      <c r="C43" s="173" t="s">
        <v>648</v>
      </c>
      <c r="D43" s="173" t="s">
        <v>50</v>
      </c>
      <c r="E43" s="173" t="s">
        <v>640</v>
      </c>
      <c r="F43" s="195" t="s">
        <v>634</v>
      </c>
      <c r="G43" s="196">
        <v>8.0</v>
      </c>
      <c r="H43" s="196" t="s">
        <v>658</v>
      </c>
      <c r="I43" s="196">
        <v>100.0</v>
      </c>
      <c r="J43" s="196" t="s">
        <v>659</v>
      </c>
    </row>
    <row r="44" spans="8:8" ht="16.5">
      <c r="A44" s="188" t="s">
        <v>660</v>
      </c>
      <c r="B44" s="188" t="s">
        <v>617</v>
      </c>
      <c r="C44" s="188" t="s">
        <v>661</v>
      </c>
      <c r="D44" s="188" t="s">
        <v>50</v>
      </c>
      <c r="E44" s="188">
        <v>15.0</v>
      </c>
      <c r="F44" s="189" t="s">
        <v>634</v>
      </c>
      <c r="G44" s="197">
        <v>6.0</v>
      </c>
      <c r="H44" s="197" t="s">
        <v>662</v>
      </c>
      <c r="I44" s="197">
        <v>100.0</v>
      </c>
      <c r="J44" s="197" t="s">
        <v>558</v>
      </c>
    </row>
    <row r="45" spans="8:8" ht="16.5">
      <c r="A45" s="173" t="s">
        <v>663</v>
      </c>
      <c r="B45" s="173" t="s">
        <v>617</v>
      </c>
      <c r="C45" s="173" t="s">
        <v>664</v>
      </c>
      <c r="D45" s="173" t="s">
        <v>50</v>
      </c>
      <c r="E45" s="173" t="s">
        <v>640</v>
      </c>
      <c r="F45" s="195" t="s">
        <v>634</v>
      </c>
      <c r="G45" s="196">
        <v>6.0</v>
      </c>
      <c r="H45" s="196" t="s">
        <v>630</v>
      </c>
      <c r="I45" s="196">
        <v>100.0</v>
      </c>
      <c r="J45" s="196" t="s">
        <v>538</v>
      </c>
    </row>
    <row r="46" spans="8:8" ht="16.5">
      <c r="A46" s="188" t="s">
        <v>665</v>
      </c>
      <c r="B46" s="188" t="s">
        <v>617</v>
      </c>
      <c r="C46" s="188" t="s">
        <v>664</v>
      </c>
      <c r="D46" s="188" t="s">
        <v>50</v>
      </c>
      <c r="E46" s="188">
        <v>15.0</v>
      </c>
      <c r="F46" s="189" t="s">
        <v>634</v>
      </c>
      <c r="G46" s="197">
        <v>7.0</v>
      </c>
      <c r="H46" s="197" t="s">
        <v>666</v>
      </c>
      <c r="I46" s="197">
        <v>100.0</v>
      </c>
      <c r="J46" s="197" t="s">
        <v>538</v>
      </c>
    </row>
    <row r="47" spans="8:8" ht="16.5">
      <c r="A47" s="173" t="s">
        <v>667</v>
      </c>
      <c r="B47" s="173" t="s">
        <v>617</v>
      </c>
      <c r="C47" s="173" t="s">
        <v>668</v>
      </c>
      <c r="D47" s="173" t="s">
        <v>50</v>
      </c>
      <c r="E47" s="173" t="s">
        <v>640</v>
      </c>
      <c r="F47" s="195" t="s">
        <v>634</v>
      </c>
      <c r="G47" s="196">
        <v>7.0</v>
      </c>
      <c r="H47" s="196" t="s">
        <v>669</v>
      </c>
      <c r="I47" s="196">
        <v>94.0</v>
      </c>
      <c r="J47" s="196" t="s">
        <v>558</v>
      </c>
    </row>
    <row r="48" spans="8:8" ht="16.5">
      <c r="A48" s="192" t="s">
        <v>670</v>
      </c>
      <c r="B48" s="193"/>
      <c r="C48" s="193"/>
      <c r="D48" s="193"/>
      <c r="E48" s="193"/>
      <c r="F48" s="193"/>
      <c r="G48" s="193"/>
      <c r="H48" s="193"/>
      <c r="I48" s="193"/>
      <c r="J48" s="193"/>
    </row>
    <row r="49" spans="8:8" ht="16.5">
      <c r="A49" s="188" t="s">
        <v>671</v>
      </c>
      <c r="B49" s="188" t="s">
        <v>672</v>
      </c>
      <c r="C49" s="188" t="s">
        <v>673</v>
      </c>
      <c r="D49" s="188" t="s">
        <v>50</v>
      </c>
      <c r="E49" s="188" t="s">
        <v>674</v>
      </c>
      <c r="F49" s="189" t="s">
        <v>629</v>
      </c>
      <c r="G49" s="197" t="s">
        <v>563</v>
      </c>
      <c r="H49" s="197" t="s">
        <v>675</v>
      </c>
      <c r="I49" s="197" t="s">
        <v>676</v>
      </c>
      <c r="J49" s="197" t="s">
        <v>604</v>
      </c>
    </row>
    <row r="50" spans="8:8" ht="16.5">
      <c r="A50" s="173" t="s">
        <v>677</v>
      </c>
      <c r="B50" s="173" t="s">
        <v>672</v>
      </c>
      <c r="C50" s="173" t="s">
        <v>628</v>
      </c>
      <c r="D50" s="173" t="s">
        <v>50</v>
      </c>
      <c r="E50" s="173" t="s">
        <v>678</v>
      </c>
      <c r="F50" s="195" t="s">
        <v>563</v>
      </c>
      <c r="G50" s="196" t="s">
        <v>679</v>
      </c>
      <c r="H50" s="196" t="s">
        <v>680</v>
      </c>
      <c r="I50" s="196" t="s">
        <v>681</v>
      </c>
      <c r="J50" s="196" t="s">
        <v>538</v>
      </c>
    </row>
    <row r="51" spans="8:8" ht="16.5">
      <c r="A51" s="188" t="s">
        <v>682</v>
      </c>
      <c r="B51" s="188" t="s">
        <v>672</v>
      </c>
      <c r="C51" s="188" t="s">
        <v>683</v>
      </c>
      <c r="D51" s="188" t="s">
        <v>50</v>
      </c>
      <c r="E51" s="188" t="s">
        <v>684</v>
      </c>
      <c r="F51" s="189" t="s">
        <v>563</v>
      </c>
      <c r="G51" s="197" t="s">
        <v>679</v>
      </c>
      <c r="H51" s="197" t="s">
        <v>685</v>
      </c>
      <c r="I51" s="197" t="s">
        <v>686</v>
      </c>
      <c r="J51" s="197" t="s">
        <v>538</v>
      </c>
    </row>
    <row r="52" spans="8:8" ht="16.5">
      <c r="A52" s="173" t="s">
        <v>687</v>
      </c>
      <c r="B52" s="173" t="s">
        <v>672</v>
      </c>
      <c r="C52" s="173" t="s">
        <v>688</v>
      </c>
      <c r="D52" s="173" t="s">
        <v>50</v>
      </c>
      <c r="E52" s="173" t="s">
        <v>689</v>
      </c>
      <c r="F52" s="195" t="s">
        <v>690</v>
      </c>
      <c r="G52" s="196" t="s">
        <v>563</v>
      </c>
      <c r="H52" s="196" t="s">
        <v>691</v>
      </c>
      <c r="I52" s="196" t="s">
        <v>692</v>
      </c>
      <c r="J52" s="196" t="s">
        <v>550</v>
      </c>
    </row>
    <row r="53" spans="8:8" ht="16.5">
      <c r="A53" s="188" t="s">
        <v>693</v>
      </c>
      <c r="B53" s="188" t="s">
        <v>672</v>
      </c>
      <c r="C53" s="188" t="s">
        <v>694</v>
      </c>
      <c r="D53" s="188" t="s">
        <v>50</v>
      </c>
      <c r="E53" s="188" t="s">
        <v>695</v>
      </c>
      <c r="F53" s="189" t="s">
        <v>690</v>
      </c>
      <c r="G53" s="197" t="s">
        <v>563</v>
      </c>
      <c r="H53" s="197" t="s">
        <v>696</v>
      </c>
      <c r="I53" s="197" t="s">
        <v>697</v>
      </c>
      <c r="J53" s="197" t="s">
        <v>550</v>
      </c>
    </row>
    <row r="54" spans="8:8" ht="16.5">
      <c r="A54" s="173" t="s">
        <v>698</v>
      </c>
      <c r="B54" s="173" t="s">
        <v>672</v>
      </c>
      <c r="C54" s="173" t="s">
        <v>699</v>
      </c>
      <c r="D54" s="173" t="s">
        <v>50</v>
      </c>
      <c r="E54" s="173" t="s">
        <v>700</v>
      </c>
      <c r="F54" s="195" t="s">
        <v>563</v>
      </c>
      <c r="G54" s="196" t="s">
        <v>701</v>
      </c>
      <c r="H54" s="196" t="s">
        <v>619</v>
      </c>
      <c r="I54" s="196" t="s">
        <v>692</v>
      </c>
      <c r="J54" s="196" t="s">
        <v>702</v>
      </c>
    </row>
    <row r="55" spans="8:8" ht="16.5">
      <c r="A55" s="188" t="s">
        <v>703</v>
      </c>
      <c r="B55" s="188" t="s">
        <v>672</v>
      </c>
      <c r="C55" s="188" t="s">
        <v>694</v>
      </c>
      <c r="D55" s="188" t="s">
        <v>50</v>
      </c>
      <c r="E55" s="188" t="s">
        <v>704</v>
      </c>
      <c r="F55" s="189" t="s">
        <v>705</v>
      </c>
      <c r="G55" s="197" t="s">
        <v>633</v>
      </c>
      <c r="H55" s="197" t="s">
        <v>653</v>
      </c>
      <c r="I55" s="197" t="s">
        <v>706</v>
      </c>
      <c r="J55" s="197" t="s">
        <v>558</v>
      </c>
    </row>
    <row r="56" spans="8:8" ht="16.5">
      <c r="A56" s="173" t="s">
        <v>707</v>
      </c>
      <c r="B56" s="173" t="s">
        <v>672</v>
      </c>
      <c r="C56" s="173" t="s">
        <v>699</v>
      </c>
      <c r="D56" s="173" t="s">
        <v>50</v>
      </c>
      <c r="E56" s="173" t="s">
        <v>700</v>
      </c>
      <c r="F56" s="195" t="s">
        <v>563</v>
      </c>
      <c r="G56" s="196" t="s">
        <v>708</v>
      </c>
      <c r="H56" s="196" t="s">
        <v>709</v>
      </c>
      <c r="I56" s="196" t="s">
        <v>692</v>
      </c>
      <c r="J56" s="196" t="s">
        <v>538</v>
      </c>
    </row>
    <row r="57" spans="8:8" ht="16.5">
      <c r="A57" s="188" t="s">
        <v>710</v>
      </c>
      <c r="B57" s="188" t="s">
        <v>672</v>
      </c>
      <c r="C57" s="188" t="s">
        <v>699</v>
      </c>
      <c r="D57" s="188" t="s">
        <v>50</v>
      </c>
      <c r="E57" s="188" t="s">
        <v>700</v>
      </c>
      <c r="F57" s="189" t="s">
        <v>563</v>
      </c>
      <c r="G57" s="197" t="s">
        <v>708</v>
      </c>
      <c r="H57" s="197" t="s">
        <v>711</v>
      </c>
      <c r="I57" s="197" t="s">
        <v>692</v>
      </c>
      <c r="J57" s="197" t="s">
        <v>538</v>
      </c>
    </row>
    <row r="58" spans="8:8" ht="16.5">
      <c r="A58" s="173" t="s">
        <v>712</v>
      </c>
      <c r="B58" s="173" t="s">
        <v>672</v>
      </c>
      <c r="C58" s="173" t="s">
        <v>699</v>
      </c>
      <c r="D58" s="173" t="s">
        <v>50</v>
      </c>
      <c r="E58" s="173" t="s">
        <v>700</v>
      </c>
      <c r="F58" s="195" t="s">
        <v>563</v>
      </c>
      <c r="G58" s="196" t="s">
        <v>708</v>
      </c>
      <c r="H58" s="196" t="s">
        <v>713</v>
      </c>
      <c r="I58" s="196" t="s">
        <v>692</v>
      </c>
      <c r="J58" s="196" t="s">
        <v>558</v>
      </c>
    </row>
    <row r="59" spans="8:8" ht="16.5">
      <c r="A59" s="188" t="s">
        <v>714</v>
      </c>
      <c r="B59" s="188" t="s">
        <v>672</v>
      </c>
      <c r="C59" s="188" t="s">
        <v>715</v>
      </c>
      <c r="D59" s="188" t="s">
        <v>50</v>
      </c>
      <c r="E59" s="188" t="s">
        <v>700</v>
      </c>
      <c r="F59" s="189" t="s">
        <v>563</v>
      </c>
      <c r="G59" s="197" t="s">
        <v>708</v>
      </c>
      <c r="H59" s="197" t="s">
        <v>619</v>
      </c>
      <c r="I59" s="197" t="s">
        <v>686</v>
      </c>
      <c r="J59" s="197" t="s">
        <v>558</v>
      </c>
    </row>
    <row r="60" spans="8:8" ht="16.5">
      <c r="A60" s="173" t="s">
        <v>716</v>
      </c>
      <c r="B60" s="173" t="s">
        <v>672</v>
      </c>
      <c r="C60" s="173" t="s">
        <v>717</v>
      </c>
      <c r="D60" s="173" t="s">
        <v>50</v>
      </c>
      <c r="E60" s="173" t="s">
        <v>692</v>
      </c>
      <c r="F60" s="195" t="s">
        <v>718</v>
      </c>
      <c r="G60" s="196" t="s">
        <v>719</v>
      </c>
      <c r="H60" s="196" t="s">
        <v>720</v>
      </c>
      <c r="I60" s="196" t="s">
        <v>692</v>
      </c>
      <c r="J60" s="196" t="s">
        <v>538</v>
      </c>
    </row>
    <row r="61" spans="8:8" ht="16.5">
      <c r="A61" s="192" t="s">
        <v>721</v>
      </c>
      <c r="B61" s="198" t="s">
        <v>722</v>
      </c>
      <c r="C61" s="198"/>
      <c r="D61" s="198"/>
      <c r="E61" s="198"/>
      <c r="F61" s="198"/>
      <c r="G61" s="198"/>
      <c r="H61" s="198"/>
      <c r="I61" s="198"/>
      <c r="J61" s="198"/>
    </row>
    <row r="62" spans="8:8" ht="16.5">
      <c r="A62" s="188" t="s">
        <v>723</v>
      </c>
      <c r="B62" s="188" t="s">
        <v>672</v>
      </c>
      <c r="C62" s="188" t="s">
        <v>724</v>
      </c>
      <c r="D62" s="188" t="s">
        <v>115</v>
      </c>
      <c r="E62" s="188" t="s">
        <v>725</v>
      </c>
      <c r="F62" s="189" t="s">
        <v>718</v>
      </c>
      <c r="G62" s="197" t="s">
        <v>719</v>
      </c>
      <c r="H62" s="197" t="s">
        <v>726</v>
      </c>
      <c r="I62" s="197" t="s">
        <v>692</v>
      </c>
      <c r="J62" s="197" t="s">
        <v>550</v>
      </c>
    </row>
    <row r="63" spans="8:8" ht="16.5">
      <c r="A63" s="173" t="s">
        <v>727</v>
      </c>
      <c r="B63" s="173" t="s">
        <v>672</v>
      </c>
      <c r="C63" s="173" t="s">
        <v>728</v>
      </c>
      <c r="D63" s="173" t="s">
        <v>115</v>
      </c>
      <c r="E63" s="173" t="s">
        <v>725</v>
      </c>
      <c r="F63" s="195" t="s">
        <v>718</v>
      </c>
      <c r="G63" s="196" t="s">
        <v>719</v>
      </c>
      <c r="H63" s="196" t="s">
        <v>729</v>
      </c>
      <c r="I63" s="196" t="s">
        <v>692</v>
      </c>
      <c r="J63" s="196" t="s">
        <v>550</v>
      </c>
    </row>
    <row r="64" spans="8:8" ht="16.5">
      <c r="A64" s="188" t="s">
        <v>730</v>
      </c>
      <c r="B64" s="188" t="s">
        <v>672</v>
      </c>
      <c r="C64" s="188" t="s">
        <v>731</v>
      </c>
      <c r="D64" s="188" t="s">
        <v>115</v>
      </c>
      <c r="E64" s="188" t="s">
        <v>725</v>
      </c>
      <c r="F64" s="189" t="s">
        <v>718</v>
      </c>
      <c r="G64" s="197" t="s">
        <v>719</v>
      </c>
      <c r="H64" s="197" t="s">
        <v>732</v>
      </c>
      <c r="I64" s="197" t="s">
        <v>692</v>
      </c>
      <c r="J64" s="197" t="s">
        <v>538</v>
      </c>
    </row>
    <row r="65" spans="8:8" ht="16.5">
      <c r="A65" s="173" t="s">
        <v>733</v>
      </c>
      <c r="B65" s="173" t="s">
        <v>672</v>
      </c>
      <c r="C65" s="173" t="s">
        <v>731</v>
      </c>
      <c r="D65" s="173" t="s">
        <v>115</v>
      </c>
      <c r="E65" s="173" t="s">
        <v>725</v>
      </c>
      <c r="F65" s="195" t="s">
        <v>563</v>
      </c>
      <c r="G65" s="196" t="s">
        <v>708</v>
      </c>
      <c r="H65" s="196" t="s">
        <v>734</v>
      </c>
      <c r="I65" s="196" t="s">
        <v>692</v>
      </c>
      <c r="J65" s="196" t="s">
        <v>558</v>
      </c>
    </row>
    <row r="66" spans="8:8" ht="16.5">
      <c r="A66" s="188" t="s">
        <v>735</v>
      </c>
      <c r="B66" s="188" t="s">
        <v>672</v>
      </c>
      <c r="C66" s="188" t="s">
        <v>731</v>
      </c>
      <c r="D66" s="188" t="s">
        <v>115</v>
      </c>
      <c r="E66" s="188" t="s">
        <v>725</v>
      </c>
      <c r="F66" s="189" t="s">
        <v>705</v>
      </c>
      <c r="G66" s="197" t="s">
        <v>708</v>
      </c>
      <c r="H66" s="197" t="s">
        <v>734</v>
      </c>
      <c r="I66" s="197" t="s">
        <v>692</v>
      </c>
      <c r="J66" s="197" t="s">
        <v>558</v>
      </c>
    </row>
    <row r="67" spans="8:8" ht="16.5">
      <c r="A67" s="173" t="s">
        <v>736</v>
      </c>
      <c r="B67" s="173" t="s">
        <v>672</v>
      </c>
      <c r="C67" s="173" t="s">
        <v>737</v>
      </c>
      <c r="D67" s="173" t="s">
        <v>115</v>
      </c>
      <c r="E67" s="173" t="s">
        <v>625</v>
      </c>
      <c r="F67" s="195" t="s">
        <v>718</v>
      </c>
      <c r="G67" s="196" t="s">
        <v>719</v>
      </c>
      <c r="H67" s="196"/>
      <c r="I67" s="196" t="s">
        <v>692</v>
      </c>
      <c r="J67" s="196" t="s">
        <v>550</v>
      </c>
    </row>
    <row r="68" spans="8:8" ht="16.5">
      <c r="A68" s="188" t="s">
        <v>738</v>
      </c>
      <c r="B68" s="188" t="s">
        <v>672</v>
      </c>
      <c r="C68" s="188" t="s">
        <v>739</v>
      </c>
      <c r="D68" s="188" t="s">
        <v>115</v>
      </c>
      <c r="E68" s="188" t="s">
        <v>725</v>
      </c>
      <c r="F68" s="189" t="s">
        <v>718</v>
      </c>
      <c r="G68" s="197" t="s">
        <v>719</v>
      </c>
      <c r="H68" s="197" t="s">
        <v>604</v>
      </c>
      <c r="I68" s="197" t="s">
        <v>692</v>
      </c>
      <c r="J68" s="197" t="s">
        <v>659</v>
      </c>
    </row>
    <row r="69" spans="8:8" ht="16.5">
      <c r="A69" s="173" t="s">
        <v>740</v>
      </c>
      <c r="B69" s="173" t="s">
        <v>672</v>
      </c>
      <c r="C69" s="173" t="s">
        <v>731</v>
      </c>
      <c r="D69" s="173" t="s">
        <v>115</v>
      </c>
      <c r="E69" s="173" t="s">
        <v>725</v>
      </c>
      <c r="F69" s="195" t="s">
        <v>705</v>
      </c>
      <c r="G69" s="196" t="s">
        <v>741</v>
      </c>
      <c r="H69" s="196" t="s">
        <v>742</v>
      </c>
      <c r="I69" s="196" t="s">
        <v>692</v>
      </c>
      <c r="J69" s="196" t="s">
        <v>558</v>
      </c>
    </row>
    <row r="70" spans="8:8" ht="16.5">
      <c r="A70" s="188" t="s">
        <v>743</v>
      </c>
      <c r="B70" s="188" t="s">
        <v>672</v>
      </c>
      <c r="C70" s="188" t="s">
        <v>731</v>
      </c>
      <c r="D70" s="188" t="s">
        <v>115</v>
      </c>
      <c r="E70" s="188" t="s">
        <v>725</v>
      </c>
      <c r="F70" s="189" t="s">
        <v>563</v>
      </c>
      <c r="G70" s="197" t="s">
        <v>701</v>
      </c>
      <c r="H70" s="197" t="s">
        <v>744</v>
      </c>
      <c r="I70" s="197" t="s">
        <v>686</v>
      </c>
      <c r="J70" s="197" t="s">
        <v>558</v>
      </c>
    </row>
    <row r="71" spans="8:8" ht="16.5">
      <c r="A71" s="192" t="s">
        <v>745</v>
      </c>
      <c r="B71" s="198" t="s">
        <v>746</v>
      </c>
      <c r="C71" s="198"/>
      <c r="D71" s="198"/>
      <c r="E71" s="198"/>
      <c r="F71" s="198"/>
      <c r="G71" s="198"/>
      <c r="H71" s="198"/>
      <c r="I71" s="198"/>
      <c r="J71" s="198"/>
    </row>
    <row r="72" spans="8:8" ht="16.5">
      <c r="A72" s="173" t="s">
        <v>747</v>
      </c>
      <c r="B72" s="173" t="s">
        <v>672</v>
      </c>
      <c r="C72" s="173" t="s">
        <v>694</v>
      </c>
      <c r="D72" s="173" t="s">
        <v>50</v>
      </c>
      <c r="E72" s="173" t="s">
        <v>692</v>
      </c>
      <c r="F72" s="195" t="s">
        <v>748</v>
      </c>
      <c r="G72" s="196" t="s">
        <v>678</v>
      </c>
      <c r="H72" s="196" t="s">
        <v>749</v>
      </c>
      <c r="I72" s="196" t="s">
        <v>692</v>
      </c>
      <c r="J72" s="196" t="s">
        <v>558</v>
      </c>
    </row>
    <row r="73" spans="8:8" ht="16.5">
      <c r="A73" s="188" t="s">
        <v>750</v>
      </c>
      <c r="B73" s="188" t="s">
        <v>672</v>
      </c>
      <c r="C73" s="188" t="s">
        <v>694</v>
      </c>
      <c r="D73" s="188" t="s">
        <v>50</v>
      </c>
      <c r="E73" s="188" t="s">
        <v>700</v>
      </c>
      <c r="F73" s="189" t="s">
        <v>748</v>
      </c>
      <c r="G73" s="197" t="s">
        <v>678</v>
      </c>
      <c r="H73" s="197" t="s">
        <v>751</v>
      </c>
      <c r="I73" s="197" t="s">
        <v>706</v>
      </c>
      <c r="J73" s="197" t="s">
        <v>558</v>
      </c>
    </row>
    <row r="74" spans="8:8" ht="16.5">
      <c r="A74" s="173" t="s">
        <v>752</v>
      </c>
      <c r="B74" s="173" t="s">
        <v>672</v>
      </c>
      <c r="C74" s="173" t="s">
        <v>753</v>
      </c>
      <c r="D74" s="173" t="s">
        <v>50</v>
      </c>
      <c r="E74" s="173" t="s">
        <v>754</v>
      </c>
      <c r="F74" s="195" t="s">
        <v>563</v>
      </c>
      <c r="G74" s="196" t="s">
        <v>755</v>
      </c>
      <c r="H74" s="196" t="s">
        <v>756</v>
      </c>
      <c r="I74" s="196" t="s">
        <v>757</v>
      </c>
      <c r="J74" s="196" t="s">
        <v>558</v>
      </c>
    </row>
    <row r="75" spans="8:8" ht="16.5">
      <c r="A75" s="188" t="s">
        <v>758</v>
      </c>
      <c r="B75" s="188" t="s">
        <v>672</v>
      </c>
      <c r="C75" s="188" t="s">
        <v>699</v>
      </c>
      <c r="D75" s="188" t="s">
        <v>50</v>
      </c>
      <c r="E75" s="188" t="s">
        <v>700</v>
      </c>
      <c r="F75" s="189" t="s">
        <v>759</v>
      </c>
      <c r="G75" s="197" t="s">
        <v>695</v>
      </c>
      <c r="H75" s="197" t="s">
        <v>760</v>
      </c>
      <c r="I75" s="197" t="s">
        <v>706</v>
      </c>
      <c r="J75" s="197" t="s">
        <v>558</v>
      </c>
    </row>
    <row r="76" spans="8:8" ht="16.5">
      <c r="A76" s="173" t="s">
        <v>761</v>
      </c>
      <c r="B76" s="173" t="s">
        <v>672</v>
      </c>
      <c r="C76" s="173" t="s">
        <v>683</v>
      </c>
      <c r="D76" s="173" t="s">
        <v>50</v>
      </c>
      <c r="E76" s="173" t="s">
        <v>700</v>
      </c>
      <c r="F76" s="195" t="s">
        <v>748</v>
      </c>
      <c r="G76" s="196" t="s">
        <v>695</v>
      </c>
      <c r="H76" s="196" t="s">
        <v>762</v>
      </c>
      <c r="I76" s="196" t="s">
        <v>686</v>
      </c>
      <c r="J76" s="196" t="s">
        <v>558</v>
      </c>
    </row>
    <row r="77" spans="8:8" ht="16.5">
      <c r="A77" s="188" t="s">
        <v>763</v>
      </c>
      <c r="B77" s="188" t="s">
        <v>672</v>
      </c>
      <c r="C77" s="188" t="s">
        <v>683</v>
      </c>
      <c r="D77" s="188" t="s">
        <v>50</v>
      </c>
      <c r="E77" s="188" t="s">
        <v>700</v>
      </c>
      <c r="F77" s="189" t="s">
        <v>759</v>
      </c>
      <c r="G77" s="197" t="s">
        <v>678</v>
      </c>
      <c r="H77" s="197"/>
      <c r="I77" s="197" t="s">
        <v>706</v>
      </c>
      <c r="J77" s="197" t="s">
        <v>558</v>
      </c>
    </row>
    <row r="78" spans="8:8" ht="16.5">
      <c r="A78" s="173" t="s">
        <v>764</v>
      </c>
      <c r="B78" s="173" t="s">
        <v>672</v>
      </c>
      <c r="C78" s="173" t="s">
        <v>683</v>
      </c>
      <c r="D78" s="173" t="s">
        <v>50</v>
      </c>
      <c r="E78" s="173" t="s">
        <v>704</v>
      </c>
      <c r="F78" s="195" t="s">
        <v>765</v>
      </c>
      <c r="G78" s="196" t="s">
        <v>678</v>
      </c>
      <c r="H78" s="196"/>
      <c r="I78" s="196" t="s">
        <v>706</v>
      </c>
      <c r="J78" s="196" t="s">
        <v>558</v>
      </c>
    </row>
    <row r="79" spans="8:8" ht="16.5">
      <c r="A79" s="188" t="s">
        <v>766</v>
      </c>
      <c r="B79" s="188" t="s">
        <v>672</v>
      </c>
      <c r="C79" s="188" t="s">
        <v>683</v>
      </c>
      <c r="D79" s="188" t="s">
        <v>50</v>
      </c>
      <c r="E79" s="188" t="s">
        <v>700</v>
      </c>
      <c r="F79" s="189" t="s">
        <v>748</v>
      </c>
      <c r="G79" s="197" t="s">
        <v>678</v>
      </c>
      <c r="H79" s="197" t="s">
        <v>767</v>
      </c>
      <c r="I79" s="197" t="s">
        <v>681</v>
      </c>
      <c r="J79" s="197" t="s">
        <v>558</v>
      </c>
    </row>
    <row r="80" spans="8:8" ht="16.5">
      <c r="A80" s="173" t="s">
        <v>768</v>
      </c>
      <c r="B80" s="173" t="s">
        <v>672</v>
      </c>
      <c r="C80" s="173" t="s">
        <v>683</v>
      </c>
      <c r="D80" s="173" t="s">
        <v>50</v>
      </c>
      <c r="E80" s="173" t="s">
        <v>700</v>
      </c>
      <c r="F80" s="195" t="s">
        <v>769</v>
      </c>
      <c r="G80" s="196" t="s">
        <v>678</v>
      </c>
      <c r="H80" s="196" t="s">
        <v>770</v>
      </c>
      <c r="I80" s="196" t="s">
        <v>681</v>
      </c>
      <c r="J80" s="196" t="s">
        <v>558</v>
      </c>
    </row>
    <row r="81" spans="8:8" ht="16.5">
      <c r="A81" s="192" t="s">
        <v>185</v>
      </c>
      <c r="B81" s="193"/>
      <c r="C81" s="193"/>
      <c r="D81" s="193"/>
      <c r="E81" s="193"/>
      <c r="F81" s="193"/>
      <c r="G81" s="193"/>
      <c r="H81" s="193"/>
      <c r="I81" s="193"/>
      <c r="J81" s="193"/>
    </row>
    <row r="82" spans="8:8" ht="16.5">
      <c r="A82" s="188" t="s">
        <v>771</v>
      </c>
      <c r="B82" s="188" t="s">
        <v>772</v>
      </c>
      <c r="C82" s="188" t="s">
        <v>648</v>
      </c>
      <c r="D82" s="188" t="s">
        <v>50</v>
      </c>
      <c r="E82" s="188" t="s">
        <v>695</v>
      </c>
      <c r="F82" s="189" t="s">
        <v>748</v>
      </c>
      <c r="G82" s="197" t="s">
        <v>773</v>
      </c>
      <c r="H82" s="197" t="s">
        <v>774</v>
      </c>
      <c r="I82" s="197" t="s">
        <v>757</v>
      </c>
      <c r="J82" s="197" t="s">
        <v>550</v>
      </c>
    </row>
    <row r="83" spans="8:8" ht="16.5">
      <c r="A83" s="173" t="s">
        <v>775</v>
      </c>
      <c r="B83" s="173" t="s">
        <v>772</v>
      </c>
      <c r="C83" s="173" t="s">
        <v>648</v>
      </c>
      <c r="D83" s="173" t="s">
        <v>50</v>
      </c>
      <c r="E83" s="173" t="s">
        <v>695</v>
      </c>
      <c r="F83" s="195" t="s">
        <v>748</v>
      </c>
      <c r="G83" s="196" t="s">
        <v>776</v>
      </c>
      <c r="H83" s="196" t="s">
        <v>543</v>
      </c>
      <c r="I83" s="196" t="s">
        <v>706</v>
      </c>
      <c r="J83" s="196" t="s">
        <v>558</v>
      </c>
    </row>
    <row r="84" spans="8:8" ht="16.5">
      <c r="A84" s="188" t="s">
        <v>777</v>
      </c>
      <c r="B84" s="188" t="s">
        <v>772</v>
      </c>
      <c r="C84" s="188" t="s">
        <v>648</v>
      </c>
      <c r="D84" s="188" t="s">
        <v>50</v>
      </c>
      <c r="E84" s="188" t="s">
        <v>640</v>
      </c>
      <c r="F84" s="189" t="s">
        <v>778</v>
      </c>
      <c r="G84" s="197" t="s">
        <v>779</v>
      </c>
      <c r="H84" s="197" t="s">
        <v>780</v>
      </c>
      <c r="I84" s="197" t="s">
        <v>757</v>
      </c>
      <c r="J84" s="197" t="s">
        <v>558</v>
      </c>
    </row>
    <row r="85" spans="8:8" ht="16.5">
      <c r="A85" s="173" t="s">
        <v>781</v>
      </c>
      <c r="B85" s="173" t="s">
        <v>772</v>
      </c>
      <c r="C85" s="173" t="s">
        <v>639</v>
      </c>
      <c r="D85" s="173" t="s">
        <v>50</v>
      </c>
      <c r="E85" s="173" t="s">
        <v>640</v>
      </c>
      <c r="F85" s="195" t="s">
        <v>778</v>
      </c>
      <c r="G85" s="196" t="s">
        <v>695</v>
      </c>
      <c r="H85" s="196" t="s">
        <v>543</v>
      </c>
      <c r="I85" s="196" t="s">
        <v>757</v>
      </c>
      <c r="J85" s="196" t="s">
        <v>558</v>
      </c>
    </row>
    <row r="86" spans="8:8" ht="16.5">
      <c r="A86" s="188" t="s">
        <v>782</v>
      </c>
      <c r="B86" s="188" t="s">
        <v>772</v>
      </c>
      <c r="C86" s="188" t="s">
        <v>664</v>
      </c>
      <c r="D86" s="188" t="s">
        <v>50</v>
      </c>
      <c r="E86" s="188" t="s">
        <v>695</v>
      </c>
      <c r="F86" s="189" t="s">
        <v>769</v>
      </c>
      <c r="G86" s="197" t="s">
        <v>783</v>
      </c>
      <c r="H86" s="197" t="s">
        <v>784</v>
      </c>
      <c r="I86" s="197" t="s">
        <v>757</v>
      </c>
      <c r="J86" s="197" t="s">
        <v>550</v>
      </c>
    </row>
    <row r="87" spans="8:8" ht="16.5">
      <c r="A87" s="173" t="s">
        <v>785</v>
      </c>
      <c r="B87" s="173" t="s">
        <v>772</v>
      </c>
      <c r="C87" s="173" t="s">
        <v>648</v>
      </c>
      <c r="D87" s="173" t="s">
        <v>50</v>
      </c>
      <c r="E87" s="173" t="s">
        <v>695</v>
      </c>
      <c r="F87" s="195" t="s">
        <v>748</v>
      </c>
      <c r="G87" s="196" t="s">
        <v>779</v>
      </c>
      <c r="H87" s="196" t="s">
        <v>786</v>
      </c>
      <c r="I87" s="196" t="s">
        <v>686</v>
      </c>
      <c r="J87" s="196" t="s">
        <v>558</v>
      </c>
    </row>
    <row r="88" spans="8:8" ht="16.5">
      <c r="A88" s="192" t="s">
        <v>198</v>
      </c>
      <c r="B88" s="193"/>
      <c r="C88" s="193"/>
      <c r="D88" s="193"/>
      <c r="E88" s="193"/>
      <c r="F88" s="193"/>
      <c r="G88" s="193"/>
      <c r="H88" s="193"/>
      <c r="I88" s="193"/>
      <c r="J88" s="193"/>
    </row>
    <row r="89" spans="8:8" ht="16.5">
      <c r="A89" s="188" t="s">
        <v>787</v>
      </c>
      <c r="B89" s="188" t="s">
        <v>788</v>
      </c>
      <c r="C89" s="188" t="s">
        <v>699</v>
      </c>
      <c r="D89" s="188" t="s">
        <v>50</v>
      </c>
      <c r="E89" s="188" t="s">
        <v>692</v>
      </c>
      <c r="F89" s="189" t="s">
        <v>789</v>
      </c>
      <c r="G89" s="197" t="s">
        <v>749</v>
      </c>
      <c r="H89" s="197" t="s">
        <v>790</v>
      </c>
      <c r="I89" s="197" t="s">
        <v>757</v>
      </c>
      <c r="J89" s="197" t="s">
        <v>659</v>
      </c>
    </row>
    <row r="90" spans="8:8" ht="16.5">
      <c r="A90" s="173" t="s">
        <v>791</v>
      </c>
      <c r="B90" s="173" t="s">
        <v>788</v>
      </c>
      <c r="C90" s="173" t="s">
        <v>699</v>
      </c>
      <c r="D90" s="173" t="s">
        <v>50</v>
      </c>
      <c r="E90" s="173" t="s">
        <v>704</v>
      </c>
      <c r="F90" s="195" t="s">
        <v>748</v>
      </c>
      <c r="G90" s="196" t="s">
        <v>695</v>
      </c>
      <c r="H90" s="196" t="s">
        <v>792</v>
      </c>
      <c r="I90" s="196" t="s">
        <v>692</v>
      </c>
      <c r="J90" s="196" t="s">
        <v>550</v>
      </c>
    </row>
    <row r="91" spans="8:8" ht="16.5">
      <c r="A91" s="188" t="s">
        <v>793</v>
      </c>
      <c r="B91" s="188" t="s">
        <v>788</v>
      </c>
      <c r="C91" s="188" t="s">
        <v>699</v>
      </c>
      <c r="D91" s="188" t="s">
        <v>50</v>
      </c>
      <c r="E91" s="188" t="s">
        <v>794</v>
      </c>
      <c r="F91" s="189" t="s">
        <v>789</v>
      </c>
      <c r="G91" s="197" t="s">
        <v>754</v>
      </c>
      <c r="H91" s="197" t="s">
        <v>795</v>
      </c>
      <c r="I91" s="197" t="s">
        <v>757</v>
      </c>
      <c r="J91" s="197" t="s">
        <v>550</v>
      </c>
    </row>
    <row r="92" spans="8:8" ht="16.5">
      <c r="A92" s="173" t="s">
        <v>796</v>
      </c>
      <c r="B92" s="173" t="s">
        <v>788</v>
      </c>
      <c r="C92" s="173" t="s">
        <v>699</v>
      </c>
      <c r="D92" s="173" t="s">
        <v>50</v>
      </c>
      <c r="E92" s="173" t="s">
        <v>700</v>
      </c>
      <c r="F92" s="195" t="s">
        <v>769</v>
      </c>
      <c r="G92" s="196" t="s">
        <v>797</v>
      </c>
      <c r="H92" s="196" t="s">
        <v>798</v>
      </c>
      <c r="I92" s="196" t="s">
        <v>757</v>
      </c>
      <c r="J92" s="196" t="s">
        <v>550</v>
      </c>
    </row>
    <row r="93" spans="8:8" ht="16.5">
      <c r="A93" s="188" t="s">
        <v>799</v>
      </c>
      <c r="B93" s="188" t="s">
        <v>788</v>
      </c>
      <c r="C93" s="188" t="s">
        <v>699</v>
      </c>
      <c r="D93" s="188" t="s">
        <v>50</v>
      </c>
      <c r="E93" s="188" t="s">
        <v>700</v>
      </c>
      <c r="F93" s="189" t="s">
        <v>789</v>
      </c>
      <c r="G93" s="197" t="s">
        <v>800</v>
      </c>
      <c r="H93" s="197" t="s">
        <v>801</v>
      </c>
      <c r="I93" s="197" t="s">
        <v>757</v>
      </c>
      <c r="J93" s="197" t="s">
        <v>550</v>
      </c>
    </row>
    <row r="94" spans="8:8" ht="16.5">
      <c r="A94" s="173" t="s">
        <v>802</v>
      </c>
      <c r="B94" s="173" t="s">
        <v>788</v>
      </c>
      <c r="C94" s="173" t="s">
        <v>699</v>
      </c>
      <c r="D94" s="173" t="s">
        <v>50</v>
      </c>
      <c r="E94" s="173" t="s">
        <v>749</v>
      </c>
      <c r="F94" s="195" t="s">
        <v>789</v>
      </c>
      <c r="G94" s="196" t="s">
        <v>803</v>
      </c>
      <c r="H94" s="196" t="s">
        <v>543</v>
      </c>
      <c r="I94" s="196" t="s">
        <v>686</v>
      </c>
      <c r="J94" s="196" t="s">
        <v>558</v>
      </c>
    </row>
    <row r="95" spans="8:8" ht="16.5">
      <c r="A95" s="188" t="s">
        <v>804</v>
      </c>
      <c r="B95" s="188" t="s">
        <v>788</v>
      </c>
      <c r="C95" s="188" t="s">
        <v>683</v>
      </c>
      <c r="D95" s="188" t="s">
        <v>50</v>
      </c>
      <c r="E95" s="188" t="s">
        <v>700</v>
      </c>
      <c r="F95" s="189" t="s">
        <v>789</v>
      </c>
      <c r="G95" s="197" t="s">
        <v>805</v>
      </c>
      <c r="H95" s="197"/>
      <c r="I95" s="197" t="s">
        <v>681</v>
      </c>
      <c r="J95" s="197" t="s">
        <v>558</v>
      </c>
    </row>
    <row r="96" spans="8:8" ht="16.5">
      <c r="A96" s="173" t="s">
        <v>806</v>
      </c>
      <c r="B96" s="173" t="s">
        <v>788</v>
      </c>
      <c r="C96" s="173" t="s">
        <v>699</v>
      </c>
      <c r="D96" s="173" t="s">
        <v>50</v>
      </c>
      <c r="E96" s="173" t="s">
        <v>700</v>
      </c>
      <c r="F96" s="195" t="s">
        <v>789</v>
      </c>
      <c r="G96" s="196" t="s">
        <v>754</v>
      </c>
      <c r="H96" s="196" t="s">
        <v>543</v>
      </c>
      <c r="I96" s="196" t="s">
        <v>681</v>
      </c>
      <c r="J96" s="196" t="s">
        <v>550</v>
      </c>
    </row>
    <row r="97" spans="8:8" ht="16.5">
      <c r="A97" s="192" t="s">
        <v>807</v>
      </c>
      <c r="B97" s="193"/>
      <c r="C97" s="193"/>
      <c r="D97" s="193"/>
      <c r="E97" s="193"/>
      <c r="F97" s="193"/>
      <c r="G97" s="193"/>
      <c r="H97" s="193"/>
      <c r="I97" s="193"/>
      <c r="J97" s="193"/>
    </row>
    <row r="98" spans="8:8" ht="16.5">
      <c r="A98" s="188" t="s">
        <v>808</v>
      </c>
      <c r="B98" s="188" t="s">
        <v>94</v>
      </c>
      <c r="C98" s="188" t="s">
        <v>809</v>
      </c>
      <c r="D98" s="188" t="s">
        <v>50</v>
      </c>
      <c r="E98" s="189" t="s">
        <v>595</v>
      </c>
      <c r="F98" s="197" t="s">
        <v>570</v>
      </c>
      <c r="G98" s="197" t="s">
        <v>810</v>
      </c>
      <c r="H98" s="197"/>
      <c r="I98" s="197" t="s">
        <v>676</v>
      </c>
      <c r="J98" s="197" t="s">
        <v>538</v>
      </c>
    </row>
    <row r="99" spans="8:8" ht="16.5">
      <c r="A99" s="173" t="s">
        <v>811</v>
      </c>
      <c r="B99" s="173" t="s">
        <v>617</v>
      </c>
      <c r="C99" s="173" t="s">
        <v>812</v>
      </c>
      <c r="D99" s="173" t="s">
        <v>50</v>
      </c>
      <c r="E99" s="195" t="s">
        <v>633</v>
      </c>
      <c r="F99" s="196" t="s">
        <v>570</v>
      </c>
      <c r="G99" s="196" t="s">
        <v>563</v>
      </c>
      <c r="H99" s="196" t="s">
        <v>813</v>
      </c>
      <c r="I99" s="196" t="s">
        <v>692</v>
      </c>
      <c r="J99" s="196" t="s">
        <v>538</v>
      </c>
    </row>
    <row r="100" spans="8:8" ht="16.5">
      <c r="A100" s="188" t="s">
        <v>814</v>
      </c>
      <c r="B100" s="188" t="s">
        <v>815</v>
      </c>
      <c r="C100" s="188" t="s">
        <v>816</v>
      </c>
      <c r="D100" s="188" t="s">
        <v>50</v>
      </c>
      <c r="E100" s="189" t="s">
        <v>695</v>
      </c>
      <c r="F100" s="197" t="s">
        <v>690</v>
      </c>
      <c r="G100" s="197" t="s">
        <v>563</v>
      </c>
      <c r="H100" s="197"/>
      <c r="I100" s="197" t="s">
        <v>681</v>
      </c>
      <c r="J100" s="197" t="s">
        <v>558</v>
      </c>
    </row>
    <row r="101" spans="8:8" ht="16.5">
      <c r="A101" s="173" t="s">
        <v>817</v>
      </c>
      <c r="B101" s="173" t="s">
        <v>94</v>
      </c>
      <c r="C101" s="173" t="s">
        <v>818</v>
      </c>
      <c r="D101" s="173" t="s">
        <v>50</v>
      </c>
      <c r="E101" s="195" t="s">
        <v>595</v>
      </c>
      <c r="F101" s="196" t="s">
        <v>570</v>
      </c>
      <c r="G101" s="196" t="s">
        <v>810</v>
      </c>
      <c r="H101" s="196" t="s">
        <v>819</v>
      </c>
      <c r="I101" s="196" t="s">
        <v>681</v>
      </c>
      <c r="J101" s="196" t="s">
        <v>538</v>
      </c>
    </row>
    <row r="102" spans="8:8" ht="16.5">
      <c r="A102" s="188" t="s">
        <v>820</v>
      </c>
      <c r="B102" s="188" t="s">
        <v>77</v>
      </c>
      <c r="C102" s="188" t="s">
        <v>821</v>
      </c>
      <c r="D102" s="188" t="s">
        <v>50</v>
      </c>
      <c r="E102" s="189" t="s">
        <v>822</v>
      </c>
      <c r="F102" s="197"/>
      <c r="G102" s="197" t="s">
        <v>810</v>
      </c>
      <c r="H102" s="197" t="s">
        <v>823</v>
      </c>
      <c r="I102" s="197" t="s">
        <v>692</v>
      </c>
      <c r="J102" s="197" t="s">
        <v>538</v>
      </c>
    </row>
    <row r="103" spans="8:8" ht="16.5">
      <c r="A103" s="173" t="s">
        <v>824</v>
      </c>
      <c r="B103" s="173" t="s">
        <v>181</v>
      </c>
      <c r="C103" s="173" t="s">
        <v>825</v>
      </c>
      <c r="D103" s="173" t="s">
        <v>50</v>
      </c>
      <c r="E103" s="195" t="s">
        <v>826</v>
      </c>
      <c r="F103" s="196" t="s">
        <v>597</v>
      </c>
      <c r="G103" s="196" t="s">
        <v>810</v>
      </c>
      <c r="H103" s="196" t="s">
        <v>543</v>
      </c>
      <c r="I103" s="196" t="s">
        <v>676</v>
      </c>
      <c r="J103" s="196" t="s">
        <v>538</v>
      </c>
    </row>
    <row r="104" spans="8:8" ht="16.5">
      <c r="A104" s="188" t="s">
        <v>827</v>
      </c>
      <c r="B104" s="188" t="s">
        <v>181</v>
      </c>
      <c r="C104" s="188" t="s">
        <v>828</v>
      </c>
      <c r="D104" s="188" t="s">
        <v>50</v>
      </c>
      <c r="E104" s="189" t="s">
        <v>826</v>
      </c>
      <c r="F104" s="197" t="s">
        <v>597</v>
      </c>
      <c r="G104" s="197" t="s">
        <v>810</v>
      </c>
      <c r="H104" s="197"/>
      <c r="I104" s="197" t="s">
        <v>681</v>
      </c>
      <c r="J104" s="197" t="s">
        <v>558</v>
      </c>
    </row>
    <row r="105" spans="8:8" ht="16.5">
      <c r="A105" s="173" t="s">
        <v>829</v>
      </c>
      <c r="B105" s="173" t="s">
        <v>94</v>
      </c>
      <c r="C105" s="173" t="s">
        <v>818</v>
      </c>
      <c r="D105" s="173" t="s">
        <v>50</v>
      </c>
      <c r="E105" s="195" t="s">
        <v>595</v>
      </c>
      <c r="F105" s="196" t="s">
        <v>570</v>
      </c>
      <c r="G105" s="196" t="s">
        <v>810</v>
      </c>
      <c r="H105" s="196" t="s">
        <v>543</v>
      </c>
      <c r="I105" s="196" t="s">
        <v>681</v>
      </c>
      <c r="J105" s="196" t="s">
        <v>538</v>
      </c>
    </row>
    <row r="106" spans="8:8" ht="16.5">
      <c r="A106" s="188" t="s">
        <v>830</v>
      </c>
      <c r="B106" s="188" t="s">
        <v>195</v>
      </c>
      <c r="C106" s="188" t="s">
        <v>831</v>
      </c>
      <c r="D106" s="188" t="s">
        <v>50</v>
      </c>
      <c r="E106" s="189" t="s">
        <v>832</v>
      </c>
      <c r="F106" s="197" t="s">
        <v>563</v>
      </c>
      <c r="G106" s="197" t="s">
        <v>833</v>
      </c>
      <c r="H106" s="197"/>
      <c r="I106" s="197" t="s">
        <v>692</v>
      </c>
      <c r="J106" s="197" t="s">
        <v>558</v>
      </c>
    </row>
    <row r="107" spans="8:8" ht="16.5">
      <c r="A107" s="173" t="s">
        <v>834</v>
      </c>
      <c r="B107" s="173" t="s">
        <v>195</v>
      </c>
      <c r="C107" s="173" t="s">
        <v>835</v>
      </c>
      <c r="D107" s="173" t="s">
        <v>50</v>
      </c>
      <c r="E107" s="195" t="s">
        <v>832</v>
      </c>
      <c r="F107" s="196" t="s">
        <v>629</v>
      </c>
      <c r="G107" s="196" t="s">
        <v>833</v>
      </c>
      <c r="H107" s="196" t="s">
        <v>836</v>
      </c>
      <c r="I107" s="196" t="s">
        <v>681</v>
      </c>
      <c r="J107" s="196" t="s">
        <v>538</v>
      </c>
    </row>
    <row r="108" spans="8:8" ht="16.5">
      <c r="A108" s="188" t="s">
        <v>837</v>
      </c>
      <c r="B108" s="188" t="s">
        <v>195</v>
      </c>
      <c r="C108" s="188" t="s">
        <v>835</v>
      </c>
      <c r="D108" s="188" t="s">
        <v>50</v>
      </c>
      <c r="E108" s="189" t="s">
        <v>762</v>
      </c>
      <c r="F108" s="197" t="s">
        <v>563</v>
      </c>
      <c r="G108" s="197" t="s">
        <v>833</v>
      </c>
      <c r="H108" s="197"/>
      <c r="I108" s="197" t="s">
        <v>692</v>
      </c>
      <c r="J108" s="197" t="s">
        <v>558</v>
      </c>
    </row>
    <row r="109" spans="8:8" ht="16.5">
      <c r="A109" s="173" t="s">
        <v>838</v>
      </c>
      <c r="B109" s="173" t="s">
        <v>195</v>
      </c>
      <c r="C109" s="173" t="s">
        <v>839</v>
      </c>
      <c r="D109" s="173" t="s">
        <v>50</v>
      </c>
      <c r="E109" s="195" t="s">
        <v>756</v>
      </c>
      <c r="F109" s="196" t="s">
        <v>563</v>
      </c>
      <c r="G109" s="196" t="s">
        <v>840</v>
      </c>
      <c r="H109" s="196" t="s">
        <v>543</v>
      </c>
      <c r="I109" s="196" t="s">
        <v>686</v>
      </c>
      <c r="J109" s="196" t="s">
        <v>538</v>
      </c>
    </row>
    <row r="110" spans="8:8" ht="16.5">
      <c r="A110" s="188" t="s">
        <v>841</v>
      </c>
      <c r="B110" s="188" t="s">
        <v>181</v>
      </c>
      <c r="C110" s="188" t="s">
        <v>842</v>
      </c>
      <c r="D110" s="188" t="s">
        <v>50</v>
      </c>
      <c r="E110" s="189" t="s">
        <v>826</v>
      </c>
      <c r="F110" s="197" t="s">
        <v>597</v>
      </c>
      <c r="G110" s="197" t="s">
        <v>810</v>
      </c>
      <c r="H110" s="197"/>
      <c r="I110" s="197" t="s">
        <v>681</v>
      </c>
      <c r="J110" s="197" t="s">
        <v>558</v>
      </c>
    </row>
    <row r="111" spans="8:8" ht="16.5">
      <c r="A111" s="173" t="s">
        <v>843</v>
      </c>
      <c r="B111" s="173" t="s">
        <v>181</v>
      </c>
      <c r="C111" s="173" t="s">
        <v>844</v>
      </c>
      <c r="D111" s="173" t="s">
        <v>50</v>
      </c>
      <c r="E111" s="195" t="s">
        <v>826</v>
      </c>
      <c r="F111" s="196" t="s">
        <v>597</v>
      </c>
      <c r="G111" s="196" t="s">
        <v>810</v>
      </c>
      <c r="H111" s="196" t="s">
        <v>543</v>
      </c>
      <c r="I111" s="196" t="s">
        <v>681</v>
      </c>
      <c r="J111" s="196" t="s">
        <v>558</v>
      </c>
    </row>
    <row r="112" spans="8:8" ht="16.5">
      <c r="A112" s="188" t="s">
        <v>194</v>
      </c>
      <c r="B112" s="188" t="s">
        <v>845</v>
      </c>
      <c r="C112" s="188" t="s">
        <v>846</v>
      </c>
      <c r="D112" s="188" t="s">
        <v>50</v>
      </c>
      <c r="E112" s="189" t="s">
        <v>847</v>
      </c>
      <c r="F112" s="197" t="s">
        <v>563</v>
      </c>
      <c r="G112" s="197" t="s">
        <v>848</v>
      </c>
      <c r="H112" s="197"/>
      <c r="I112" s="197" t="s">
        <v>849</v>
      </c>
      <c r="J112" s="197" t="s">
        <v>538</v>
      </c>
    </row>
    <row r="113" spans="8:8" ht="16.5">
      <c r="A113" s="173" t="s">
        <v>850</v>
      </c>
      <c r="B113" s="173" t="s">
        <v>815</v>
      </c>
      <c r="C113" s="173" t="s">
        <v>851</v>
      </c>
      <c r="D113" s="173" t="s">
        <v>50</v>
      </c>
      <c r="E113" s="195" t="s">
        <v>794</v>
      </c>
      <c r="F113" s="196" t="s">
        <v>563</v>
      </c>
      <c r="G113" s="196" t="s">
        <v>563</v>
      </c>
      <c r="H113" s="196" t="s">
        <v>543</v>
      </c>
      <c r="I113" s="196" t="s">
        <v>686</v>
      </c>
      <c r="J113" s="196" t="s">
        <v>558</v>
      </c>
    </row>
    <row r="114" spans="8:8" ht="16.5">
      <c r="A114" s="192" t="s">
        <v>852</v>
      </c>
      <c r="B114" s="193"/>
      <c r="C114" s="193"/>
      <c r="D114" s="193"/>
      <c r="E114" s="193"/>
      <c r="F114" s="193"/>
      <c r="G114" s="193"/>
      <c r="H114" s="193"/>
      <c r="I114" s="193"/>
      <c r="J114" s="193"/>
    </row>
    <row r="115" spans="8:8" ht="17.25" customHeight="1">
      <c r="A115" s="199" t="s">
        <v>853</v>
      </c>
      <c r="B115" s="199"/>
      <c r="C115" s="199"/>
      <c r="D115" s="199"/>
      <c r="E115" s="199"/>
      <c r="F115" s="199"/>
      <c r="G115" s="199"/>
      <c r="H115" s="199"/>
      <c r="I115" s="199"/>
      <c r="J115" s="199"/>
    </row>
    <row r="116" spans="8:8" ht="51.75" customHeight="1">
      <c r="A116" s="199" t="s">
        <v>854</v>
      </c>
      <c r="B116" s="199"/>
      <c r="C116" s="199"/>
      <c r="D116" s="199"/>
      <c r="E116" s="199"/>
      <c r="F116" s="199"/>
      <c r="G116" s="199"/>
      <c r="H116" s="199"/>
      <c r="I116" s="199"/>
      <c r="J116" s="199"/>
    </row>
    <row r="117" spans="8:8" ht="33.0" customHeight="1">
      <c r="A117" s="199" t="s">
        <v>855</v>
      </c>
      <c r="B117" s="199"/>
      <c r="C117" s="199"/>
      <c r="D117" s="199"/>
      <c r="E117" s="199"/>
      <c r="F117" s="199"/>
      <c r="G117" s="199"/>
      <c r="H117" s="199"/>
      <c r="I117" s="199"/>
      <c r="J117" s="199"/>
    </row>
    <row r="118" spans="8:8" ht="17.25" customHeight="1">
      <c r="A118" s="200" t="s">
        <v>856</v>
      </c>
      <c r="B118" s="200"/>
      <c r="C118" s="200"/>
      <c r="D118" s="200"/>
      <c r="E118" s="200"/>
      <c r="F118" s="200"/>
      <c r="G118" s="200"/>
      <c r="H118" s="200"/>
      <c r="I118" s="200"/>
      <c r="J118" s="200"/>
    </row>
    <row r="119" spans="8:8" ht="51.0" customHeight="1">
      <c r="A119" s="199" t="s">
        <v>857</v>
      </c>
      <c r="B119" s="199"/>
      <c r="C119" s="199"/>
      <c r="D119" s="199"/>
      <c r="E119" s="199"/>
      <c r="F119" s="199"/>
      <c r="G119" s="199"/>
      <c r="H119" s="199"/>
      <c r="I119" s="199"/>
      <c r="J119" s="199"/>
    </row>
    <row r="120" spans="8:8" ht="33.75" customHeight="1">
      <c r="A120" s="199" t="s">
        <v>858</v>
      </c>
      <c r="B120" s="199"/>
      <c r="C120" s="199"/>
      <c r="D120" s="199"/>
      <c r="E120" s="199"/>
      <c r="F120" s="199"/>
      <c r="G120" s="199"/>
      <c r="H120" s="199"/>
      <c r="I120" s="199"/>
      <c r="J120" s="199"/>
    </row>
    <row r="121" spans="8:8" ht="17.25" customHeight="1">
      <c r="A121" s="199" t="s">
        <v>859</v>
      </c>
      <c r="B121" s="199"/>
      <c r="C121" s="199"/>
      <c r="D121" s="199"/>
      <c r="E121" s="199"/>
      <c r="F121" s="199"/>
      <c r="G121" s="199"/>
      <c r="H121" s="199"/>
      <c r="I121" s="199"/>
      <c r="J121" s="199"/>
    </row>
    <row r="122" spans="8:8" ht="17.25" customHeight="1">
      <c r="A122" s="199" t="s">
        <v>860</v>
      </c>
      <c r="B122" s="199"/>
      <c r="C122" s="199"/>
      <c r="D122" s="199"/>
      <c r="E122" s="199"/>
      <c r="F122" s="199"/>
      <c r="G122" s="199"/>
      <c r="H122" s="199"/>
      <c r="I122" s="199"/>
      <c r="J122" s="199"/>
    </row>
    <row r="123" spans="8:8" ht="17.25" customHeight="1">
      <c r="A123" s="199" t="s">
        <v>861</v>
      </c>
      <c r="B123" s="199"/>
      <c r="C123" s="199"/>
      <c r="D123" s="199"/>
      <c r="E123" s="199"/>
      <c r="F123" s="199"/>
      <c r="G123" s="199"/>
      <c r="H123" s="199"/>
      <c r="I123" s="199"/>
      <c r="J123" s="199"/>
    </row>
    <row r="124" spans="8:8" ht="17.25" customHeight="1">
      <c r="A124" s="199" t="s">
        <v>862</v>
      </c>
      <c r="B124" s="199"/>
      <c r="C124" s="199"/>
      <c r="D124" s="199"/>
      <c r="E124" s="199"/>
      <c r="F124" s="199"/>
      <c r="G124" s="199"/>
      <c r="H124" s="199"/>
      <c r="I124" s="199"/>
      <c r="J124" s="199"/>
    </row>
    <row r="125" spans="8:8" ht="17.25" customHeight="1">
      <c r="A125" s="199" t="s">
        <v>863</v>
      </c>
      <c r="B125" s="199"/>
      <c r="C125" s="199"/>
      <c r="D125" s="199"/>
      <c r="E125" s="199"/>
      <c r="F125" s="199"/>
      <c r="G125" s="199"/>
      <c r="H125" s="199"/>
      <c r="I125" s="199"/>
      <c r="J125" s="199"/>
    </row>
    <row r="126" spans="8:8" ht="17.25" customHeight="1">
      <c r="A126" s="199" t="s">
        <v>864</v>
      </c>
      <c r="B126" s="199"/>
      <c r="C126" s="199"/>
      <c r="D126" s="199"/>
      <c r="E126" s="199"/>
      <c r="F126" s="199"/>
      <c r="G126" s="199"/>
      <c r="H126" s="199"/>
      <c r="I126" s="199"/>
      <c r="J126" s="199"/>
    </row>
    <row r="127" spans="8:8" ht="17.25" customHeight="1">
      <c r="A127" s="199" t="s">
        <v>865</v>
      </c>
      <c r="B127" s="199"/>
      <c r="C127" s="199"/>
      <c r="D127" s="199"/>
      <c r="E127" s="199"/>
      <c r="F127" s="199"/>
      <c r="G127" s="199"/>
      <c r="H127" s="199"/>
      <c r="I127" s="199"/>
      <c r="J127" s="199"/>
    </row>
    <row r="128" spans="8:8" ht="17.25" customHeight="1">
      <c r="A128" s="199" t="s">
        <v>866</v>
      </c>
      <c r="B128" s="199"/>
      <c r="C128" s="199"/>
      <c r="D128" s="199"/>
      <c r="E128" s="199"/>
      <c r="F128" s="199"/>
      <c r="G128" s="199"/>
      <c r="H128" s="199"/>
      <c r="I128" s="199"/>
      <c r="J128" s="199"/>
    </row>
    <row r="129" spans="8:8" ht="17.25" customHeight="1">
      <c r="A129" s="199" t="s">
        <v>867</v>
      </c>
      <c r="B129" s="199"/>
      <c r="C129" s="199"/>
      <c r="D129" s="199"/>
      <c r="E129" s="199"/>
      <c r="F129" s="199"/>
      <c r="G129" s="199"/>
      <c r="H129" s="199"/>
      <c r="I129" s="199"/>
      <c r="J129" s="199"/>
    </row>
    <row r="130" spans="8:8" ht="35.25" customHeight="1">
      <c r="A130" s="199" t="s">
        <v>868</v>
      </c>
      <c r="B130" s="199"/>
      <c r="C130" s="199"/>
      <c r="D130" s="199"/>
      <c r="E130" s="199"/>
      <c r="F130" s="199"/>
      <c r="G130" s="199"/>
      <c r="H130" s="199"/>
      <c r="I130" s="199"/>
      <c r="J130" s="199"/>
    </row>
    <row r="131" spans="8:8" ht="54.75" customHeight="1">
      <c r="A131" s="199" t="s">
        <v>869</v>
      </c>
      <c r="B131" s="199"/>
      <c r="C131" s="199"/>
      <c r="D131" s="199"/>
      <c r="E131" s="199"/>
      <c r="F131" s="199"/>
      <c r="G131" s="199"/>
      <c r="H131" s="199"/>
      <c r="I131" s="199"/>
      <c r="J131" s="199"/>
    </row>
    <row r="132" spans="8:8" ht="17.25" customHeight="1">
      <c r="A132" s="199" t="s">
        <v>870</v>
      </c>
      <c r="B132" s="199"/>
      <c r="C132" s="199"/>
      <c r="D132" s="199"/>
      <c r="E132" s="199"/>
      <c r="F132" s="199"/>
      <c r="G132" s="199"/>
      <c r="H132" s="199"/>
      <c r="I132" s="199"/>
      <c r="J132" s="199"/>
    </row>
    <row r="133" spans="8:8" ht="17.25" customHeight="1">
      <c r="A133" s="199" t="s">
        <v>871</v>
      </c>
      <c r="B133" s="199"/>
      <c r="C133" s="199"/>
      <c r="D133" s="199"/>
      <c r="E133" s="199"/>
      <c r="F133" s="199"/>
      <c r="G133" s="199"/>
      <c r="H133" s="199"/>
      <c r="I133" s="199"/>
      <c r="J133" s="199"/>
    </row>
    <row r="134" spans="8:8" ht="35.25" customHeight="1">
      <c r="A134" s="199" t="s">
        <v>872</v>
      </c>
      <c r="B134" s="199"/>
      <c r="C134" s="199"/>
      <c r="D134" s="199"/>
      <c r="E134" s="199"/>
      <c r="F134" s="199"/>
      <c r="G134" s="199"/>
      <c r="H134" s="199"/>
      <c r="I134" s="199"/>
      <c r="J134" s="199"/>
    </row>
    <row r="135" spans="8:8" ht="17.25" customHeight="1">
      <c r="A135" s="199" t="s">
        <v>873</v>
      </c>
      <c r="B135" s="199"/>
      <c r="C135" s="199"/>
      <c r="D135" s="199"/>
      <c r="E135" s="199"/>
      <c r="F135" s="199"/>
      <c r="G135" s="199"/>
      <c r="H135" s="199"/>
      <c r="I135" s="199"/>
      <c r="J135" s="199"/>
    </row>
    <row r="136" spans="8:8" ht="17.25" customHeight="1">
      <c r="A136" s="199" t="s">
        <v>874</v>
      </c>
      <c r="B136" s="199"/>
      <c r="C136" s="199"/>
      <c r="D136" s="199"/>
      <c r="E136" s="199"/>
      <c r="F136" s="199"/>
      <c r="G136" s="199"/>
      <c r="H136" s="199"/>
      <c r="I136" s="199"/>
      <c r="J136" s="199"/>
    </row>
    <row r="137" spans="8:8" ht="17.25" customHeight="1">
      <c r="A137" s="199" t="s">
        <v>875</v>
      </c>
      <c r="B137" s="199"/>
      <c r="C137" s="199"/>
      <c r="D137" s="199"/>
      <c r="E137" s="199"/>
      <c r="F137" s="199"/>
      <c r="G137" s="199"/>
      <c r="H137" s="199"/>
      <c r="I137" s="199"/>
      <c r="J137" s="199"/>
    </row>
    <row r="138" spans="8:8" ht="17.25" customHeight="1">
      <c r="A138" s="199" t="s">
        <v>876</v>
      </c>
      <c r="B138" s="199"/>
      <c r="C138" s="199"/>
      <c r="D138" s="199"/>
      <c r="E138" s="199"/>
      <c r="F138" s="199"/>
      <c r="G138" s="199"/>
      <c r="H138" s="199"/>
      <c r="I138" s="199"/>
      <c r="J138" s="199"/>
    </row>
    <row r="139" spans="8:8" ht="38.25" customHeight="1">
      <c r="A139" s="200" t="s">
        <v>877</v>
      </c>
      <c r="B139" s="200"/>
      <c r="C139" s="200"/>
      <c r="D139" s="200"/>
      <c r="E139" s="200"/>
      <c r="F139" s="200"/>
      <c r="G139" s="200"/>
      <c r="H139" s="200"/>
      <c r="I139" s="200"/>
      <c r="J139" s="200"/>
    </row>
  </sheetData>
  <sheetProtection sheet="1" formatCells="0" formatColumns="0" formatRows="0" insertColumns="0" insertRows="0" insertHyperlinks="0" deleteColumns="0" deleteRows="0" sort="0" autoFilter="0" pivotTables="0"/>
  <mergeCells count="28">
    <mergeCell ref="A119:J119"/>
    <mergeCell ref="A136:J136"/>
    <mergeCell ref="A117:J117"/>
    <mergeCell ref="A116:J116"/>
    <mergeCell ref="B31:J31"/>
    <mergeCell ref="B61:J61"/>
    <mergeCell ref="B71:J71"/>
    <mergeCell ref="A138:J138"/>
    <mergeCell ref="A120:J120"/>
    <mergeCell ref="A133:J133"/>
    <mergeCell ref="A134:J134"/>
    <mergeCell ref="A127:J127"/>
    <mergeCell ref="A139:J139"/>
    <mergeCell ref="A131:J131"/>
    <mergeCell ref="A137:J137"/>
    <mergeCell ref="A123:J123"/>
    <mergeCell ref="A130:J130"/>
    <mergeCell ref="A128:J128"/>
    <mergeCell ref="A125:J125"/>
    <mergeCell ref="A122:J122"/>
    <mergeCell ref="A129:J129"/>
    <mergeCell ref="A118:J118"/>
    <mergeCell ref="A121:J121"/>
    <mergeCell ref="A135:J135"/>
    <mergeCell ref="A126:J126"/>
    <mergeCell ref="A132:J132"/>
    <mergeCell ref="A124:J124"/>
    <mergeCell ref="A115:J115"/>
  </mergeCells>
  <pageMargins left="0.7" right="0.7" top="0.75" bottom="0.75" header="0.511805555555555" footer="0.511805555555555"/>
</worksheet>
</file>

<file path=xl/worksheets/sheet5.xml><?xml version="1.0" encoding="utf-8"?>
<worksheet xmlns:r="http://schemas.openxmlformats.org/officeDocument/2006/relationships" xmlns="http://schemas.openxmlformats.org/spreadsheetml/2006/main">
  <dimension ref="A1:X29"/>
  <sheetViews>
    <sheetView workbookViewId="0" showGridLines="0" showRowColHeaders="0">
      <selection activeCell="D3" sqref="D3:E4"/>
    </sheetView>
  </sheetViews>
  <sheetFormatPr defaultRowHeight="17.25" defaultColWidth="10" zeroHeight="1"/>
  <cols>
    <col min="1" max="1" customWidth="1" width="4.0" style="201"/>
    <col min="2" max="2" customWidth="1" width="4.0" style="202"/>
    <col min="3" max="3" customWidth="1" width="4.0" style="202"/>
    <col min="4" max="4" customWidth="1" width="4.0" style="202"/>
    <col min="5" max="5" customWidth="1" width="4.0" style="202"/>
    <col min="6" max="6" customWidth="1" width="4.0" style="202"/>
    <col min="7" max="7" customWidth="1" width="4.0" style="202"/>
    <col min="8" max="8" customWidth="1" width="4.0" style="202"/>
    <col min="9" max="9" customWidth="1" width="4.0" style="202"/>
    <col min="10" max="10" customWidth="1" width="4.0" style="202"/>
    <col min="11" max="11" customWidth="1" width="4.0" style="202"/>
    <col min="12" max="12" customWidth="1" width="4.0" style="202"/>
    <col min="13" max="13" customWidth="1" width="4.0" style="202"/>
    <col min="14" max="14" customWidth="1" width="4.0" style="202"/>
    <col min="15" max="15" customWidth="1" width="4.0" style="202"/>
    <col min="16" max="16" customWidth="1" width="4.0" style="202"/>
    <col min="17" max="17" customWidth="1" width="4.0" style="202"/>
    <col min="18" max="18" customWidth="1" width="4.0" style="202"/>
    <col min="19" max="19" customWidth="1" width="4.0" style="202"/>
    <col min="20" max="20" customWidth="1" width="4.0" style="202"/>
    <col min="21" max="21" customWidth="1" width="4.0" style="202"/>
    <col min="22" max="22" customWidth="1" width="4.0" style="202"/>
    <col min="23" max="23" customWidth="1" width="4.0" style="202"/>
    <col min="24" max="24" customWidth="1" width="4.0" style="202"/>
    <col min="25" max="25" customWidth="1" width="4.0" style="202"/>
    <col min="26" max="26" customWidth="1" width="4.0" style="202"/>
    <col min="27" max="27" customWidth="1" width="4.0" style="202"/>
    <col min="28" max="28" customWidth="1" width="4.0" style="202"/>
    <col min="29" max="29" customWidth="1" width="4.0" style="202"/>
    <col min="30" max="30" customWidth="1" width="4.0" style="202"/>
    <col min="31" max="31" customWidth="1" width="4.0" style="202"/>
    <col min="32" max="32" customWidth="1" width="4.0" style="202"/>
    <col min="33" max="33" customWidth="1" width="4.0" style="202"/>
    <col min="34" max="34" customWidth="1" width="4.0" style="202"/>
    <col min="35" max="35" customWidth="1" width="4.0" style="202"/>
    <col min="36" max="36" customWidth="1" width="4.0" style="202"/>
    <col min="37" max="37" customWidth="1" width="4.0" style="202"/>
    <col min="38" max="38" customWidth="1" width="4.0" style="202"/>
    <col min="39" max="39" customWidth="1" width="4.0" style="202"/>
    <col min="40" max="40" customWidth="1" width="4.0" style="202"/>
    <col min="41" max="41" customWidth="1" width="4.0" style="202"/>
    <col min="42" max="42" customWidth="1" width="4.0" style="202"/>
    <col min="43" max="43" customWidth="1" width="4.0" style="202"/>
    <col min="44" max="44" customWidth="1" width="4.0" style="202"/>
    <col min="45" max="45" customWidth="1" width="4.0" style="202"/>
    <col min="46" max="46" customWidth="1" width="4.0" style="202"/>
    <col min="47" max="47" customWidth="1" width="4.0" style="202"/>
    <col min="48" max="48" customWidth="1" width="4.0" style="202"/>
    <col min="49" max="49" customWidth="1" width="4.0" style="202"/>
    <col min="50" max="50" customWidth="1" width="4.0" style="202"/>
    <col min="51" max="51" customWidth="1" width="4.0" style="202"/>
    <col min="52" max="52" customWidth="1" width="4.0" style="202"/>
    <col min="53" max="53" customWidth="1" width="4.0" style="202"/>
    <col min="54" max="54" customWidth="1" width="4.0" style="202"/>
    <col min="55" max="55" customWidth="1" width="4.0" style="202"/>
    <col min="56" max="56" customWidth="1" width="4.0" style="202"/>
    <col min="57" max="57" customWidth="1" width="4.0" style="202"/>
    <col min="58" max="58" customWidth="1" width="4.0" style="202"/>
    <col min="59" max="59" customWidth="1" width="4.0" style="202"/>
    <col min="60" max="60" customWidth="1" width="4.0" style="202"/>
    <col min="61" max="61" customWidth="1" width="4.0" style="202"/>
    <col min="62" max="62" customWidth="1" width="4.0" style="202"/>
    <col min="63" max="63" customWidth="1" width="4.0" style="202"/>
    <col min="64" max="64" customWidth="1" width="4.0" style="202"/>
    <col min="65" max="65" customWidth="1" width="4.0" style="202"/>
    <col min="66" max="66" customWidth="1" width="4.0" style="202"/>
    <col min="67" max="67" customWidth="1" width="4.0" style="202"/>
    <col min="68" max="68" customWidth="1" width="4.0" style="202"/>
    <col min="69" max="69" customWidth="1" width="4.0" style="202"/>
    <col min="70" max="70" customWidth="1" width="4.0" style="202"/>
    <col min="71" max="71" customWidth="1" width="4.0" style="202"/>
    <col min="72" max="72" customWidth="1" width="4.0" style="202"/>
    <col min="73" max="73" customWidth="1" width="4.0" style="202"/>
    <col min="74" max="74" customWidth="1" width="4.0" style="202"/>
    <col min="75" max="75" customWidth="1" width="4.0" style="202"/>
    <col min="76" max="76" customWidth="1" width="4.0" style="202"/>
    <col min="77" max="77" customWidth="1" width="4.0" style="202"/>
    <col min="78" max="78" customWidth="1" width="4.0" style="202"/>
    <col min="79" max="79" customWidth="1" width="4.0" style="202"/>
    <col min="80" max="80" customWidth="1" width="4.0" style="202"/>
    <col min="81" max="81" customWidth="1" width="4.0" style="202"/>
    <col min="82" max="82" customWidth="1" width="4.0" style="202"/>
    <col min="83" max="83" customWidth="1" width="4.0" style="202"/>
    <col min="84" max="84" customWidth="1" width="4.0" style="202"/>
    <col min="85" max="85" customWidth="1" width="4.0" style="202"/>
    <col min="86" max="86" customWidth="1" width="4.0" style="202"/>
    <col min="87" max="87" customWidth="1" width="4.0" style="202"/>
    <col min="88" max="88" customWidth="1" width="4.0" style="202"/>
    <col min="89" max="89" customWidth="1" width="4.0" style="202"/>
    <col min="90" max="90" customWidth="1" width="4.0" style="202"/>
    <col min="91" max="91" customWidth="1" width="4.0" style="202"/>
    <col min="92" max="92" customWidth="1" width="4.0" style="202"/>
    <col min="93" max="93" customWidth="1" width="4.0" style="202"/>
    <col min="94" max="94" customWidth="1" width="4.0" style="202"/>
    <col min="95" max="95" customWidth="1" width="4.0" style="202"/>
    <col min="96" max="96" customWidth="1" width="4.0" style="202"/>
    <col min="97" max="97" customWidth="1" width="4.0" style="202"/>
    <col min="98" max="98" customWidth="1" width="4.0" style="202"/>
    <col min="99" max="99" customWidth="1" width="4.0" style="202"/>
    <col min="100" max="100" customWidth="1" width="4.0" style="202"/>
    <col min="101" max="101" customWidth="1" width="4.0" style="202"/>
    <col min="102" max="102" customWidth="1" width="4.0" style="202"/>
    <col min="103" max="103" customWidth="1" width="4.0" style="202"/>
    <col min="104" max="104" customWidth="1" width="4.0" style="202"/>
    <col min="105" max="105" customWidth="1" width="4.0" style="202"/>
    <col min="106" max="106" customWidth="1" width="4.0" style="202"/>
    <col min="107" max="107" customWidth="1" width="4.0" style="202"/>
    <col min="108" max="108" customWidth="1" width="4.0" style="202"/>
    <col min="109" max="109" customWidth="1" width="4.0" style="202"/>
    <col min="110" max="110" customWidth="1" width="4.0" style="202"/>
    <col min="111" max="111" customWidth="1" width="4.0" style="202"/>
    <col min="112" max="112" customWidth="1" width="4.0" style="202"/>
    <col min="113" max="113" customWidth="1" width="4.0" style="202"/>
    <col min="114" max="114" customWidth="1" width="4.0" style="202"/>
    <col min="115" max="115" customWidth="1" width="4.0" style="202"/>
    <col min="116" max="116" customWidth="1" width="4.0" style="202"/>
    <col min="117" max="117" customWidth="1" width="4.0" style="202"/>
    <col min="118" max="118" customWidth="1" width="4.0" style="202"/>
    <col min="119" max="119" customWidth="1" width="4.0" style="202"/>
    <col min="120" max="120" customWidth="1" width="4.0" style="202"/>
    <col min="121" max="121" customWidth="1" width="4.0" style="202"/>
    <col min="122" max="122" customWidth="1" width="4.0" style="202"/>
    <col min="123" max="123" customWidth="1" width="4.0" style="202"/>
    <col min="124" max="124" customWidth="1" width="4.0" style="202"/>
    <col min="125" max="125" customWidth="1" width="4.0" style="202"/>
    <col min="126" max="126" customWidth="1" width="4.0" style="202"/>
    <col min="127" max="127" customWidth="1" width="4.0" style="202"/>
    <col min="128" max="128" customWidth="1" width="4.0" style="202"/>
    <col min="129" max="129" customWidth="1" width="4.0" style="202"/>
    <col min="130" max="130" customWidth="1" width="4.0" style="202"/>
    <col min="131" max="131" customWidth="1" width="4.0" style="202"/>
    <col min="132" max="132" customWidth="1" width="4.0" style="202"/>
    <col min="133" max="133" customWidth="1" width="4.0" style="202"/>
    <col min="134" max="134" customWidth="1" width="4.0" style="202"/>
    <col min="135" max="135" customWidth="1" width="4.0" style="202"/>
    <col min="136" max="136" customWidth="1" width="4.0" style="202"/>
    <col min="137" max="137" customWidth="1" width="4.0" style="202"/>
    <col min="138" max="138" customWidth="1" width="4.0" style="202"/>
    <col min="139" max="139" customWidth="1" width="4.0" style="202"/>
    <col min="140" max="140" customWidth="1" width="4.0" style="202"/>
    <col min="141" max="141" customWidth="1" width="4.0" style="202"/>
    <col min="142" max="142" customWidth="1" width="4.0" style="202"/>
    <col min="143" max="143" customWidth="1" width="4.0" style="202"/>
    <col min="144" max="144" customWidth="1" width="4.0" style="202"/>
    <col min="145" max="145" customWidth="1" width="4.0" style="202"/>
    <col min="146" max="146" customWidth="1" width="4.0" style="202"/>
    <col min="147" max="147" customWidth="1" width="4.0" style="202"/>
    <col min="148" max="148" customWidth="1" width="4.0" style="202"/>
    <col min="149" max="149" customWidth="1" width="4.0" style="202"/>
    <col min="150" max="150" customWidth="1" width="4.0" style="202"/>
    <col min="151" max="151" customWidth="1" width="4.0" style="202"/>
    <col min="152" max="152" customWidth="1" width="4.0" style="202"/>
    <col min="153" max="153" customWidth="1" width="4.0" style="202"/>
    <col min="154" max="154" customWidth="1" width="4.0" style="202"/>
    <col min="155" max="155" customWidth="1" width="4.0" style="202"/>
    <col min="156" max="156" customWidth="1" width="4.0" style="202"/>
    <col min="157" max="157" customWidth="1" width="4.0" style="202"/>
    <col min="158" max="158" customWidth="1" width="4.0" style="202"/>
    <col min="159" max="159" customWidth="1" width="4.0" style="202"/>
    <col min="160" max="160" customWidth="1" width="4.0" style="202"/>
    <col min="161" max="161" customWidth="1" width="4.0" style="202"/>
    <col min="162" max="162" customWidth="1" width="4.0" style="202"/>
    <col min="163" max="163" customWidth="1" width="4.0" style="202"/>
    <col min="164" max="164" customWidth="1" width="4.0" style="202"/>
    <col min="165" max="165" customWidth="1" width="4.0" style="202"/>
    <col min="166" max="166" customWidth="1" width="4.0" style="202"/>
    <col min="167" max="167" customWidth="1" width="4.0" style="202"/>
    <col min="168" max="168" customWidth="1" width="4.0" style="202"/>
    <col min="169" max="169" customWidth="1" width="4.0" style="202"/>
    <col min="170" max="170" customWidth="1" width="4.0" style="202"/>
    <col min="171" max="171" customWidth="1" width="4.0" style="202"/>
    <col min="172" max="172" customWidth="1" width="4.0" style="202"/>
    <col min="173" max="173" customWidth="1" width="4.0" style="202"/>
    <col min="174" max="174" customWidth="1" width="4.0" style="202"/>
    <col min="175" max="175" customWidth="1" width="4.0" style="202"/>
    <col min="176" max="176" customWidth="1" width="4.0" style="202"/>
    <col min="177" max="177" customWidth="1" width="4.0" style="202"/>
    <col min="178" max="178" customWidth="1" width="4.0" style="202"/>
    <col min="179" max="179" customWidth="1" width="4.0" style="202"/>
    <col min="180" max="180" customWidth="1" width="4.0" style="202"/>
    <col min="181" max="181" customWidth="1" width="4.0" style="202"/>
    <col min="182" max="182" customWidth="1" width="4.0" style="202"/>
    <col min="183" max="183" customWidth="1" width="4.0" style="202"/>
    <col min="184" max="184" customWidth="1" width="4.0" style="202"/>
    <col min="185" max="185" customWidth="1" width="4.0" style="202"/>
    <col min="186" max="186" customWidth="1" width="4.0" style="202"/>
    <col min="187" max="187" customWidth="1" width="4.0" style="202"/>
    <col min="188" max="188" customWidth="1" width="4.0" style="202"/>
    <col min="189" max="189" customWidth="1" width="4.0" style="202"/>
    <col min="190" max="190" customWidth="1" width="4.0" style="202"/>
    <col min="191" max="191" customWidth="1" width="4.0" style="202"/>
    <col min="192" max="192" customWidth="1" width="4.0" style="202"/>
    <col min="193" max="193" customWidth="1" width="4.0" style="202"/>
    <col min="194" max="194" customWidth="1" width="4.0" style="202"/>
    <col min="195" max="195" customWidth="1" width="4.0" style="202"/>
    <col min="196" max="196" customWidth="1" width="4.0" style="202"/>
    <col min="197" max="197" customWidth="1" width="4.0" style="202"/>
    <col min="198" max="198" customWidth="1" width="4.0" style="202"/>
    <col min="199" max="199" customWidth="1" width="4.0" style="202"/>
    <col min="200" max="200" customWidth="1" width="4.0" style="202"/>
    <col min="201" max="201" customWidth="1" width="4.0" style="202"/>
    <col min="202" max="202" customWidth="1" width="4.0" style="202"/>
    <col min="203" max="203" customWidth="1" width="4.0" style="202"/>
    <col min="204" max="204" customWidth="1" width="4.0" style="202"/>
    <col min="205" max="205" customWidth="1" width="4.0" style="202"/>
    <col min="206" max="206" customWidth="1" width="4.0" style="202"/>
    <col min="207" max="207" customWidth="1" width="4.0" style="202"/>
    <col min="208" max="208" customWidth="1" width="4.0" style="202"/>
    <col min="209" max="209" customWidth="1" width="4.0" style="202"/>
    <col min="210" max="210" customWidth="1" width="4.0" style="202"/>
    <col min="211" max="211" customWidth="1" width="4.0" style="202"/>
    <col min="212" max="212" customWidth="1" width="4.0" style="202"/>
    <col min="213" max="213" customWidth="1" width="4.0" style="202"/>
    <col min="214" max="214" customWidth="1" width="4.0" style="202"/>
    <col min="215" max="215" customWidth="1" width="4.0" style="202"/>
    <col min="216" max="216" customWidth="1" width="4.0" style="202"/>
    <col min="217" max="217" customWidth="1" width="4.0" style="202"/>
    <col min="218" max="218" customWidth="1" width="4.0" style="202"/>
    <col min="219" max="219" customWidth="1" width="4.0" style="202"/>
    <col min="220" max="220" customWidth="1" width="4.0" style="202"/>
    <col min="221" max="221" customWidth="1" width="4.0" style="202"/>
    <col min="222" max="222" customWidth="1" width="4.0" style="202"/>
    <col min="223" max="223" customWidth="1" width="4.0" style="202"/>
    <col min="224" max="224" customWidth="1" width="4.0" style="202"/>
    <col min="225" max="225" customWidth="1" width="4.0" style="202"/>
    <col min="226" max="226" customWidth="1" width="4.0" style="202"/>
    <col min="227" max="227" customWidth="1" width="4.0" style="202"/>
    <col min="228" max="228" customWidth="1" width="4.0" style="202"/>
    <col min="229" max="229" customWidth="1" width="4.0" style="202"/>
    <col min="230" max="230" customWidth="1" width="4.0" style="202"/>
    <col min="231" max="231" customWidth="1" width="4.0" style="202"/>
    <col min="232" max="232" customWidth="1" width="4.0" style="202"/>
    <col min="233" max="233" customWidth="1" width="4.0" style="202"/>
    <col min="234" max="234" customWidth="1" width="4.0" style="202"/>
    <col min="235" max="235" customWidth="1" width="4.0" style="202"/>
    <col min="236" max="236" customWidth="1" width="4.0" style="202"/>
    <col min="237" max="237" customWidth="1" width="4.0" style="202"/>
    <col min="238" max="238" customWidth="1" width="4.0" style="202"/>
    <col min="239" max="239" customWidth="1" width="4.0" style="202"/>
    <col min="240" max="240" customWidth="1" width="4.0" style="202"/>
    <col min="241" max="241" customWidth="1" width="4.0" style="202"/>
    <col min="242" max="242" customWidth="1" width="4.0" style="202"/>
    <col min="243" max="243" customWidth="1" width="4.0" style="202"/>
    <col min="244" max="244" customWidth="1" width="4.0" style="202"/>
    <col min="245" max="245" customWidth="1" width="4.0" style="202"/>
    <col min="246" max="246" customWidth="1" width="4.0" style="202"/>
    <col min="247" max="247" customWidth="1" width="4.0" style="202"/>
    <col min="248" max="248" customWidth="1" width="4.0" style="202"/>
    <col min="249" max="249" customWidth="1" width="4.0" style="202"/>
    <col min="250" max="250" customWidth="1" width="4.0" style="202"/>
    <col min="251" max="251" customWidth="1" width="4.0" style="202"/>
    <col min="252" max="252" customWidth="1" width="4.0" style="202"/>
    <col min="253" max="253" customWidth="1" width="4.0" style="202"/>
    <col min="254" max="254" customWidth="1" width="4.0" style="202"/>
    <col min="255" max="255" customWidth="1" width="4.0" style="202"/>
    <col min="256" max="256" customWidth="1" width="4.0" style="202"/>
    <col min="257" max="16384" width="9" style="0" hidden="0"/>
  </cols>
  <sheetData>
    <row r="2" spans="8:8" ht="17.25">
      <c r="A2" s="201">
        <f>RANDBETWEEN(1,6)</f>
        <v>5.0</v>
      </c>
      <c r="B2" s="203" t="s">
        <v>1</v>
      </c>
      <c r="C2" s="203"/>
      <c r="D2" s="203"/>
      <c r="E2" s="203"/>
      <c r="F2" s="203"/>
      <c r="G2" s="203"/>
      <c r="H2" s="203"/>
      <c r="I2" s="203"/>
      <c r="J2" s="203"/>
      <c r="K2" s="203"/>
      <c r="L2" s="203"/>
      <c r="M2" s="203"/>
      <c r="N2" s="203"/>
      <c r="O2" s="203"/>
      <c r="P2" s="203"/>
      <c r="Q2" s="203"/>
      <c r="R2" s="203"/>
      <c r="S2" s="203"/>
      <c r="U2" s="204" t="s">
        <v>878</v>
      </c>
      <c r="V2" s="204"/>
    </row>
    <row r="3" spans="8:8" ht="17.25" customHeight="1">
      <c r="A3" s="201">
        <f>RANDBETWEEN(1,6)</f>
        <v>6.0</v>
      </c>
      <c r="B3" s="205" t="s">
        <v>879</v>
      </c>
      <c r="C3" s="205"/>
      <c r="D3" s="206">
        <f>SUM(A2:A4)*5</f>
        <v>85.0</v>
      </c>
      <c r="E3" s="206"/>
      <c r="F3" s="207">
        <f>INT(D3/2)</f>
        <v>42.0</v>
      </c>
      <c r="G3" s="207"/>
      <c r="H3" s="208" t="s">
        <v>880</v>
      </c>
      <c r="I3" s="208"/>
      <c r="J3" s="209">
        <f>SUM(A8:A10)*5</f>
        <v>40.0</v>
      </c>
      <c r="K3" s="209"/>
      <c r="L3" s="210">
        <f>INT(J3/2)</f>
        <v>20.0</v>
      </c>
      <c r="M3" s="210"/>
      <c r="N3" s="211" t="s">
        <v>881</v>
      </c>
      <c r="O3" s="211"/>
      <c r="P3" s="206">
        <f>SUM(A14:A16)*5</f>
        <v>35.0</v>
      </c>
      <c r="Q3" s="206"/>
      <c r="R3" s="212">
        <f>INT(P3/2)</f>
        <v>17.0</v>
      </c>
      <c r="S3" s="212"/>
      <c r="U3" s="213">
        <f>SUM(A24:A26)*5</f>
        <v>55.0</v>
      </c>
      <c r="V3" s="213"/>
    </row>
    <row r="4" spans="8:8" ht="17.25">
      <c r="A4" s="201">
        <f>RANDBETWEEN(1,6)</f>
        <v>6.0</v>
      </c>
      <c r="B4" s="205"/>
      <c r="C4" s="205"/>
      <c r="D4" s="206"/>
      <c r="E4" s="206"/>
      <c r="F4" s="214">
        <f>INT(D3/5)</f>
        <v>17.0</v>
      </c>
      <c r="G4" s="214"/>
      <c r="H4" s="208"/>
      <c r="I4" s="208"/>
      <c r="J4" s="209"/>
      <c r="K4" s="209"/>
      <c r="L4" s="210">
        <f>INT(J3/5)</f>
        <v>8.0</v>
      </c>
      <c r="M4" s="210"/>
      <c r="N4" s="211"/>
      <c r="O4" s="211"/>
      <c r="P4" s="206"/>
      <c r="Q4" s="206"/>
      <c r="R4" s="212">
        <f>INT(P3/5)</f>
        <v>7.0</v>
      </c>
      <c r="S4" s="212"/>
      <c r="U4" s="213"/>
      <c r="V4" s="213"/>
    </row>
    <row r="5" spans="8:8" ht="18.0" customHeight="1">
      <c r="A5" s="201">
        <f>RANDBETWEEN(1,6)</f>
        <v>1.0</v>
      </c>
      <c r="B5" s="215" t="s">
        <v>882</v>
      </c>
      <c r="C5" s="215"/>
      <c r="D5" s="209">
        <f>SUM(A5:A7)*5</f>
        <v>40.0</v>
      </c>
      <c r="E5" s="209"/>
      <c r="F5" s="210">
        <f>INT(D5/2)</f>
        <v>20.0</v>
      </c>
      <c r="G5" s="210"/>
      <c r="H5" s="211" t="s">
        <v>883</v>
      </c>
      <c r="I5" s="211"/>
      <c r="J5" s="206">
        <f>SUM(A11:A13)*5</f>
        <v>65.0</v>
      </c>
      <c r="K5" s="206"/>
      <c r="L5" s="207">
        <f>INT(J5/2)</f>
        <v>32.0</v>
      </c>
      <c r="M5" s="207"/>
      <c r="N5" s="208" t="s">
        <v>884</v>
      </c>
      <c r="O5" s="208"/>
      <c r="P5" s="209">
        <f>(SUM(A21:A22)+6)*5</f>
        <v>70.0</v>
      </c>
      <c r="Q5" s="209"/>
      <c r="R5" s="216">
        <f>INT(P5/2)</f>
        <v>35.0</v>
      </c>
      <c r="S5" s="216"/>
    </row>
    <row r="6" spans="8:8" ht="17.25">
      <c r="A6" s="201">
        <f>RANDBETWEEN(1,6)</f>
        <v>5.0</v>
      </c>
      <c r="B6" s="215"/>
      <c r="C6" s="215"/>
      <c r="D6" s="209"/>
      <c r="E6" s="209"/>
      <c r="F6" s="217">
        <f>INT(D5/5)</f>
        <v>8.0</v>
      </c>
      <c r="G6" s="217"/>
      <c r="H6" s="211"/>
      <c r="I6" s="211"/>
      <c r="J6" s="206"/>
      <c r="K6" s="206"/>
      <c r="L6" s="207">
        <f>INT(J5/5)</f>
        <v>13.0</v>
      </c>
      <c r="M6" s="207"/>
      <c r="N6" s="208"/>
      <c r="O6" s="208"/>
      <c r="P6" s="209"/>
      <c r="Q6" s="209"/>
      <c r="R6" s="216">
        <f>INT(P5/5)</f>
        <v>14.0</v>
      </c>
      <c r="S6" s="216"/>
      <c r="U6" s="204" t="s">
        <v>885</v>
      </c>
      <c r="V6" s="204"/>
    </row>
    <row r="7" spans="8:8" ht="17.25" customHeight="1">
      <c r="A7" s="201">
        <f>RANDBETWEEN(1,6)</f>
        <v>2.0</v>
      </c>
      <c r="B7" s="218" t="s">
        <v>886</v>
      </c>
      <c r="C7" s="218"/>
      <c r="D7" s="219">
        <f>(SUM(A17:A18)+6)*5</f>
        <v>50.0</v>
      </c>
      <c r="E7" s="219"/>
      <c r="F7" s="207">
        <f>INT(D7/2)</f>
        <v>25.0</v>
      </c>
      <c r="G7" s="207"/>
      <c r="H7" s="220" t="s">
        <v>887</v>
      </c>
      <c r="I7" s="220"/>
      <c r="J7" s="221">
        <f>(SUM(A19:A20)+6)*5</f>
        <v>85.0</v>
      </c>
      <c r="K7" s="221"/>
      <c r="L7" s="210">
        <f>INT(J7/2)</f>
        <v>42.0</v>
      </c>
      <c r="M7" s="210"/>
      <c r="N7" s="222" t="str">
        <f>"所有属性之和="&amp;SUM(D3:E8,J3:K8,P3:Q6)</f>
        <v>所有属性之和=470</v>
      </c>
      <c r="O7" s="222"/>
      <c r="P7" s="222"/>
      <c r="Q7" s="222"/>
      <c r="R7" s="222"/>
      <c r="S7" s="222"/>
      <c r="U7" s="213">
        <f>SUM(A27:A29)*5</f>
        <v>60.0</v>
      </c>
      <c r="V7" s="213"/>
    </row>
    <row r="8" spans="8:8" ht="17.25">
      <c r="A8" s="201">
        <f>RANDBETWEEN(1,6)</f>
        <v>6.0</v>
      </c>
      <c r="B8" s="218"/>
      <c r="C8" s="218"/>
      <c r="D8" s="219"/>
      <c r="E8" s="219"/>
      <c r="F8" s="223">
        <f>INT(D7/5)</f>
        <v>10.0</v>
      </c>
      <c r="G8" s="223"/>
      <c r="H8" s="220"/>
      <c r="I8" s="220"/>
      <c r="J8" s="221"/>
      <c r="K8" s="221"/>
      <c r="L8" s="224">
        <f>INT(J7/5)</f>
        <v>17.0</v>
      </c>
      <c r="M8" s="224"/>
      <c r="N8" s="222"/>
      <c r="O8" s="222"/>
      <c r="P8" s="222"/>
      <c r="Q8" s="222"/>
      <c r="R8" s="222"/>
      <c r="S8" s="222"/>
      <c r="U8" s="213"/>
      <c r="V8" s="213"/>
    </row>
    <row r="9" spans="8:8" ht="17.25">
      <c r="A9" s="201">
        <f>RANDBETWEEN(1,6)</f>
        <v>1.0</v>
      </c>
    </row>
    <row r="10" spans="8:8" ht="17.25">
      <c r="A10" s="201">
        <f>RANDBETWEEN(1,6)</f>
        <v>1.0</v>
      </c>
      <c r="B10" s="225" t="s">
        <v>888</v>
      </c>
      <c r="C10" s="225"/>
      <c r="D10" s="225"/>
      <c r="E10" s="225"/>
      <c r="F10" s="225"/>
      <c r="G10" s="225"/>
      <c r="H10" s="225"/>
      <c r="I10" s="225"/>
      <c r="J10" s="225"/>
      <c r="K10" s="225"/>
      <c r="L10" s="225"/>
      <c r="M10" s="225"/>
      <c r="N10" s="225"/>
      <c r="O10" s="225"/>
      <c r="P10" s="225"/>
      <c r="Q10" s="225"/>
      <c r="R10" s="225"/>
      <c r="S10" s="225"/>
      <c r="T10" s="225"/>
      <c r="U10" s="225"/>
      <c r="V10" s="225"/>
    </row>
    <row r="11" spans="8:8" ht="17.25">
      <c r="A11" s="201">
        <f>RANDBETWEEN(1,6)</f>
        <v>1.0</v>
      </c>
    </row>
    <row r="12" spans="8:8" ht="17.25">
      <c r="A12" s="201">
        <f>RANDBETWEEN(1,6)</f>
        <v>6.0</v>
      </c>
      <c r="B12" s="203" t="s">
        <v>889</v>
      </c>
      <c r="C12" s="203"/>
      <c r="D12" s="203"/>
      <c r="E12" s="203"/>
      <c r="F12" s="203"/>
      <c r="G12" s="203"/>
      <c r="H12" s="203"/>
      <c r="I12" s="203"/>
      <c r="J12" s="203"/>
      <c r="K12" s="203"/>
      <c r="L12" s="203"/>
      <c r="M12" s="203"/>
      <c r="N12" s="203"/>
      <c r="O12" s="203"/>
      <c r="P12" s="203"/>
      <c r="Q12" s="203"/>
      <c r="R12" s="203"/>
      <c r="S12" s="203"/>
      <c r="T12" s="203"/>
      <c r="U12" s="203"/>
      <c r="V12" s="203"/>
    </row>
    <row r="13" spans="8:8" ht="17.25">
      <c r="A13" s="201">
        <f>RANDBETWEEN(1,6)</f>
        <v>6.0</v>
      </c>
      <c r="B13" s="226" t="s">
        <v>890</v>
      </c>
      <c r="C13" s="226"/>
      <c r="D13" s="226"/>
      <c r="E13" s="54" t="s">
        <v>891</v>
      </c>
      <c r="F13" s="54"/>
      <c r="G13" s="54"/>
      <c r="H13" s="54" t="s">
        <v>892</v>
      </c>
      <c r="I13" s="54"/>
      <c r="J13" s="54"/>
      <c r="K13" s="54" t="s">
        <v>893</v>
      </c>
      <c r="L13" s="54"/>
      <c r="M13" s="54"/>
      <c r="N13" s="54" t="s">
        <v>894</v>
      </c>
      <c r="O13" s="54"/>
      <c r="P13" s="54"/>
      <c r="Q13" s="54" t="s">
        <v>895</v>
      </c>
      <c r="R13" s="54"/>
      <c r="S13" s="54"/>
      <c r="T13" s="58" t="s">
        <v>896</v>
      </c>
      <c r="U13" s="58"/>
      <c r="V13" s="58"/>
    </row>
    <row r="14" spans="8:8" ht="17.25">
      <c r="A14" s="201">
        <f>RANDBETWEEN(1,6)</f>
        <v>1.0</v>
      </c>
      <c r="B14" s="227">
        <f>RANDBETWEEN(1,2)</f>
        <v>2.0</v>
      </c>
      <c r="C14" s="227"/>
      <c r="D14" s="227"/>
      <c r="E14" s="228">
        <f>RANDBETWEEN(1,4)</f>
        <v>3.0</v>
      </c>
      <c r="F14" s="228"/>
      <c r="G14" s="228"/>
      <c r="H14" s="228">
        <f>RANDBETWEEN(1,6)</f>
        <v>6.0</v>
      </c>
      <c r="I14" s="228"/>
      <c r="J14" s="228"/>
      <c r="K14" s="228">
        <f>RANDBETWEEN(1,8)</f>
        <v>5.0</v>
      </c>
      <c r="L14" s="228"/>
      <c r="M14" s="228"/>
      <c r="N14" s="228">
        <f>RANDBETWEEN(1,10)</f>
        <v>8.0</v>
      </c>
      <c r="O14" s="228"/>
      <c r="P14" s="228"/>
      <c r="Q14" s="228">
        <f>RANDBETWEEN(1,20)</f>
        <v>2.0</v>
      </c>
      <c r="R14" s="228"/>
      <c r="S14" s="228"/>
      <c r="T14" s="229">
        <f>RANDBETWEEN(0,99)</f>
        <v>50.0</v>
      </c>
      <c r="U14" s="229"/>
      <c r="V14" s="229"/>
    </row>
    <row r="15" spans="8:8" ht="17.25">
      <c r="A15" s="201">
        <f>RANDBETWEEN(1,6)</f>
        <v>2.0</v>
      </c>
      <c r="B15" s="227"/>
      <c r="C15" s="227"/>
      <c r="D15" s="227"/>
      <c r="E15" s="228"/>
      <c r="F15" s="228"/>
      <c r="G15" s="228"/>
      <c r="H15" s="228"/>
      <c r="I15" s="228"/>
      <c r="J15" s="228"/>
      <c r="K15" s="228"/>
      <c r="L15" s="228"/>
      <c r="M15" s="228"/>
      <c r="N15" s="228"/>
      <c r="O15" s="228"/>
      <c r="P15" s="228"/>
      <c r="Q15" s="228"/>
      <c r="R15" s="228"/>
      <c r="S15" s="228"/>
      <c r="T15" s="229"/>
      <c r="U15" s="229"/>
      <c r="V15" s="229"/>
    </row>
    <row r="16" spans="8:8" ht="17.25">
      <c r="A16" s="201">
        <f>RANDBETWEEN(1,6)</f>
        <v>4.0</v>
      </c>
    </row>
    <row r="17" spans="8:8" ht="17.25">
      <c r="A17" s="201">
        <f>RANDBETWEEN(1,6)</f>
        <v>1.0</v>
      </c>
      <c r="B17" s="230" t="s">
        <v>897</v>
      </c>
      <c r="C17" s="230"/>
      <c r="D17" s="230"/>
      <c r="E17" s="230"/>
      <c r="F17" s="230"/>
      <c r="G17" s="230"/>
      <c r="H17" s="230"/>
      <c r="I17" s="230"/>
      <c r="J17" s="230"/>
      <c r="K17" s="230"/>
      <c r="L17" s="230" t="s">
        <v>898</v>
      </c>
      <c r="M17" s="230"/>
      <c r="N17" s="230"/>
      <c r="O17" s="230"/>
      <c r="P17" s="230"/>
      <c r="Q17" s="230"/>
      <c r="R17" s="230"/>
      <c r="S17" s="230"/>
      <c r="T17" s="230"/>
      <c r="U17" s="230"/>
      <c r="V17" s="230"/>
    </row>
    <row r="18" spans="8:8" ht="17.25">
      <c r="A18" s="201">
        <f>RANDBETWEEN(1,6)</f>
        <v>3.0</v>
      </c>
    </row>
    <row r="19" spans="8:8" ht="17.25">
      <c r="A19" s="201">
        <f>RANDBETWEEN(1,6)</f>
        <v>6.0</v>
      </c>
    </row>
    <row r="20" spans="8:8" ht="17.25">
      <c r="A20" s="201">
        <f>RANDBETWEEN(1,6)</f>
        <v>5.0</v>
      </c>
    </row>
    <row r="21" spans="8:8" ht="17.25">
      <c r="A21" s="201">
        <f>RANDBETWEEN(1,6)</f>
        <v>4.0</v>
      </c>
    </row>
    <row r="22" spans="8:8" ht="17.25">
      <c r="A22" s="201">
        <f>RANDBETWEEN(1,6)</f>
        <v>4.0</v>
      </c>
    </row>
    <row r="24" spans="8:8" ht="17.25">
      <c r="A24" s="201">
        <f>RANDBETWEEN(1,6)</f>
        <v>4.0</v>
      </c>
    </row>
    <row r="25" spans="8:8" ht="17.25">
      <c r="A25" s="201">
        <f>RANDBETWEEN(1,6)</f>
        <v>3.0</v>
      </c>
    </row>
    <row r="26" spans="8:8" ht="17.25">
      <c r="A26" s="201">
        <f>RANDBETWEEN(1,6)</f>
        <v>4.0</v>
      </c>
    </row>
    <row r="27" spans="8:8" ht="17.25">
      <c r="A27" s="201">
        <f>RANDBETWEEN(1,6)</f>
        <v>5.0</v>
      </c>
    </row>
    <row r="28" spans="8:8" ht="17.25">
      <c r="A28" s="201">
        <f>RANDBETWEEN(1,6)</f>
        <v>6.0</v>
      </c>
    </row>
    <row r="29" spans="8:8" ht="17.25">
      <c r="A29" s="201">
        <f>RANDBETWEEN(1,6)</f>
        <v>1.0</v>
      </c>
    </row>
  </sheetData>
  <sheetProtection sheet="1" objects="1" scenarios="1"/>
  <mergeCells count="56">
    <mergeCell ref="E14:G15"/>
    <mergeCell ref="N5:O6"/>
    <mergeCell ref="H7:I8"/>
    <mergeCell ref="L5:M5"/>
    <mergeCell ref="K14:M15"/>
    <mergeCell ref="N14:P15"/>
    <mergeCell ref="Q14:S15"/>
    <mergeCell ref="B17:K17"/>
    <mergeCell ref="U2:V2"/>
    <mergeCell ref="D7:E8"/>
    <mergeCell ref="B7:C8"/>
    <mergeCell ref="L4:M4"/>
    <mergeCell ref="U6:V6"/>
    <mergeCell ref="H3:I4"/>
    <mergeCell ref="B10:V10"/>
    <mergeCell ref="B12:V12"/>
    <mergeCell ref="J3:K4"/>
    <mergeCell ref="Q13:S13"/>
    <mergeCell ref="R5:S5"/>
    <mergeCell ref="J7:K8"/>
    <mergeCell ref="J5:K6"/>
    <mergeCell ref="K13:M13"/>
    <mergeCell ref="N13:P13"/>
    <mergeCell ref="H13:J13"/>
    <mergeCell ref="N3:O4"/>
    <mergeCell ref="N7:S8"/>
    <mergeCell ref="F8:G8"/>
    <mergeCell ref="T13:V13"/>
    <mergeCell ref="H5:I6"/>
    <mergeCell ref="B5:C6"/>
    <mergeCell ref="U3:V4"/>
    <mergeCell ref="B2:S2"/>
    <mergeCell ref="D5:E6"/>
    <mergeCell ref="F6:G6"/>
    <mergeCell ref="P5:Q6"/>
    <mergeCell ref="L6:M6"/>
    <mergeCell ref="B3:C4"/>
    <mergeCell ref="R6:S6"/>
    <mergeCell ref="B13:D13"/>
    <mergeCell ref="H14:J15"/>
    <mergeCell ref="F4:G4"/>
    <mergeCell ref="B14:D15"/>
    <mergeCell ref="E13:G13"/>
    <mergeCell ref="T14:V15"/>
    <mergeCell ref="F7:G7"/>
    <mergeCell ref="L3:M3"/>
    <mergeCell ref="L17:V17"/>
    <mergeCell ref="F3:G3"/>
    <mergeCell ref="L8:M8"/>
    <mergeCell ref="R4:S4"/>
    <mergeCell ref="L7:M7"/>
    <mergeCell ref="R3:S3"/>
    <mergeCell ref="D3:E4"/>
    <mergeCell ref="U7:V8"/>
    <mergeCell ref="F5:G5"/>
    <mergeCell ref="P3:Q4"/>
  </mergeCells>
  <dataValidations count="4">
    <dataValidation allowBlank="1" type="whole" operator="lessThanOrEqual" errorStyle="stop" showInputMessage="1" showErrorMessage="1" errorTitle="人体极限" error="这些属性的极限值为99。 除非你的守秘人同意，否则调查员属性不能突破这个上限。" sqref="P3:Q4">
      <formula1>150</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J3:K8">
      <formula1>99</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P5:Q6">
      <formula1>99</formula1>
      <formula2>0</formula2>
    </dataValidation>
    <dataValidation allowBlank="1" type="whole" operator="lessThanOrEqual" errorStyle="stop" showInputMessage="1" showErrorMessage="1" errorTitle="人体极限" error="这些属性的极限值为99。 除非你的守秘人同意，否则调查员属性不能突破这个上限。" sqref="D3:E8">
      <formula1>99</formula1>
      <formula2>0</formula2>
    </dataValidation>
  </dataValidations>
  <hyperlinks>
    <hyperlink ref="B17" r:id="rId1"/>
    <hyperlink ref="L17" r:id="rId2"/>
  </hyperlinks>
  <pageMargins left="0.7" right="0.7" top="0.75" bottom="0.75" header="0.511805555555555" footer="0.511805555555555"/>
</worksheet>
</file>

<file path=xl/worksheets/sheet6.xml><?xml version="1.0" encoding="utf-8"?>
<worksheet xmlns:r="http://schemas.openxmlformats.org/officeDocument/2006/relationships" xmlns="http://schemas.openxmlformats.org/spreadsheetml/2006/main">
  <dimension ref="B1:F105"/>
  <sheetViews>
    <sheetView workbookViewId="0" topLeftCell="A7" showGridLines="0" showRowColHeaders="0">
      <selection activeCell="E54" sqref="E54"/>
    </sheetView>
  </sheetViews>
  <sheetFormatPr defaultRowHeight="17.25" defaultColWidth="10" zeroHeight="1"/>
  <cols>
    <col min="1" max="1" customWidth="1" width="9.046875" style="231"/>
    <col min="2" max="2" customWidth="1" width="43.73828" style="232"/>
    <col min="3" max="3" customWidth="1" width="9.046875" style="231"/>
    <col min="4" max="4" customWidth="1" width="9.046875" style="231"/>
    <col min="5" max="5" customWidth="1" width="9.046875" style="231"/>
    <col min="6" max="6" customWidth="1" width="9.046875" style="231"/>
    <col min="7" max="7" customWidth="1" width="9.046875" style="231"/>
    <col min="8" max="8" customWidth="1" width="9.046875" style="231"/>
    <col min="9" max="9" customWidth="1" width="9.046875" style="231"/>
    <col min="10" max="10" customWidth="1" width="9.046875" style="231"/>
    <col min="11" max="11" customWidth="1" width="9.046875" style="231"/>
    <col min="12" max="12" customWidth="1" width="9.046875" style="231"/>
    <col min="13" max="13" customWidth="1" width="9.046875" style="231"/>
    <col min="14" max="14" customWidth="1" width="9.046875" style="231"/>
    <col min="15" max="15" customWidth="1" width="9.046875" style="231"/>
    <col min="16" max="16" customWidth="1" width="9.046875" style="231"/>
    <col min="17" max="17" customWidth="1" width="9.046875" style="231"/>
    <col min="18" max="18" customWidth="1" width="9.046875" style="231"/>
    <col min="19" max="19" customWidth="1" width="9.046875" style="231"/>
    <col min="20" max="20" customWidth="1" width="9.046875" style="231"/>
    <col min="21" max="21" customWidth="1" width="9.046875" style="231"/>
    <col min="22" max="22" customWidth="1" width="9.046875" style="231"/>
    <col min="23" max="23" customWidth="1" width="9.046875" style="231"/>
    <col min="24" max="24" customWidth="1" width="9.046875" style="231"/>
    <col min="25" max="25" customWidth="1" width="9.046875" style="231"/>
    <col min="26" max="26" customWidth="1" width="9.046875" style="231"/>
    <col min="27" max="27" customWidth="1" width="9.046875" style="231"/>
    <col min="28" max="28" customWidth="1" width="9.046875" style="231"/>
    <col min="29" max="29" customWidth="1" width="9.046875" style="231"/>
    <col min="30" max="30" customWidth="1" width="9.046875" style="231"/>
    <col min="31" max="31" customWidth="1" width="9.046875" style="231"/>
    <col min="32" max="32" customWidth="1" width="9.046875" style="231"/>
    <col min="33" max="33" customWidth="1" width="9.046875" style="231"/>
    <col min="34" max="34" customWidth="1" width="9.046875" style="231"/>
    <col min="35" max="35" customWidth="1" width="9.046875" style="231"/>
    <col min="36" max="36" customWidth="1" width="9.046875" style="231"/>
    <col min="37" max="37" customWidth="1" width="9.046875" style="231"/>
    <col min="38" max="38" customWidth="1" width="9.046875" style="231"/>
    <col min="39" max="39" customWidth="1" width="9.046875" style="231"/>
    <col min="40" max="40" customWidth="1" width="9.046875" style="231"/>
    <col min="41" max="41" customWidth="1" width="9.046875" style="231"/>
    <col min="42" max="42" customWidth="1" width="9.046875" style="231"/>
    <col min="43" max="43" customWidth="1" width="9.046875" style="231"/>
    <col min="44" max="44" customWidth="1" width="9.046875" style="231"/>
    <col min="45" max="45" customWidth="1" width="9.046875" style="231"/>
    <col min="46" max="46" customWidth="1" width="9.046875" style="231"/>
    <col min="47" max="47" customWidth="1" width="9.046875" style="231"/>
    <col min="48" max="48" customWidth="1" width="9.046875" style="231"/>
    <col min="49" max="49" customWidth="1" width="9.046875" style="231"/>
    <col min="50" max="50" customWidth="1" width="9.046875" style="231"/>
    <col min="51" max="51" customWidth="1" width="9.046875" style="231"/>
    <col min="52" max="52" customWidth="1" width="9.046875" style="231"/>
    <col min="53" max="53" customWidth="1" width="9.046875" style="231"/>
    <col min="54" max="54" customWidth="1" width="9.046875" style="231"/>
    <col min="55" max="55" customWidth="1" width="9.046875" style="231"/>
    <col min="56" max="56" customWidth="1" width="9.046875" style="231"/>
    <col min="57" max="57" customWidth="1" width="9.046875" style="231"/>
    <col min="58" max="58" customWidth="1" width="9.046875" style="231"/>
    <col min="59" max="59" customWidth="1" width="9.046875" style="231"/>
    <col min="60" max="60" customWidth="1" width="9.046875" style="231"/>
    <col min="61" max="61" customWidth="1" width="9.046875" style="231"/>
    <col min="62" max="62" customWidth="1" width="9.046875" style="231"/>
    <col min="63" max="63" customWidth="1" width="9.046875" style="231"/>
    <col min="64" max="64" customWidth="1" width="9.046875" style="231"/>
    <col min="65" max="65" customWidth="1" width="9.046875" style="231"/>
    <col min="66" max="66" customWidth="1" width="9.046875" style="231"/>
    <col min="67" max="67" customWidth="1" width="9.046875" style="231"/>
    <col min="68" max="68" customWidth="1" width="9.046875" style="231"/>
    <col min="69" max="69" customWidth="1" width="9.046875" style="231"/>
    <col min="70" max="70" customWidth="1" width="9.046875" style="231"/>
    <col min="71" max="71" customWidth="1" width="9.046875" style="231"/>
    <col min="72" max="72" customWidth="1" width="9.046875" style="231"/>
    <col min="73" max="73" customWidth="1" width="9.046875" style="231"/>
    <col min="74" max="74" customWidth="1" width="9.046875" style="231"/>
    <col min="75" max="75" customWidth="1" width="9.046875" style="231"/>
    <col min="76" max="76" customWidth="1" width="9.046875" style="231"/>
    <col min="77" max="77" customWidth="1" width="9.046875" style="231"/>
    <col min="78" max="78" customWidth="1" width="9.046875" style="231"/>
    <col min="79" max="79" customWidth="1" width="9.046875" style="231"/>
    <col min="80" max="80" customWidth="1" width="9.046875" style="231"/>
    <col min="81" max="81" customWidth="1" width="9.046875" style="231"/>
    <col min="82" max="82" customWidth="1" width="9.046875" style="231"/>
    <col min="83" max="83" customWidth="1" width="9.046875" style="231"/>
    <col min="84" max="84" customWidth="1" width="9.046875" style="231"/>
    <col min="85" max="85" customWidth="1" width="9.046875" style="231"/>
    <col min="86" max="86" customWidth="1" width="9.046875" style="231"/>
    <col min="87" max="87" customWidth="1" width="9.046875" style="231"/>
    <col min="88" max="88" customWidth="1" width="9.046875" style="231"/>
    <col min="89" max="89" customWidth="1" width="9.046875" style="231"/>
    <col min="90" max="90" customWidth="1" width="9.046875" style="231"/>
    <col min="91" max="91" customWidth="1" width="9.046875" style="231"/>
    <col min="92" max="92" customWidth="1" width="9.046875" style="231"/>
    <col min="93" max="93" customWidth="1" width="9.046875" style="231"/>
    <col min="94" max="94" customWidth="1" width="9.046875" style="231"/>
    <col min="95" max="95" customWidth="1" width="9.046875" style="231"/>
    <col min="96" max="96" customWidth="1" width="9.046875" style="231"/>
    <col min="97" max="97" customWidth="1" width="9.046875" style="231"/>
    <col min="98" max="98" customWidth="1" width="9.046875" style="231"/>
    <col min="99" max="99" customWidth="1" width="9.046875" style="231"/>
    <col min="100" max="100" customWidth="1" width="9.046875" style="231"/>
    <col min="101" max="101" customWidth="1" width="9.046875" style="231"/>
    <col min="102" max="102" customWidth="1" width="9.046875" style="231"/>
    <col min="103" max="103" customWidth="1" width="9.046875" style="231"/>
    <col min="104" max="104" customWidth="1" width="9.046875" style="231"/>
    <col min="105" max="105" customWidth="1" width="9.046875" style="231"/>
    <col min="106" max="106" customWidth="1" width="9.046875" style="231"/>
    <col min="107" max="107" customWidth="1" width="9.046875" style="231"/>
    <col min="108" max="108" customWidth="1" width="9.046875" style="231"/>
    <col min="109" max="109" customWidth="1" width="9.046875" style="231"/>
    <col min="110" max="110" customWidth="1" width="9.046875" style="231"/>
    <col min="111" max="111" customWidth="1" width="9.046875" style="231"/>
    <col min="112" max="112" customWidth="1" width="9.046875" style="231"/>
    <col min="113" max="113" customWidth="1" width="9.046875" style="231"/>
    <col min="114" max="114" customWidth="1" width="9.046875" style="231"/>
    <col min="115" max="115" customWidth="1" width="9.046875" style="231"/>
    <col min="116" max="116" customWidth="1" width="9.046875" style="231"/>
    <col min="117" max="117" customWidth="1" width="9.046875" style="231"/>
    <col min="118" max="118" customWidth="1" width="9.046875" style="231"/>
    <col min="119" max="119" customWidth="1" width="9.046875" style="231"/>
    <col min="120" max="120" customWidth="1" width="9.046875" style="231"/>
    <col min="121" max="121" customWidth="1" width="9.046875" style="231"/>
    <col min="122" max="122" customWidth="1" width="9.046875" style="231"/>
    <col min="123" max="123" customWidth="1" width="9.046875" style="231"/>
    <col min="124" max="124" customWidth="1" width="9.046875" style="231"/>
    <col min="125" max="125" customWidth="1" width="9.046875" style="231"/>
    <col min="126" max="126" customWidth="1" width="9.046875" style="231"/>
    <col min="127" max="127" customWidth="1" width="9.046875" style="231"/>
    <col min="128" max="128" customWidth="1" width="9.046875" style="231"/>
    <col min="129" max="129" customWidth="1" width="9.046875" style="231"/>
    <col min="130" max="130" customWidth="1" width="9.046875" style="231"/>
    <col min="131" max="131" customWidth="1" width="9.046875" style="231"/>
    <col min="132" max="132" customWidth="1" width="9.046875" style="231"/>
    <col min="133" max="133" customWidth="1" width="9.046875" style="231"/>
    <col min="134" max="134" customWidth="1" width="9.046875" style="231"/>
    <col min="135" max="135" customWidth="1" width="9.046875" style="231"/>
    <col min="136" max="136" customWidth="1" width="9.046875" style="231"/>
    <col min="137" max="137" customWidth="1" width="9.046875" style="231"/>
    <col min="138" max="138" customWidth="1" width="9.046875" style="231"/>
    <col min="139" max="139" customWidth="1" width="9.046875" style="231"/>
    <col min="140" max="140" customWidth="1" width="9.046875" style="231"/>
    <col min="141" max="141" customWidth="1" width="9.046875" style="231"/>
    <col min="142" max="142" customWidth="1" width="9.046875" style="231"/>
    <col min="143" max="143" customWidth="1" width="9.046875" style="231"/>
    <col min="144" max="144" customWidth="1" width="9.046875" style="231"/>
    <col min="145" max="145" customWidth="1" width="9.046875" style="231"/>
    <col min="146" max="146" customWidth="1" width="9.046875" style="231"/>
    <col min="147" max="147" customWidth="1" width="9.046875" style="231"/>
    <col min="148" max="148" customWidth="1" width="9.046875" style="231"/>
    <col min="149" max="149" customWidth="1" width="9.046875" style="231"/>
    <col min="150" max="150" customWidth="1" width="9.046875" style="231"/>
    <col min="151" max="151" customWidth="1" width="9.046875" style="231"/>
    <col min="152" max="152" customWidth="1" width="9.046875" style="231"/>
    <col min="153" max="153" customWidth="1" width="9.046875" style="231"/>
    <col min="154" max="154" customWidth="1" width="9.046875" style="231"/>
    <col min="155" max="155" customWidth="1" width="9.046875" style="231"/>
    <col min="156" max="156" customWidth="1" width="9.046875" style="231"/>
    <col min="157" max="157" customWidth="1" width="9.046875" style="231"/>
    <col min="158" max="158" customWidth="1" width="9.046875" style="231"/>
    <col min="159" max="159" customWidth="1" width="9.046875" style="231"/>
    <col min="160" max="160" customWidth="1" width="9.046875" style="231"/>
    <col min="161" max="161" customWidth="1" width="9.046875" style="231"/>
    <col min="162" max="162" customWidth="1" width="9.046875" style="231"/>
    <col min="163" max="163" customWidth="1" width="9.046875" style="231"/>
    <col min="164" max="164" customWidth="1" width="9.046875" style="231"/>
    <col min="165" max="165" customWidth="1" width="9.046875" style="231"/>
    <col min="166" max="166" customWidth="1" width="9.046875" style="231"/>
    <col min="167" max="167" customWidth="1" width="9.046875" style="231"/>
    <col min="168" max="168" customWidth="1" width="9.046875" style="231"/>
    <col min="169" max="169" customWidth="1" width="9.046875" style="231"/>
    <col min="170" max="170" customWidth="1" width="9.046875" style="231"/>
    <col min="171" max="171" customWidth="1" width="9.046875" style="231"/>
    <col min="172" max="172" customWidth="1" width="9.046875" style="231"/>
    <col min="173" max="173" customWidth="1" width="9.046875" style="231"/>
    <col min="174" max="174" customWidth="1" width="9.046875" style="231"/>
    <col min="175" max="175" customWidth="1" width="9.046875" style="231"/>
    <col min="176" max="176" customWidth="1" width="9.046875" style="231"/>
    <col min="177" max="177" customWidth="1" width="9.046875" style="231"/>
    <col min="178" max="178" customWidth="1" width="9.046875" style="231"/>
    <col min="179" max="179" customWidth="1" width="9.046875" style="231"/>
    <col min="180" max="180" customWidth="1" width="9.046875" style="231"/>
    <col min="181" max="181" customWidth="1" width="9.046875" style="231"/>
    <col min="182" max="182" customWidth="1" width="9.046875" style="231"/>
    <col min="183" max="183" customWidth="1" width="9.046875" style="231"/>
    <col min="184" max="184" customWidth="1" width="9.046875" style="231"/>
    <col min="185" max="185" customWidth="1" width="9.046875" style="231"/>
    <col min="186" max="186" customWidth="1" width="9.046875" style="231"/>
    <col min="187" max="187" customWidth="1" width="9.046875" style="231"/>
    <col min="188" max="188" customWidth="1" width="9.046875" style="231"/>
    <col min="189" max="189" customWidth="1" width="9.046875" style="231"/>
    <col min="190" max="190" customWidth="1" width="9.046875" style="231"/>
    <col min="191" max="191" customWidth="1" width="9.046875" style="231"/>
    <col min="192" max="192" customWidth="1" width="9.046875" style="231"/>
    <col min="193" max="193" customWidth="1" width="9.046875" style="231"/>
    <col min="194" max="194" customWidth="1" width="9.046875" style="231"/>
    <col min="195" max="195" customWidth="1" width="9.046875" style="231"/>
    <col min="196" max="196" customWidth="1" width="9.046875" style="231"/>
    <col min="197" max="197" customWidth="1" width="9.046875" style="231"/>
    <col min="198" max="198" customWidth="1" width="9.046875" style="231"/>
    <col min="199" max="199" customWidth="1" width="9.046875" style="231"/>
    <col min="200" max="200" customWidth="1" width="9.046875" style="231"/>
    <col min="201" max="201" customWidth="1" width="9.046875" style="231"/>
    <col min="202" max="202" customWidth="1" width="9.046875" style="231"/>
    <col min="203" max="203" customWidth="1" width="9.046875" style="231"/>
    <col min="204" max="204" customWidth="1" width="9.046875" style="231"/>
    <col min="205" max="205" customWidth="1" width="9.046875" style="231"/>
    <col min="206" max="206" customWidth="1" width="9.046875" style="231"/>
    <col min="207" max="207" customWidth="1" width="9.046875" style="231"/>
    <col min="208" max="208" customWidth="1" width="9.046875" style="231"/>
    <col min="209" max="209" customWidth="1" width="9.046875" style="231"/>
    <col min="210" max="210" customWidth="1" width="9.046875" style="231"/>
    <col min="211" max="211" customWidth="1" width="9.046875" style="231"/>
    <col min="212" max="212" customWidth="1" width="9.046875" style="231"/>
    <col min="213" max="213" customWidth="1" width="9.046875" style="231"/>
    <col min="214" max="214" customWidth="1" width="9.046875" style="231"/>
    <col min="215" max="215" customWidth="1" width="9.046875" style="231"/>
    <col min="216" max="216" customWidth="1" width="9.046875" style="231"/>
    <col min="217" max="217" customWidth="1" width="9.046875" style="231"/>
    <col min="218" max="218" customWidth="1" width="9.046875" style="231"/>
    <col min="219" max="219" customWidth="1" width="9.046875" style="231"/>
    <col min="220" max="220" customWidth="1" width="9.046875" style="231"/>
    <col min="221" max="221" customWidth="1" width="9.046875" style="231"/>
    <col min="222" max="222" customWidth="1" width="9.046875" style="231"/>
    <col min="223" max="223" customWidth="1" width="9.046875" style="231"/>
    <col min="224" max="224" customWidth="1" width="9.046875" style="231"/>
    <col min="225" max="225" customWidth="1" width="9.046875" style="231"/>
    <col min="226" max="226" customWidth="1" width="9.046875" style="231"/>
    <col min="227" max="227" customWidth="1" width="9.046875" style="231"/>
    <col min="228" max="228" customWidth="1" width="9.046875" style="231"/>
    <col min="229" max="229" customWidth="1" width="9.046875" style="231"/>
    <col min="230" max="230" customWidth="1" width="9.046875" style="231"/>
    <col min="231" max="231" customWidth="1" width="9.046875" style="231"/>
    <col min="232" max="232" customWidth="1" width="9.046875" style="231"/>
    <col min="233" max="233" customWidth="1" width="9.046875" style="231"/>
    <col min="234" max="234" customWidth="1" width="9.046875" style="231"/>
    <col min="235" max="235" customWidth="1" width="9.046875" style="231"/>
    <col min="236" max="236" customWidth="1" width="9.046875" style="231"/>
    <col min="237" max="237" customWidth="1" width="9.046875" style="231"/>
    <col min="238" max="238" customWidth="1" width="9.046875" style="231"/>
    <col min="239" max="239" customWidth="1" width="9.046875" style="231"/>
    <col min="240" max="240" customWidth="1" width="9.046875" style="231"/>
    <col min="241" max="241" customWidth="1" width="9.046875" style="231"/>
    <col min="242" max="242" customWidth="1" width="9.046875" style="231"/>
    <col min="243" max="243" customWidth="1" width="9.046875" style="231"/>
    <col min="244" max="244" customWidth="1" width="9.046875" style="231"/>
    <col min="245" max="245" customWidth="1" width="9.046875" style="231"/>
    <col min="246" max="246" customWidth="1" width="9.046875" style="231"/>
    <col min="247" max="247" customWidth="1" width="9.046875" style="231"/>
    <col min="248" max="248" customWidth="1" width="9.046875" style="231"/>
    <col min="249" max="249" customWidth="1" width="9.046875" style="231"/>
    <col min="250" max="250" customWidth="1" width="9.046875" style="231"/>
    <col min="251" max="251" customWidth="1" width="9.046875" style="231"/>
    <col min="252" max="252" customWidth="1" width="9.046875" style="231"/>
    <col min="253" max="253" customWidth="1" width="9.046875" style="231"/>
    <col min="254" max="254" customWidth="1" width="9.046875" style="231"/>
    <col min="255" max="255" customWidth="1" width="9.046875" style="231"/>
    <col min="256" max="256" customWidth="1" width="9.046875" style="231"/>
    <col min="257" max="16384" width="9" style="0" hidden="0"/>
  </cols>
  <sheetData>
    <row r="1" spans="8:8" ht="17.25">
      <c r="B1" s="233" t="s">
        <v>899</v>
      </c>
      <c r="C1" s="231" t="s">
        <v>900</v>
      </c>
    </row>
    <row r="2" spans="8:8" ht="17.25">
      <c r="B2" s="234" t="str">
        <f>人物卡!D3&amp;"，"&amp;人物卡!D5&amp;"，"&amp;人物卡!D6&amp;"岁"</f>
        <v>止水，精神病学家，18岁</v>
      </c>
      <c r="D2" s="231" t="s">
        <v>901</v>
      </c>
    </row>
    <row r="3" spans="8:8" ht="17.25">
      <c r="B3" s="234" t="str">
        <f>人物卡!L6&amp;"，故乡"&amp;人物卡!D8&amp;"，现居"&amp;人物卡!D7</f>
        <v>男，故乡广州，现居中国</v>
      </c>
    </row>
    <row r="4" spans="8:8" ht="17.25">
      <c r="B4" s="234" t="str">
        <f>"时代: "&amp;人物卡!L4&amp;"   玩家: "&amp;人物卡!D4</f>
        <v>时代: 现代   玩家: 心如止水</v>
      </c>
      <c r="D4" s="231" t="s">
        <v>902</v>
      </c>
    </row>
    <row r="5" spans="8:8" ht="17.25">
      <c r="B5" s="234" t="str">
        <f>"STR "&amp;STR&amp;"  CON "&amp;CON&amp;"  SIZ "&amp;SIZ&amp;"  DEX "&amp;DEX</f>
        <v>STR 35  CON 85  SIZ 55  DEX 70</v>
      </c>
    </row>
    <row r="6" spans="8:8" ht="17.25">
      <c r="B6" s="234" t="str">
        <f>"APP "&amp;APP&amp;"  INT "&amp;INT&amp;"  POW "&amp;POW&amp;"  EDU "&amp;EDU</f>
        <v>APP 40  INT 80  POW 50  EDU 70</v>
      </c>
    </row>
    <row r="7" spans="8:8" ht="17.25">
      <c r="B7" s="234" t="str">
        <f>"DB:"&amp;DB&amp;"  Build:"&amp;Build&amp;"  MOV:"&amp;MOV&amp;"  Luck:"&amp;Luck</f>
        <v>DB:0  Build:0  MOV:8  Luck:60/</v>
      </c>
    </row>
    <row r="8" spans="8:8" ht="17.25">
      <c r="B8" s="234" t="str">
        <f>"HP:"&amp;HP&amp;"/"&amp;HPMAX&amp;"   San:"&amp;SAN&amp;"/"&amp;SANMAX&amp;"   MP:"&amp;MP&amp;"/"&amp;MPMAX</f>
        <v>HP:14//14   San:52//96   MP:10//10</v>
      </c>
    </row>
    <row r="9" spans="8:8" ht="17.25">
      <c r="B9" s="234" t="s">
        <v>903</v>
      </c>
    </row>
    <row r="10" spans="8:8" ht="17.25">
      <c r="B10" s="234" t="str">
        <f>"斗殴 "&amp;人物卡!J50&amp;"%("&amp;人物卡!L50&amp;"/"&amp;人物卡!N50&amp;"), 伤害"&amp;人物卡!R50</f>
        <v>斗殴 25%(12/5), 伤害1D3+DB</v>
      </c>
    </row>
    <row r="11" spans="8:8" ht="17.25" hidden="1">
      <c r="B11" s="234" t="str">
        <f>IF(ISBLANK(人物卡!B51),"",人物卡!B51&amp;人物卡!J51&amp;"%("&amp;人物卡!L51&amp;"/"&amp;人物卡!N51&amp;"), 伤害"&amp;人物卡!R51)</f>
        <v/>
      </c>
    </row>
    <row r="12" spans="8:8" ht="17.25" hidden="1">
      <c r="B12" s="234" t="str">
        <f>IF(ISBLANK(人物卡!B52),"",人物卡!B52&amp;人物卡!J52&amp;"%("&amp;人物卡!L52&amp;"/"&amp;人物卡!N52&amp;"), 伤害"&amp;人物卡!R52)</f>
        <v/>
      </c>
    </row>
    <row r="13" spans="8:8" ht="17.25" hidden="1">
      <c r="B13" s="234" t="str">
        <f>IF(ISBLANK(人物卡!B53),"",人物卡!B53&amp;人物卡!J53&amp;"%("&amp;人物卡!L53&amp;"/"&amp;人物卡!N53&amp;"), 伤害"&amp;人物卡!R53)</f>
        <v/>
      </c>
    </row>
    <row r="14" spans="8:8" ht="17.25" hidden="1">
      <c r="B14" s="234" t="str">
        <f>IF(ISBLANK(人物卡!B54),"",人物卡!B54&amp;人物卡!J54&amp;"%("&amp;人物卡!L54&amp;"/"&amp;人物卡!N54&amp;"), 伤害"&amp;人物卡!R54)</f>
        <v/>
      </c>
    </row>
    <row r="15" spans="8:8" ht="17.25" hidden="1">
      <c r="B15" s="234" t="str">
        <f>IF(ISBLANK(人物卡!B55),"",人物卡!B55&amp;人物卡!J55&amp;"%("&amp;人物卡!L55&amp;"/"&amp;人物卡!N55&amp;"), 伤害"&amp;人物卡!R55)</f>
        <v/>
      </c>
    </row>
    <row r="16" spans="8:8" ht="17.25">
      <c r="B16" s="234" t="str">
        <f>"闪避 "&amp;人物卡!P28&amp;"%("&amp;人物卡!R28&amp;"/"&amp;人物卡!T28&amp;")"</f>
        <v>闪避 55%(27/11)</v>
      </c>
    </row>
    <row r="17" spans="8:8" ht="17.25">
      <c r="B17" s="234" t="s">
        <v>904</v>
      </c>
    </row>
    <row r="18" spans="8:8" ht="17.25" hidden="1">
      <c r="B18" s="234" t="str">
        <f>IF(人物卡!H15=人物卡!P15,"",人物卡!C15&amp;" "&amp;人物卡!P15&amp;"%("&amp;人物卡!R15&amp;"/"&amp;人物卡!T15&amp;")")</f>
        <v/>
      </c>
    </row>
    <row r="19" spans="8:8" ht="17.25" hidden="1">
      <c r="B19" s="234" t="str">
        <f>IF(人物卡!H16=人物卡!P16,"",人物卡!C16&amp;" "&amp;人物卡!P16&amp;"%("&amp;人物卡!R16&amp;"/"&amp;人物卡!T16&amp;")")</f>
        <v/>
      </c>
    </row>
    <row r="20" spans="8:8" ht="17.25" hidden="1">
      <c r="B20" s="234" t="str">
        <f>IF(人物卡!H17=人物卡!P17,"",人物卡!C17&amp;" "&amp;人物卡!P17&amp;"%("&amp;人物卡!R17&amp;"/"&amp;人物卡!T17&amp;")")</f>
        <v/>
      </c>
    </row>
    <row r="21" spans="8:8" ht="17.25" hidden="1">
      <c r="B21" s="234" t="str">
        <f>IF(人物卡!H18=人物卡!P18,"",人物卡!C18&amp;" "&amp;人物卡!P18&amp;"%("&amp;人物卡!R18&amp;"/"&amp;人物卡!T18&amp;")")</f>
        <v/>
      </c>
    </row>
    <row r="22" spans="8:8" ht="17.25" hidden="1">
      <c r="B22" s="234" t="str">
        <f>IF(人物卡!H19=人物卡!P19,"",人物卡!C19&amp;人物卡!E19&amp;" "&amp;人物卡!P19&amp;"%("&amp;人物卡!R19&amp;"/"&amp;人物卡!T19&amp;")")</f>
        <v/>
      </c>
    </row>
    <row r="23" spans="8:8" ht="17.25" hidden="1">
      <c r="B23" s="234" t="str">
        <f>IF(人物卡!H20=人物卡!P20,"",人物卡!C20&amp;人物卡!E20&amp;" "&amp;人物卡!P20&amp;"%("&amp;人物卡!R20&amp;"/"&amp;人物卡!T20&amp;")")</f>
        <v/>
      </c>
    </row>
    <row r="24" spans="8:8" ht="17.25" hidden="1">
      <c r="B24" s="234" t="str">
        <f>IF(人物卡!H21=人物卡!P21,"",人物卡!C21&amp;人物卡!E21&amp;" "&amp;人物卡!P21&amp;"%("&amp;人物卡!R21&amp;"/"&amp;人物卡!T21&amp;")")</f>
        <v/>
      </c>
    </row>
    <row r="25" spans="8:8" ht="17.25" hidden="1">
      <c r="B25" s="234" t="str">
        <f>IF(人物卡!H22=人物卡!P22,"",人物卡!C22&amp;" "&amp;人物卡!P22&amp;"%("&amp;人物卡!R22&amp;"/"&amp;人物卡!T22&amp;")")</f>
        <v/>
      </c>
    </row>
    <row r="26" spans="8:8" ht="17.25" hidden="1">
      <c r="B26" s="234" t="str">
        <f>IF(人物卡!H23=人物卡!P23,"",人物卡!C23&amp;" "&amp;人物卡!P23&amp;"%("&amp;人物卡!R23&amp;"/"&amp;人物卡!T23&amp;")")</f>
        <v/>
      </c>
    </row>
    <row r="27" spans="8:8" ht="17.25" hidden="1">
      <c r="B27" s="234" t="str">
        <f>IF(人物卡!H24=人物卡!P24,"",人物卡!C24&amp;" "&amp;人物卡!P24&amp;"%("&amp;人物卡!R24&amp;"/"&amp;人物卡!T24&amp;")")</f>
        <v/>
      </c>
    </row>
    <row r="28" spans="8:8" ht="17.25">
      <c r="B28" s="234" t="str">
        <f>IF(人物卡!H25=人物卡!P25,"",人物卡!C25&amp;" "&amp;人物卡!P25&amp;"%("&amp;人物卡!R25&amp;"/"&amp;人物卡!T25&amp;")")</f>
        <v>信用评级 50%(25/10)</v>
      </c>
    </row>
    <row r="29" spans="8:8" ht="17.25" hidden="1">
      <c r="B29" s="234" t="str">
        <f>IF(人物卡!H26=人物卡!P26,"",人物卡!C26&amp;" "&amp;人物卡!P26&amp;"%("&amp;人物卡!R26&amp;"/"&amp;人物卡!T26&amp;")")</f>
        <v>克苏鲁神话 3%(1/0)</v>
      </c>
    </row>
    <row r="30" spans="8:8" ht="17.25" hidden="1">
      <c r="B30" s="234" t="str">
        <f>IF(人物卡!H27=人物卡!P27,"",人物卡!C27&amp;" "&amp;人物卡!P27&amp;"%("&amp;人物卡!R27&amp;"/"&amp;人物卡!T27&amp;")")</f>
        <v/>
      </c>
    </row>
    <row r="31" spans="8:8" ht="17.25" hidden="1">
      <c r="B31" s="234" t="str">
        <f>IF(人物卡!H29=人物卡!P29,"",人物卡!C29&amp;" "&amp;人物卡!P29&amp;"%("&amp;人物卡!R29&amp;"/"&amp;人物卡!T29&amp;")")</f>
        <v/>
      </c>
    </row>
    <row r="32" spans="8:8" ht="17.25" hidden="1">
      <c r="B32" s="234" t="str">
        <f>IF(人物卡!H30=人物卡!P30,"",人物卡!C30&amp;" "&amp;人物卡!P30&amp;"%("&amp;人物卡!R30&amp;"/"&amp;人物卡!T30&amp;")")</f>
        <v/>
      </c>
    </row>
    <row r="33" spans="8:8" ht="17.25" hidden="1">
      <c r="B33" s="234" t="str">
        <f>IF(人物卡!H31=人物卡!P31,"",人物卡!C31&amp;" "&amp;人物卡!P31&amp;"%("&amp;人物卡!R31&amp;"/"&amp;人物卡!T31&amp;")")</f>
        <v/>
      </c>
    </row>
    <row r="34" spans="8:8" ht="17.25" hidden="1">
      <c r="B34" s="234" t="str">
        <f>IF(人物卡!H32=人物卡!P32,"",人物卡!C32&amp;" "&amp;人物卡!P32&amp;"%("&amp;人物卡!R32&amp;"/"&amp;人物卡!T32&amp;")")</f>
        <v/>
      </c>
    </row>
    <row r="35" spans="8:8" ht="17.25" hidden="1">
      <c r="B35" s="234" t="str">
        <f>IF(人物卡!H33=人物卡!P33,"",人物卡!C33&amp;人物卡!E33&amp;" "&amp;人物卡!P33&amp;"%("&amp;人物卡!R33&amp;"/"&amp;人物卡!T33&amp;")")</f>
        <v/>
      </c>
    </row>
    <row r="36" spans="8:8" ht="17.25" hidden="1">
      <c r="B36" s="234" t="str">
        <f>IF(人物卡!H34=人物卡!P34,"",人物卡!C34&amp;人物卡!E34&amp;" "&amp;人物卡!P34&amp;"%("&amp;人物卡!R34&amp;"/"&amp;人物卡!T34&amp;")")</f>
        <v/>
      </c>
    </row>
    <row r="37" spans="8:8" ht="17.25" hidden="1">
      <c r="B37" s="234" t="str">
        <f>IF(人物卡!H35=人物卡!P35,"",人物卡!C35&amp;人物卡!E35&amp;" "&amp;人物卡!P35&amp;"%("&amp;人物卡!R35&amp;"/"&amp;人物卡!T35&amp;")")</f>
        <v/>
      </c>
    </row>
    <row r="38" spans="8:8" ht="17.25" hidden="1">
      <c r="B38" s="234" t="str">
        <f>IF(人物卡!H36=人物卡!P36,"",人物卡!C36&amp;人物卡!E36&amp;" "&amp;人物卡!P36&amp;"%("&amp;人物卡!R36&amp;"/"&amp;人物卡!T36&amp;")")</f>
        <v/>
      </c>
    </row>
    <row r="39" spans="8:8" ht="17.25" hidden="1">
      <c r="B39" s="234" t="str">
        <f>IF(人物卡!H37=人物卡!P37,"",人物卡!C37&amp;人物卡!E37&amp;" "&amp;人物卡!P37&amp;"%("&amp;人物卡!R37&amp;"/"&amp;人物卡!T37&amp;")")</f>
        <v/>
      </c>
    </row>
    <row r="40" spans="8:8" ht="17.25" hidden="1">
      <c r="B40" s="234" t="str">
        <f>IF(人物卡!H38=人物卡!P38,"",人物卡!C38&amp;人物卡!E38&amp;" "&amp;人物卡!P38&amp;"%("&amp;人物卡!R38&amp;"/"&amp;人物卡!T38&amp;")")</f>
        <v/>
      </c>
    </row>
    <row r="41" spans="8:8" ht="17.25" hidden="1">
      <c r="B41" s="234" t="str">
        <f>IF(人物卡!H39=人物卡!P39,"",人物卡!C39&amp;" "&amp;人物卡!P39&amp;"%("&amp;人物卡!R39&amp;"/"&amp;人物卡!T39&amp;")")</f>
        <v/>
      </c>
    </row>
    <row r="42" spans="8:8" ht="17.25" hidden="1">
      <c r="B42" s="234" t="str">
        <f>IF(人物卡!H40=人物卡!P40,"",人物卡!C40&amp;" "&amp;人物卡!P40&amp;"%("&amp;人物卡!R40&amp;"/"&amp;人物卡!T40&amp;")")</f>
        <v/>
      </c>
    </row>
    <row r="43" spans="8:8" ht="17.25" hidden="1">
      <c r="B43" s="234" t="str">
        <f>IF(人物卡!H41=人物卡!P41,"",人物卡!C41&amp;" "&amp;人物卡!P41&amp;"%("&amp;人物卡!R41&amp;"/"&amp;人物卡!T41&amp;")")</f>
        <v/>
      </c>
    </row>
    <row r="44" spans="8:8" ht="17.25" hidden="1">
      <c r="B44" s="234" t="str">
        <f>IF(人物卡!H42=人物卡!P42,"",人物卡!C42&amp;" "&amp;人物卡!P42&amp;"%("&amp;人物卡!R42&amp;"/"&amp;人物卡!T42&amp;")")</f>
        <v/>
      </c>
    </row>
    <row r="45" spans="8:8" ht="17.25" hidden="1">
      <c r="B45" s="234" t="str">
        <f>IF(人物卡!H43=人物卡!P43,"",人物卡!C43&amp;人物卡!E43&amp;" "&amp;人物卡!P43&amp;"%("&amp;人物卡!R43&amp;"/"&amp;人物卡!T43&amp;")")</f>
        <v/>
      </c>
    </row>
    <row r="46" spans="8:8" ht="17.25" hidden="1">
      <c r="B46" s="234" t="str">
        <f>IF(人物卡!H44=人物卡!P44,"",人物卡!C44&amp;人物卡!E44&amp;" "&amp;人物卡!P44&amp;"%("&amp;人物卡!R44&amp;"/"&amp;人物卡!T44&amp;")")</f>
        <v/>
      </c>
    </row>
    <row r="47" spans="8:8" ht="17.25" hidden="1">
      <c r="B47" s="234" t="str">
        <f>IF(人物卡!H45=人物卡!P45,"",人物卡!C45&amp;人物卡!E45&amp;" "&amp;人物卡!P45&amp;"%("&amp;人物卡!R45&amp;"/"&amp;人物卡!T45&amp;")")</f>
        <v/>
      </c>
    </row>
    <row r="48" spans="8:8" ht="17.25">
      <c r="B48" s="234" t="str">
        <f>人物卡!C46&amp;人物卡!E46&amp;" "&amp;人物卡!P46&amp;"%("&amp;人物卡!R46&amp;"/"&amp;人物卡!T46&amp;")"</f>
        <v>母语:中文 70%(35/14)</v>
      </c>
    </row>
    <row r="49" spans="8:8" ht="17.25" hidden="1">
      <c r="B49" s="234" t="str">
        <f>IF(人物卡!AB15=人物卡!AJ15,"",人物卡!W15&amp;" "&amp;人物卡!AJ15&amp;"%("&amp;人物卡!AL15&amp;"/"&amp;人物卡!AN15&amp;")")</f>
        <v/>
      </c>
    </row>
    <row r="50" spans="8:8" ht="17.25">
      <c r="B50" s="234" t="str">
        <f>IF(人物卡!AB16=人物卡!AJ16,"",人物卡!W16&amp;" "&amp;人物卡!AJ16&amp;"%("&amp;人物卡!AL16&amp;"/"&amp;人物卡!AN16&amp;")")</f>
        <v>图书馆使用 70%(35/14)</v>
      </c>
    </row>
    <row r="51" spans="8:8" ht="17.25">
      <c r="B51" s="234" t="str">
        <f>IF(人物卡!AB17=人物卡!AJ17,"",人物卡!W17&amp;" "&amp;人物卡!AJ17&amp;"%("&amp;人物卡!AL17&amp;"/"&amp;人物卡!AN17&amp;")")</f>
        <v>聆听 60%(30/12)</v>
      </c>
    </row>
    <row r="52" spans="8:8" ht="17.25" hidden="1">
      <c r="B52" s="234" t="str">
        <f>IF(人物卡!AB18=人物卡!AJ18,"",人物卡!W18&amp;" "&amp;人物卡!AJ18&amp;"%("&amp;人物卡!AL18&amp;"/"&amp;人物卡!AN18&amp;")")</f>
        <v/>
      </c>
    </row>
    <row r="53" spans="8:8" ht="17.25" hidden="1">
      <c r="B53" s="234" t="str">
        <f>IF(人物卡!AB19=人物卡!AJ19,"",人物卡!W19&amp;" "&amp;人物卡!AJ19&amp;"%("&amp;人物卡!AL19&amp;"/"&amp;人物卡!AN19&amp;")")</f>
        <v/>
      </c>
    </row>
    <row r="54" spans="8:8" ht="17.25">
      <c r="B54" s="234" t="str">
        <f>IF(人物卡!AB20=人物卡!AJ20,"",人物卡!W20&amp;" "&amp;人物卡!AJ20&amp;"%("&amp;人物卡!AL20&amp;"/"&amp;人物卡!AN20&amp;")")</f>
        <v>医学 71%(35/14)</v>
      </c>
    </row>
    <row r="55" spans="8:8" ht="17.25" hidden="1">
      <c r="B55" s="234" t="str">
        <f>IF(人物卡!AB21=人物卡!AJ21,"",人物卡!W21&amp;" "&amp;人物卡!AJ21&amp;"%("&amp;人物卡!AL21&amp;"/"&amp;人物卡!AN21&amp;")")</f>
        <v/>
      </c>
    </row>
    <row r="56" spans="8:8" ht="17.25" hidden="1">
      <c r="B56" s="234" t="str">
        <f>IF(人物卡!AB22=人物卡!AJ22,"",人物卡!W22&amp;" "&amp;人物卡!AJ22&amp;"%("&amp;人物卡!AL22&amp;"/"&amp;人物卡!AN22&amp;")")</f>
        <v/>
      </c>
    </row>
    <row r="57" spans="8:8" ht="17.25" hidden="1">
      <c r="B57" s="234" t="str">
        <f>IF(人物卡!AB23=人物卡!AJ23,"",人物卡!W23&amp;" "&amp;人物卡!AJ23&amp;"%("&amp;人物卡!AL23&amp;"/"&amp;人物卡!AN23&amp;")")</f>
        <v/>
      </c>
    </row>
    <row r="58" spans="8:8" ht="17.25" hidden="1">
      <c r="B58" s="234" t="str">
        <f>IF(人物卡!AB24=人物卡!AJ24,"",人物卡!W24&amp;" "&amp;人物卡!AJ24&amp;"%("&amp;人物卡!AL24&amp;"/"&amp;人物卡!AN24&amp;")")</f>
        <v/>
      </c>
    </row>
    <row r="59" spans="8:8" ht="17.25">
      <c r="B59" s="234" t="str">
        <f>IF(人物卡!AB25=人物卡!AJ25,"",人物卡!W25&amp;" "&amp;人物卡!AJ25&amp;"%("&amp;人物卡!AL25&amp;"/"&amp;人物卡!AN25&amp;")")</f>
        <v>说服 55%(27/11)</v>
      </c>
    </row>
    <row r="60" spans="8:8" ht="17.25" hidden="1">
      <c r="B60" s="234" t="str">
        <f>IF(人物卡!AB26=人物卡!AJ26,"",人物卡!W26&amp;人物卡!Y26&amp;" "&amp;人物卡!AJ26&amp;"%("&amp;人物卡!AL26&amp;"/"&amp;人物卡!AN26&amp;")")</f>
        <v/>
      </c>
    </row>
    <row r="61" spans="8:8" ht="17.25">
      <c r="B61" s="234" t="str">
        <f>IF(人物卡!AB27=人物卡!AJ27,"",人物卡!W27&amp;" "&amp;人物卡!AJ27&amp;"%("&amp;人物卡!AL27&amp;"/"&amp;人物卡!AN27&amp;")")</f>
        <v>精神分析 81%(40/16)</v>
      </c>
    </row>
    <row r="62" spans="8:8" ht="17.25">
      <c r="B62" s="234" t="str">
        <f>IF(人物卡!AB28=人物卡!AJ28,"",人物卡!W28&amp;" "&amp;人物卡!AJ28&amp;"%("&amp;人物卡!AL28&amp;"/"&amp;人物卡!AN28&amp;")")</f>
        <v>心理学 50%(25/10)</v>
      </c>
    </row>
    <row r="63" spans="8:8" ht="17.25" hidden="1">
      <c r="B63" s="234" t="str">
        <f>IF(人物卡!AB29=人物卡!AJ29,"",人物卡!W29&amp;" "&amp;人物卡!AJ29&amp;"%("&amp;人物卡!AL29&amp;"/"&amp;人物卡!AN29&amp;")")</f>
        <v/>
      </c>
    </row>
    <row r="64" spans="8:8" ht="17.25" hidden="1">
      <c r="B64" s="234" t="str">
        <f>IF(人物卡!AB30=人物卡!AJ30,"",人物卡!W30&amp;人物卡!Y30&amp;" "&amp;人物卡!AJ30&amp;"%("&amp;人物卡!AL30&amp;"/"&amp;人物卡!AN30&amp;")")</f>
        <v/>
      </c>
    </row>
    <row r="65" spans="8:8" ht="17.25" hidden="1">
      <c r="B65" s="234" t="str">
        <f>IF(人物卡!AB31=人物卡!AJ31,"",人物卡!W31&amp;人物卡!Y31&amp;" "&amp;人物卡!AJ31&amp;"%("&amp;人物卡!AL31&amp;"/"&amp;人物卡!AN31&amp;")")</f>
        <v/>
      </c>
    </row>
    <row r="66" spans="8:8" ht="17.25" hidden="1">
      <c r="B66" s="234" t="str">
        <f>IF(人物卡!AB32=人物卡!AJ32,"",人物卡!W32&amp;人物卡!Y32&amp;" "&amp;人物卡!AJ32&amp;"%("&amp;人物卡!AL32&amp;"/"&amp;人物卡!AN32&amp;")")</f>
        <v/>
      </c>
    </row>
    <row r="67" spans="8:8" ht="17.25" hidden="1">
      <c r="B67" s="234" t="str">
        <f>IF(人物卡!AB33=人物卡!AJ33,"",人物卡!W33&amp;" "&amp;人物卡!AJ33&amp;"%("&amp;人物卡!AL33&amp;"/"&amp;人物卡!AN33&amp;")")</f>
        <v/>
      </c>
    </row>
    <row r="68" spans="8:8" ht="17.25">
      <c r="B68" s="234" t="str">
        <f>IF(人物卡!AB34=人物卡!AJ34,"",人物卡!W34&amp;" "&amp;人物卡!AJ34&amp;"%("&amp;人物卡!AL34&amp;"/"&amp;人物卡!AN34&amp;")")</f>
        <v>侦察 70%(35/14)</v>
      </c>
    </row>
    <row r="69" spans="8:8" ht="17.25" hidden="1">
      <c r="B69" s="234" t="str">
        <f>IF(人物卡!AB35=人物卡!AJ35,"",人物卡!W35&amp;" "&amp;人物卡!AJ35&amp;"%("&amp;人物卡!AL35&amp;"/"&amp;人物卡!AN35&amp;")")</f>
        <v/>
      </c>
    </row>
    <row r="70" spans="8:8" ht="17.25" hidden="1">
      <c r="B70" s="234" t="str">
        <f>IF(人物卡!AB36=人物卡!AJ36,"",人物卡!W36&amp;人物卡!Y36&amp;" "&amp;人物卡!AJ36&amp;"%("&amp;人物卡!AL36&amp;"/"&amp;人物卡!AN36&amp;")")</f>
        <v/>
      </c>
    </row>
    <row r="71" spans="8:8" ht="17.25" hidden="1">
      <c r="B71" s="234" t="str">
        <f>IF(人物卡!AB37=人物卡!AJ37,"",人物卡!W37&amp;" "&amp;人物卡!AJ37&amp;"%("&amp;人物卡!AL37&amp;"/"&amp;人物卡!AN37&amp;")")</f>
        <v/>
      </c>
    </row>
    <row r="72" spans="8:8" ht="17.25" hidden="1">
      <c r="B72" s="234" t="str">
        <f>IF(人物卡!AB38=人物卡!AJ38,"",人物卡!W38&amp;" "&amp;人物卡!AJ38&amp;"%("&amp;人物卡!AL38&amp;"/"&amp;人物卡!AN38&amp;")")</f>
        <v/>
      </c>
    </row>
    <row r="73" spans="8:8" ht="17.25" hidden="1">
      <c r="B73" s="234" t="str">
        <f>IF(人物卡!AB39=人物卡!AJ39,"",人物卡!W39&amp;" "&amp;人物卡!AJ39&amp;"%("&amp;人物卡!AL39&amp;"/"&amp;人物卡!AN39&amp;")")</f>
        <v/>
      </c>
    </row>
    <row r="74" spans="8:8" ht="17.25" hidden="1">
      <c r="B74" s="234" t="str">
        <f>IF(人物卡!AB40=人物卡!AJ40,"",人物卡!W40&amp;人物卡!Y40&amp;" "&amp;人物卡!AJ40&amp;"%("&amp;人物卡!AL40&amp;"/"&amp;人物卡!AN40&amp;")")</f>
        <v/>
      </c>
    </row>
    <row r="75" spans="8:8" ht="17.25" hidden="1">
      <c r="B75" s="234" t="str">
        <f>IF(人物卡!AB41=人物卡!AJ41,"",人物卡!W41&amp;" "&amp;人物卡!AJ41&amp;"%("&amp;人物卡!AL41&amp;"/"&amp;人物卡!AN41&amp;")")</f>
        <v/>
      </c>
    </row>
    <row r="76" spans="8:8" ht="17.25" hidden="1">
      <c r="B76" s="234" t="str">
        <f>IF(人物卡!AB42=人物卡!AJ42,"",人物卡!W42&amp;" "&amp;人物卡!AJ42&amp;"%("&amp;人物卡!AL42&amp;"/"&amp;人物卡!AN42&amp;")")</f>
        <v/>
      </c>
    </row>
    <row r="77" spans="8:8" ht="17.25" hidden="1">
      <c r="B77" s="234" t="str">
        <f>IF(人物卡!AB43=人物卡!AJ43,"",人物卡!W43&amp;" "&amp;人物卡!AJ43&amp;"%("&amp;人物卡!AL43&amp;"/"&amp;人物卡!AN43&amp;")")</f>
        <v/>
      </c>
    </row>
    <row r="78" spans="8:8" ht="17.25" hidden="1">
      <c r="B78" s="234" t="str">
        <f>IF(人物卡!AB44=人物卡!AJ44,"",人物卡!W44&amp;" "&amp;人物卡!AJ44&amp;"%("&amp;人物卡!AL44&amp;"/"&amp;人物卡!AN44&amp;")")</f>
        <v/>
      </c>
    </row>
    <row r="79" spans="8:8" ht="17.25" hidden="1">
      <c r="B79" s="234" t="str">
        <f>IF(人物卡!AB45=人物卡!AJ45,"",人物卡!W45&amp;" "&amp;人物卡!AJ45&amp;"%("&amp;人物卡!AL45&amp;"/"&amp;人物卡!AN45&amp;")")</f>
        <v/>
      </c>
    </row>
    <row r="80" spans="8:8" ht="17.25" hidden="1">
      <c r="B80" s="234" t="str">
        <f>IF(人物卡!AB46=人物卡!AJ46,"",人物卡!W46&amp;" "&amp;人物卡!AJ46&amp;"%("&amp;人物卡!AL46&amp;"/"&amp;人物卡!AN46&amp;")")</f>
        <v/>
      </c>
    </row>
    <row r="81" spans="8:8" ht="17.25">
      <c r="B81" s="234" t="s">
        <v>905</v>
      </c>
    </row>
    <row r="82" spans="8:8" ht="17.25">
      <c r="B82" s="234" t="str">
        <f>人物卡!S59&amp;"："&amp;IF(ISBLANK(人物卡!W59),"（空）",人物卡!W59)</f>
        <v>个人描述：相貌平庸，聪明，受过高等教育，身体结实，谦逊，羸弱</v>
      </c>
    </row>
    <row r="83" spans="8:8" ht="17.25">
      <c r="B83" s="234" t="str">
        <f>人物卡!S61&amp;"："&amp;IF(ISBLANK(人物卡!W61),"（空）",人物卡!W61)</f>
        <v>思想与信念：有神论者，相信神的存在但不祈求神的帮助</v>
      </c>
    </row>
    <row r="84" spans="8:8" ht="17.25">
      <c r="B84" s="234" t="str">
        <f>人物卡!S63&amp;"："&amp;IF(ISBLANK(人物卡!W63),"（空）",人物卡!W63)</f>
        <v>重要之人：妹妹，发誓要一辈子保护的人</v>
      </c>
    </row>
    <row r="85" spans="8:8" ht="17.25">
      <c r="B85" s="234" t="str">
        <f>人物卡!S65&amp;"："&amp;IF(ISBLANK(人物卡!W65),"（空）",人物卡!W65)</f>
        <v>意义非凡之地：明镜堂，位于广州的一处普通住宅，与妹妹一同在这里长大</v>
      </c>
    </row>
    <row r="86" spans="8:8" ht="17.25">
      <c r="B86" s="234" t="str">
        <f>人物卡!S67&amp;"："&amp;IF(ISBLANK(人物卡!W67),"（空）",人物卡!W67)</f>
        <v>宝贵之物：妹妹给的订婚戒指</v>
      </c>
    </row>
    <row r="87" spans="8:8" ht="17.25">
      <c r="B87" s="234" t="str">
        <f>人物卡!S69&amp;"："&amp;IF(ISBLANK(人物卡!W69),"（空）",人物卡!W69)</f>
        <v>特质：可以为了保护妹妹而死</v>
      </c>
    </row>
    <row r="88" spans="8:8" ht="17.25">
      <c r="B88" s="234" t="str">
        <f>人物卡!S71&amp;"："&amp;IF(ISBLANK(人物卡!W71),"（空）",人物卡!W71)</f>
        <v>伤口和疤痕：（空）</v>
      </c>
    </row>
    <row r="89" spans="8:8" ht="17.25">
      <c r="B89" s="234" t="str">
        <f>人物卡!S73&amp;"："&amp;IF(ISBLANK(人物卡!W73),"（空）",人物卡!W73)</f>
        <v>恐惧症和狂躁症：（空）</v>
      </c>
    </row>
    <row r="90" spans="8:8" ht="17.25">
      <c r="B90" s="234" t="str">
        <f>IF(ISBLANK(人物卡!S75),"（没有填写更多背景）",人物卡!S75)</f>
        <v>19岁就大学毕业正在读研的天才精神病学家，曾经与来自寺庙的心理学大师释空明法师发明了一种梦境心理学疗法，但在治疗某个被不可知的存在腐蚀心智的盗墓贼时感知到了不可知的存在，为了保住性命而从梦境中逃出，失去了治疗的最佳时期。作为一个年轻有为的精神病学家，在某次发布会上与报社记者石原认识，两个因为性格相近，很快就成为了朋友。经历过一次倒霉事件后，石原患上了精神疾病，于是前来找止水治疗，止水用自己出色的医疗技术治好了他。</v>
      </c>
    </row>
    <row r="91" spans="8:8" ht="17.25">
      <c r="B91" s="234" t="s">
        <v>906</v>
      </c>
    </row>
    <row r="92" spans="8:8" ht="17.25">
      <c r="B92" s="234" t="str">
        <f>IF(ISBLANK(人物卡!B67),"（没有携带任何物品）",人物卡!B67)</f>
        <v>（没有携带任何物品）</v>
      </c>
    </row>
    <row r="93" spans="8:8" ht="17.25" hidden="1">
      <c r="B93" s="234" t="str">
        <f>IF(ISBLANK(人物卡!B68),"",人物卡!B68)</f>
        <v/>
      </c>
    </row>
    <row r="94" spans="8:8" ht="17.25" hidden="1">
      <c r="B94" s="234" t="str">
        <f>IF(ISBLANK(人物卡!B69),"",人物卡!B69)</f>
        <v/>
      </c>
    </row>
    <row r="95" spans="8:8" ht="17.25" hidden="1">
      <c r="B95" s="234" t="str">
        <f>IF(ISBLANK(人物卡!B70),"",人物卡!B70)</f>
        <v/>
      </c>
    </row>
    <row r="96" spans="8:8" ht="17.25" hidden="1">
      <c r="B96" s="234" t="str">
        <f>IF(ISBLANK(人物卡!B71),"",人物卡!B71)</f>
        <v/>
      </c>
    </row>
    <row r="97" spans="8:8" ht="17.25" hidden="1">
      <c r="B97" s="234" t="str">
        <f>IF(ISBLANK(人物卡!B72),"",人物卡!B72)</f>
        <v/>
      </c>
    </row>
    <row r="98" spans="8:8" ht="17.25" hidden="1">
      <c r="B98" s="234" t="str">
        <f>IF(ISBLANK(人物卡!B73),"",人物卡!B73)</f>
        <v/>
      </c>
    </row>
    <row r="99" spans="8:8" ht="17.25" hidden="1">
      <c r="B99" s="234" t="str">
        <f>IF(ISBLANK(人物卡!B74),"",人物卡!B74)</f>
        <v/>
      </c>
    </row>
    <row r="100" spans="8:8" ht="17.25" hidden="1">
      <c r="B100" s="234" t="str">
        <f>IF(ISBLANK(人物卡!B75),"",人物卡!B75)</f>
        <v/>
      </c>
    </row>
    <row r="101" spans="8:8" ht="17.25">
      <c r="B101" s="234" t="s">
        <v>907</v>
      </c>
    </row>
    <row r="102" spans="8:8" ht="17.25">
      <c r="B102" s="234" t="str">
        <f>人物卡!J59&amp;"      消费水平："&amp;IF(ISBLANK(人物卡!N60),"(未填写)",人物卡!N60)</f>
        <v>生活水平：小康      消费水平：1000美金</v>
      </c>
    </row>
    <row r="103" spans="8:8" ht="17.25">
      <c r="B103" s="234" t="str">
        <f>"现金："&amp;IF(ISBLANK(人物卡!D60),"(未填写)",人物卡!D60)</f>
        <v>现金：5000美金</v>
      </c>
    </row>
    <row r="104" spans="8:8" ht="17.25">
      <c r="B104" s="234" t="str">
        <f>IF(ISBLANK(人物卡!B61),"（未设定更多资产）",人物卡!B61)</f>
        <v>在广州的一个普通住宅，丰田轿车</v>
      </c>
    </row>
    <row r="105" spans="8:8" ht="17.25">
      <c r="B105" s="235" t="s">
        <v>908</v>
      </c>
    </row>
  </sheetData>
  <autoFilter ref="B1:B105">
    <filterColumn colId="0" showButton="1"/>
  </autoFilter>
  <pageMargins left="0.7" right="0.7" top="0.75" bottom="0.75" header="0.511805555555555" footer="0.511805555555555"/>
</worksheet>
</file>

<file path=xl/worksheets/sheet7.xml><?xml version="1.0" encoding="utf-8"?>
<worksheet xmlns:r="http://schemas.openxmlformats.org/officeDocument/2006/relationships" xmlns="http://schemas.openxmlformats.org/spreadsheetml/2006/main">
  <dimension ref="A1:L32"/>
  <sheetViews>
    <sheetView workbookViewId="0" showGridLines="0" showRowColHeaders="0">
      <selection activeCell="F23" sqref="F23"/>
    </sheetView>
  </sheetViews>
  <sheetFormatPr defaultRowHeight="17.25" defaultColWidth="10" zeroHeight="1"/>
  <cols>
    <col min="1" max="1" customWidth="1" width="9.589844" style="202"/>
    <col min="2" max="2" customWidth="1" width="7.8867188" style="236"/>
    <col min="3" max="3" customWidth="1" width="6.2070312" style="236"/>
    <col min="4" max="4" customWidth="1" width="9.839844" style="202"/>
    <col min="5" max="5" customWidth="1" width="11.2578125" style="202"/>
    <col min="6" max="6" customWidth="1" width="10.3671875" style="202"/>
    <col min="7" max="7" customWidth="1" width="9.839844" style="202"/>
    <col min="8" max="8" customWidth="1" width="9.839844" style="202"/>
    <col min="9" max="9" customWidth="1" width="9.839844" style="202"/>
    <col min="10" max="10" customWidth="1" width="9.839844" style="202"/>
    <col min="11" max="11" customWidth="1" width="9.839844" style="202"/>
    <col min="12" max="12" customWidth="1" width="9.839844" style="202"/>
    <col min="13" max="13" customWidth="1" width="9.839844" style="202"/>
    <col min="14" max="14" customWidth="1" width="9.839844" style="202"/>
    <col min="15" max="15" customWidth="1" width="9.839844" style="202"/>
    <col min="16" max="16" customWidth="1" width="9.839844" style="202"/>
    <col min="17" max="17" customWidth="1" width="9.839844" style="202"/>
    <col min="18" max="18" customWidth="1" width="9.839844" style="202"/>
    <col min="19" max="19" customWidth="1" width="9.839844" style="202"/>
    <col min="20" max="20" customWidth="1" width="9.839844" style="202"/>
    <col min="21" max="21" customWidth="1" width="9.839844" style="202"/>
    <col min="22" max="22" customWidth="1" width="9.839844" style="202"/>
    <col min="23" max="23" customWidth="1" width="9.839844" style="202"/>
    <col min="24" max="24" customWidth="1" width="9.839844" style="202"/>
    <col min="25" max="25" customWidth="1" width="9.839844" style="202"/>
    <col min="26" max="26" customWidth="1" width="9.839844" style="202"/>
    <col min="27" max="27" customWidth="1" width="9.839844" style="202"/>
    <col min="28" max="28" customWidth="1" width="9.839844" style="202"/>
    <col min="29" max="29" customWidth="1" width="9.839844" style="202"/>
    <col min="30" max="30" customWidth="1" width="9.839844" style="202"/>
    <col min="31" max="31" customWidth="1" width="9.839844" style="202"/>
    <col min="32" max="32" customWidth="1" width="9.839844" style="202"/>
    <col min="33" max="33" customWidth="1" width="9.839844" style="202"/>
    <col min="34" max="34" customWidth="1" width="9.839844" style="202"/>
    <col min="35" max="35" customWidth="1" width="9.839844" style="202"/>
    <col min="36" max="36" customWidth="1" width="9.839844" style="202"/>
    <col min="37" max="37" customWidth="1" width="9.839844" style="202"/>
    <col min="38" max="38" customWidth="1" width="9.839844" style="202"/>
    <col min="39" max="39" customWidth="1" width="9.839844" style="202"/>
    <col min="40" max="40" customWidth="1" width="9.839844" style="202"/>
    <col min="41" max="41" customWidth="1" width="9.839844" style="202"/>
    <col min="42" max="42" customWidth="1" width="9.839844" style="202"/>
    <col min="43" max="43" customWidth="1" width="9.839844" style="202"/>
    <col min="44" max="44" customWidth="1" width="9.839844" style="202"/>
    <col min="45" max="45" customWidth="1" width="9.839844" style="202"/>
    <col min="46" max="46" customWidth="1" width="9.839844" style="202"/>
    <col min="47" max="47" customWidth="1" width="9.839844" style="202"/>
    <col min="48" max="48" customWidth="1" width="9.839844" style="202"/>
    <col min="49" max="49" customWidth="1" width="9.839844" style="202"/>
    <col min="50" max="50" customWidth="1" width="9.839844" style="202"/>
    <col min="51" max="51" customWidth="1" width="9.839844" style="202"/>
    <col min="52" max="52" customWidth="1" width="9.839844" style="202"/>
    <col min="53" max="53" customWidth="1" width="9.839844" style="202"/>
    <col min="54" max="54" customWidth="1" width="9.839844" style="202"/>
    <col min="55" max="55" customWidth="1" width="9.839844" style="202"/>
    <col min="56" max="56" customWidth="1" width="9.839844" style="202"/>
    <col min="57" max="57" customWidth="1" width="9.839844" style="202"/>
    <col min="58" max="58" customWidth="1" width="9.839844" style="202"/>
    <col min="59" max="59" customWidth="1" width="9.839844" style="202"/>
    <col min="60" max="60" customWidth="1" width="9.839844" style="202"/>
    <col min="61" max="61" customWidth="1" width="9.839844" style="202"/>
    <col min="62" max="62" customWidth="1" width="9.839844" style="202"/>
    <col min="63" max="63" customWidth="1" width="9.839844" style="202"/>
    <col min="64" max="64" customWidth="1" width="9.839844" style="202"/>
    <col min="65" max="65" customWidth="1" width="9.839844" style="202"/>
    <col min="66" max="66" customWidth="1" width="9.839844" style="202"/>
    <col min="67" max="67" customWidth="1" width="9.839844" style="202"/>
    <col min="68" max="68" customWidth="1" width="9.839844" style="202"/>
    <col min="69" max="69" customWidth="1" width="9.839844" style="202"/>
    <col min="70" max="70" customWidth="1" width="9.839844" style="202"/>
    <col min="71" max="71" customWidth="1" width="9.839844" style="202"/>
    <col min="72" max="72" customWidth="1" width="9.839844" style="202"/>
    <col min="73" max="73" customWidth="1" width="9.839844" style="202"/>
    <col min="74" max="74" customWidth="1" width="9.839844" style="202"/>
    <col min="75" max="75" customWidth="1" width="9.839844" style="202"/>
    <col min="76" max="76" customWidth="1" width="9.839844" style="202"/>
    <col min="77" max="77" customWidth="1" width="9.839844" style="202"/>
    <col min="78" max="78" customWidth="1" width="9.839844" style="202"/>
    <col min="79" max="79" customWidth="1" width="9.839844" style="202"/>
    <col min="80" max="80" customWidth="1" width="9.839844" style="202"/>
    <col min="81" max="81" customWidth="1" width="9.839844" style="202"/>
    <col min="82" max="82" customWidth="1" width="9.839844" style="202"/>
    <col min="83" max="83" customWidth="1" width="9.839844" style="202"/>
    <col min="84" max="84" customWidth="1" width="9.839844" style="202"/>
    <col min="85" max="85" customWidth="1" width="9.839844" style="202"/>
    <col min="86" max="86" customWidth="1" width="9.839844" style="202"/>
    <col min="87" max="87" customWidth="1" width="9.839844" style="202"/>
    <col min="88" max="88" customWidth="1" width="9.839844" style="202"/>
    <col min="89" max="89" customWidth="1" width="9.839844" style="202"/>
    <col min="90" max="90" customWidth="1" width="9.839844" style="202"/>
    <col min="91" max="91" customWidth="1" width="9.839844" style="202"/>
    <col min="92" max="92" customWidth="1" width="9.839844" style="202"/>
    <col min="93" max="93" customWidth="1" width="9.839844" style="202"/>
    <col min="94" max="94" customWidth="1" width="9.839844" style="202"/>
    <col min="95" max="95" customWidth="1" width="9.839844" style="202"/>
    <col min="96" max="96" customWidth="1" width="9.839844" style="202"/>
    <col min="97" max="97" customWidth="1" width="9.839844" style="202"/>
    <col min="98" max="98" customWidth="1" width="9.839844" style="202"/>
    <col min="99" max="99" customWidth="1" width="9.839844" style="202"/>
    <col min="100" max="100" customWidth="1" width="9.839844" style="202"/>
    <col min="101" max="101" customWidth="1" width="9.839844" style="202"/>
    <col min="102" max="102" customWidth="1" width="9.839844" style="202"/>
    <col min="103" max="103" customWidth="1" width="9.839844" style="202"/>
    <col min="104" max="104" customWidth="1" width="9.839844" style="202"/>
    <col min="105" max="105" customWidth="1" width="9.839844" style="202"/>
    <col min="106" max="106" customWidth="1" width="9.839844" style="202"/>
    <col min="107" max="107" customWidth="1" width="9.839844" style="202"/>
    <col min="108" max="108" customWidth="1" width="9.839844" style="202"/>
    <col min="109" max="109" customWidth="1" width="9.839844" style="202"/>
    <col min="110" max="110" customWidth="1" width="9.839844" style="202"/>
    <col min="111" max="111" customWidth="1" width="9.839844" style="202"/>
    <col min="112" max="112" customWidth="1" width="9.839844" style="202"/>
    <col min="113" max="113" customWidth="1" width="9.839844" style="202"/>
    <col min="114" max="114" customWidth="1" width="9.839844" style="202"/>
    <col min="115" max="115" customWidth="1" width="9.839844" style="202"/>
    <col min="116" max="116" customWidth="1" width="9.839844" style="202"/>
    <col min="117" max="117" customWidth="1" width="9.839844" style="202"/>
    <col min="118" max="118" customWidth="1" width="9.839844" style="202"/>
    <col min="119" max="119" customWidth="1" width="9.839844" style="202"/>
    <col min="120" max="120" customWidth="1" width="9.839844" style="202"/>
    <col min="121" max="121" customWidth="1" width="9.839844" style="202"/>
    <col min="122" max="122" customWidth="1" width="9.839844" style="202"/>
    <col min="123" max="123" customWidth="1" width="9.839844" style="202"/>
    <col min="124" max="124" customWidth="1" width="9.839844" style="202"/>
    <col min="125" max="125" customWidth="1" width="9.839844" style="202"/>
    <col min="126" max="126" customWidth="1" width="9.839844" style="202"/>
    <col min="127" max="127" customWidth="1" width="9.839844" style="202"/>
    <col min="128" max="128" customWidth="1" width="9.839844" style="202"/>
    <col min="129" max="129" customWidth="1" width="9.839844" style="202"/>
    <col min="130" max="130" customWidth="1" width="9.839844" style="202"/>
    <col min="131" max="131" customWidth="1" width="9.839844" style="202"/>
    <col min="132" max="132" customWidth="1" width="9.839844" style="202"/>
    <col min="133" max="133" customWidth="1" width="9.839844" style="202"/>
    <col min="134" max="134" customWidth="1" width="9.839844" style="202"/>
    <col min="135" max="135" customWidth="1" width="9.839844" style="202"/>
    <col min="136" max="136" customWidth="1" width="9.839844" style="202"/>
    <col min="137" max="137" customWidth="1" width="9.839844" style="202"/>
    <col min="138" max="138" customWidth="1" width="9.839844" style="202"/>
    <col min="139" max="139" customWidth="1" width="9.839844" style="202"/>
    <col min="140" max="140" customWidth="1" width="9.839844" style="202"/>
    <col min="141" max="141" customWidth="1" width="9.839844" style="202"/>
    <col min="142" max="142" customWidth="1" width="9.839844" style="202"/>
    <col min="143" max="143" customWidth="1" width="9.839844" style="202"/>
    <col min="144" max="144" customWidth="1" width="9.839844" style="202"/>
    <col min="145" max="145" customWidth="1" width="9.839844" style="202"/>
    <col min="146" max="146" customWidth="1" width="9.839844" style="202"/>
    <col min="147" max="147" customWidth="1" width="9.839844" style="202"/>
    <col min="148" max="148" customWidth="1" width="9.839844" style="202"/>
    <col min="149" max="149" customWidth="1" width="9.839844" style="202"/>
    <col min="150" max="150" customWidth="1" width="9.839844" style="202"/>
    <col min="151" max="151" customWidth="1" width="9.839844" style="202"/>
    <col min="152" max="152" customWidth="1" width="9.839844" style="202"/>
    <col min="153" max="153" customWidth="1" width="9.839844" style="202"/>
    <col min="154" max="154" customWidth="1" width="9.839844" style="202"/>
    <col min="155" max="155" customWidth="1" width="9.839844" style="202"/>
    <col min="156" max="156" customWidth="1" width="9.839844" style="202"/>
    <col min="157" max="157" customWidth="1" width="9.839844" style="202"/>
    <col min="158" max="158" customWidth="1" width="9.839844" style="202"/>
    <col min="159" max="159" customWidth="1" width="9.839844" style="202"/>
    <col min="160" max="160" customWidth="1" width="9.839844" style="202"/>
    <col min="161" max="161" customWidth="1" width="9.839844" style="202"/>
    <col min="162" max="162" customWidth="1" width="9.839844" style="202"/>
    <col min="163" max="163" customWidth="1" width="9.839844" style="202"/>
    <col min="164" max="164" customWidth="1" width="9.839844" style="202"/>
    <col min="165" max="165" customWidth="1" width="9.839844" style="202"/>
    <col min="166" max="166" customWidth="1" width="9.839844" style="202"/>
    <col min="167" max="167" customWidth="1" width="9.839844" style="202"/>
    <col min="168" max="168" customWidth="1" width="9.839844" style="202"/>
    <col min="169" max="169" customWidth="1" width="9.839844" style="202"/>
    <col min="170" max="170" customWidth="1" width="9.839844" style="202"/>
    <col min="171" max="171" customWidth="1" width="9.839844" style="202"/>
    <col min="172" max="172" customWidth="1" width="9.839844" style="202"/>
    <col min="173" max="173" customWidth="1" width="9.839844" style="202"/>
    <col min="174" max="174" customWidth="1" width="9.839844" style="202"/>
    <col min="175" max="175" customWidth="1" width="9.839844" style="202"/>
    <col min="176" max="176" customWidth="1" width="9.839844" style="202"/>
    <col min="177" max="177" customWidth="1" width="9.839844" style="202"/>
    <col min="178" max="178" customWidth="1" width="9.839844" style="202"/>
    <col min="179" max="179" customWidth="1" width="9.839844" style="202"/>
    <col min="180" max="180" customWidth="1" width="9.839844" style="202"/>
    <col min="181" max="181" customWidth="1" width="9.839844" style="202"/>
    <col min="182" max="182" customWidth="1" width="9.839844" style="202"/>
    <col min="183" max="183" customWidth="1" width="9.839844" style="202"/>
    <col min="184" max="184" customWidth="1" width="9.839844" style="202"/>
    <col min="185" max="185" customWidth="1" width="9.839844" style="202"/>
    <col min="186" max="186" customWidth="1" width="9.839844" style="202"/>
    <col min="187" max="187" customWidth="1" width="9.839844" style="202"/>
    <col min="188" max="188" customWidth="1" width="9.839844" style="202"/>
    <col min="189" max="189" customWidth="1" width="9.839844" style="202"/>
    <col min="190" max="190" customWidth="1" width="9.839844" style="202"/>
    <col min="191" max="191" customWidth="1" width="9.839844" style="202"/>
    <col min="192" max="192" customWidth="1" width="9.839844" style="202"/>
    <col min="193" max="193" customWidth="1" width="9.839844" style="202"/>
    <col min="194" max="194" customWidth="1" width="9.839844" style="202"/>
    <col min="195" max="195" customWidth="1" width="9.839844" style="202"/>
    <col min="196" max="196" customWidth="1" width="9.839844" style="202"/>
    <col min="197" max="197" customWidth="1" width="9.839844" style="202"/>
    <col min="198" max="198" customWidth="1" width="9.839844" style="202"/>
    <col min="199" max="199" customWidth="1" width="9.839844" style="202"/>
    <col min="200" max="200" customWidth="1" width="9.839844" style="202"/>
    <col min="201" max="201" customWidth="1" width="9.839844" style="202"/>
    <col min="202" max="202" customWidth="1" width="9.839844" style="202"/>
    <col min="203" max="203" customWidth="1" width="9.839844" style="202"/>
    <col min="204" max="204" customWidth="1" width="9.839844" style="202"/>
    <col min="205" max="205" customWidth="1" width="9.839844" style="202"/>
    <col min="206" max="206" customWidth="1" width="9.839844" style="202"/>
    <col min="207" max="207" customWidth="1" width="9.839844" style="202"/>
    <col min="208" max="208" customWidth="1" width="9.839844" style="202"/>
    <col min="209" max="209" customWidth="1" width="9.839844" style="202"/>
    <col min="210" max="210" customWidth="1" width="9.839844" style="202"/>
    <col min="211" max="211" customWidth="1" width="9.839844" style="202"/>
    <col min="212" max="212" customWidth="1" width="9.839844" style="202"/>
    <col min="213" max="213" customWidth="1" width="9.839844" style="202"/>
    <col min="214" max="214" customWidth="1" width="9.839844" style="202"/>
    <col min="215" max="215" customWidth="1" width="9.839844" style="202"/>
    <col min="216" max="216" customWidth="1" width="9.839844" style="202"/>
    <col min="217" max="217" customWidth="1" width="9.839844" style="202"/>
    <col min="218" max="218" customWidth="1" width="9.839844" style="202"/>
    <col min="219" max="219" customWidth="1" width="9.839844" style="202"/>
    <col min="220" max="220" customWidth="1" width="9.839844" style="202"/>
    <col min="221" max="221" customWidth="1" width="9.839844" style="202"/>
    <col min="222" max="222" customWidth="1" width="9.839844" style="202"/>
    <col min="223" max="223" customWidth="1" width="9.839844" style="202"/>
    <col min="224" max="224" customWidth="1" width="9.839844" style="202"/>
    <col min="225" max="225" customWidth="1" width="9.839844" style="202"/>
    <col min="226" max="226" customWidth="1" width="9.839844" style="202"/>
    <col min="227" max="227" customWidth="1" width="9.839844" style="202"/>
    <col min="228" max="228" customWidth="1" width="9.839844" style="202"/>
    <col min="229" max="229" customWidth="1" width="9.839844" style="202"/>
    <col min="230" max="230" customWidth="1" width="9.839844" style="202"/>
    <col min="231" max="231" customWidth="1" width="9.839844" style="202"/>
    <col min="232" max="232" customWidth="1" width="9.839844" style="202"/>
    <col min="233" max="233" customWidth="1" width="9.839844" style="202"/>
    <col min="234" max="234" customWidth="1" width="9.839844" style="202"/>
    <col min="235" max="235" customWidth="1" width="9.839844" style="202"/>
    <col min="236" max="236" customWidth="1" width="9.839844" style="202"/>
    <col min="237" max="237" customWidth="1" width="9.839844" style="202"/>
    <col min="238" max="238" customWidth="1" width="9.839844" style="202"/>
    <col min="239" max="239" customWidth="1" width="9.839844" style="202"/>
    <col min="240" max="240" customWidth="1" width="9.839844" style="202"/>
    <col min="241" max="241" customWidth="1" width="9.839844" style="202"/>
    <col min="242" max="242" customWidth="1" width="9.839844" style="202"/>
    <col min="243" max="243" customWidth="1" width="9.839844" style="202"/>
    <col min="244" max="244" customWidth="1" width="9.839844" style="202"/>
    <col min="245" max="245" customWidth="1" width="9.839844" style="202"/>
    <col min="246" max="246" customWidth="1" width="9.839844" style="202"/>
    <col min="247" max="247" customWidth="1" width="9.839844" style="202"/>
    <col min="248" max="248" customWidth="1" width="9.839844" style="202"/>
    <col min="249" max="249" customWidth="1" width="9.839844" style="202"/>
    <col min="250" max="250" customWidth="1" width="9.839844" style="202"/>
    <col min="251" max="251" customWidth="1" width="9.839844" style="202"/>
    <col min="252" max="252" customWidth="1" width="9.839844" style="202"/>
    <col min="253" max="253" customWidth="1" width="9.839844" style="202"/>
    <col min="254" max="254" customWidth="1" width="9.839844" style="202"/>
    <col min="255" max="255" customWidth="1" width="9.839844" style="202"/>
    <col min="256" max="256" customWidth="1" width="9.839844" style="202"/>
    <col min="257" max="16384" width="9" style="0" hidden="0"/>
  </cols>
  <sheetData>
    <row r="1" spans="8:8" ht="17.25">
      <c r="A1" s="237" t="s">
        <v>909</v>
      </c>
      <c r="B1" s="237" t="s">
        <v>910</v>
      </c>
      <c r="C1" s="237" t="s">
        <v>911</v>
      </c>
      <c r="E1" s="237" t="s">
        <v>17</v>
      </c>
      <c r="F1" s="237" t="s">
        <v>912</v>
      </c>
      <c r="J1" s="238"/>
    </row>
    <row r="2" spans="8:8" ht="17.25">
      <c r="A2" s="206">
        <v>0.0</v>
      </c>
      <c r="B2" s="239" t="s">
        <v>913</v>
      </c>
      <c r="C2" s="206" t="s">
        <v>913</v>
      </c>
      <c r="E2" s="239">
        <v>0.0</v>
      </c>
      <c r="F2" s="206">
        <v>0.0</v>
      </c>
    </row>
    <row r="3" spans="8:8" ht="17.25">
      <c r="A3" s="209">
        <v>2.0</v>
      </c>
      <c r="B3" s="209">
        <v>-2.0</v>
      </c>
      <c r="C3" s="209">
        <v>-2.0</v>
      </c>
      <c r="E3" s="209">
        <v>40.0</v>
      </c>
      <c r="F3" s="209">
        <v>1.0</v>
      </c>
    </row>
    <row r="4" spans="8:8" ht="17.25">
      <c r="A4" s="206">
        <v>65.0</v>
      </c>
      <c r="B4" s="239">
        <v>-1.0</v>
      </c>
      <c r="C4" s="206">
        <v>-1.0</v>
      </c>
      <c r="E4" s="239">
        <v>50.0</v>
      </c>
      <c r="F4" s="206">
        <v>2.0</v>
      </c>
    </row>
    <row r="5" spans="8:8" ht="17.25">
      <c r="A5" s="209">
        <v>85.0</v>
      </c>
      <c r="B5" s="209">
        <v>0.0</v>
      </c>
      <c r="C5" s="209">
        <v>0.0</v>
      </c>
      <c r="E5" s="209">
        <v>60.0</v>
      </c>
      <c r="F5" s="209">
        <v>3.0</v>
      </c>
    </row>
    <row r="6" spans="8:8" ht="17.25">
      <c r="A6" s="206">
        <v>125.0</v>
      </c>
      <c r="B6" s="239" t="s">
        <v>914</v>
      </c>
      <c r="C6" s="206">
        <v>1.0</v>
      </c>
      <c r="E6" s="239">
        <v>70.0</v>
      </c>
      <c r="F6" s="206">
        <v>4.0</v>
      </c>
    </row>
    <row r="7" spans="8:8" ht="17.25">
      <c r="A7" s="209">
        <v>165.0</v>
      </c>
      <c r="B7" s="209" t="s">
        <v>915</v>
      </c>
      <c r="C7" s="209">
        <v>2.0</v>
      </c>
      <c r="E7" s="209">
        <v>80.0</v>
      </c>
      <c r="F7" s="209">
        <v>5.0</v>
      </c>
    </row>
    <row r="8" spans="8:8" ht="17.25">
      <c r="A8" s="206">
        <v>205.0</v>
      </c>
      <c r="B8" s="239" t="s">
        <v>916</v>
      </c>
      <c r="C8" s="206">
        <v>3.0</v>
      </c>
    </row>
    <row r="9" spans="8:8" ht="17.25">
      <c r="A9" s="209">
        <v>285.0</v>
      </c>
      <c r="B9" s="209" t="s">
        <v>917</v>
      </c>
      <c r="C9" s="209">
        <v>4.0</v>
      </c>
      <c r="E9" s="237" t="s">
        <v>918</v>
      </c>
      <c r="F9" s="237"/>
    </row>
    <row r="10" spans="8:8" ht="17.25">
      <c r="A10" s="206">
        <v>365.0</v>
      </c>
      <c r="B10" s="239" t="s">
        <v>919</v>
      </c>
      <c r="C10" s="206">
        <v>5.0</v>
      </c>
      <c r="E10" s="239" t="s">
        <v>920</v>
      </c>
      <c r="F10" s="206">
        <f>人物卡!S3</f>
        <v>35.0</v>
      </c>
    </row>
    <row r="11" spans="8:8" ht="17.25">
      <c r="A11" s="209">
        <v>445.0</v>
      </c>
      <c r="B11" s="209" t="s">
        <v>921</v>
      </c>
      <c r="C11" s="209">
        <v>6.0</v>
      </c>
      <c r="E11" s="209" t="s">
        <v>922</v>
      </c>
      <c r="F11" s="209">
        <f>人物卡!Y3</f>
        <v>70.0</v>
      </c>
    </row>
    <row r="12" spans="8:8" ht="17.25">
      <c r="A12" s="206">
        <v>525.0</v>
      </c>
      <c r="B12" s="239" t="s">
        <v>923</v>
      </c>
      <c r="C12" s="206">
        <v>7.0</v>
      </c>
      <c r="E12" s="239" t="s">
        <v>924</v>
      </c>
      <c r="F12" s="206">
        <f>人物卡!S7</f>
        <v>55.0</v>
      </c>
    </row>
    <row r="13" spans="8:8" ht="17.25">
      <c r="A13" s="209">
        <v>605.0</v>
      </c>
      <c r="B13" s="209" t="s">
        <v>925</v>
      </c>
      <c r="C13" s="209">
        <v>8.0</v>
      </c>
      <c r="E13" s="209" t="s">
        <v>926</v>
      </c>
      <c r="F13" s="209" t="b">
        <f>IF(STR&gt;SIZ,TRUE())</f>
        <v>0</v>
      </c>
    </row>
    <row r="14" spans="8:8" ht="17.25">
      <c r="A14" s="206">
        <v>685.0</v>
      </c>
      <c r="B14" s="239" t="s">
        <v>927</v>
      </c>
      <c r="C14" s="206">
        <v>9.0</v>
      </c>
      <c r="E14" s="239" t="s">
        <v>928</v>
      </c>
      <c r="F14" s="206" t="b">
        <f>IF(DEX&gt;SIZ,TRUE())</f>
        <v>1</v>
      </c>
    </row>
    <row r="15" spans="8:8" ht="17.25">
      <c r="A15" s="209">
        <v>765.0</v>
      </c>
      <c r="B15" s="209" t="s">
        <v>929</v>
      </c>
      <c r="C15" s="209">
        <v>10.0</v>
      </c>
      <c r="E15" s="209" t="s">
        <v>930</v>
      </c>
      <c r="F15" s="209" t="b">
        <f>IF(STR&lt;SIZ,TRUE())</f>
        <v>1</v>
      </c>
    </row>
    <row r="16" spans="8:8" ht="17.25">
      <c r="A16" s="206">
        <v>845.0</v>
      </c>
      <c r="B16" s="239" t="s">
        <v>931</v>
      </c>
      <c r="C16" s="206">
        <v>11.0</v>
      </c>
      <c r="E16" s="239" t="s">
        <v>932</v>
      </c>
      <c r="F16" s="206" t="b">
        <f>IF(DEX&lt;SIZ,TRUE())</f>
        <v>0</v>
      </c>
    </row>
    <row r="17" spans="8:8" ht="17.25">
      <c r="A17" s="209">
        <v>925.0</v>
      </c>
      <c r="B17" s="209" t="s">
        <v>933</v>
      </c>
      <c r="C17" s="209">
        <v>12.0</v>
      </c>
      <c r="E17" s="209" t="s">
        <v>934</v>
      </c>
      <c r="F17" s="209" t="b">
        <f>AND(F13:F14)</f>
        <v>0</v>
      </c>
    </row>
    <row r="18" spans="8:8" ht="17.25">
      <c r="A18" s="206">
        <v>1005.0</v>
      </c>
      <c r="B18" s="239" t="s">
        <v>935</v>
      </c>
      <c r="C18" s="206">
        <v>13.0</v>
      </c>
      <c r="E18" s="239" t="s">
        <v>936</v>
      </c>
      <c r="F18" s="206" t="b">
        <f>AND(F15:F16)</f>
        <v>0</v>
      </c>
    </row>
    <row r="19" spans="8:8" ht="17.25">
      <c r="A19" s="209">
        <v>1085.0</v>
      </c>
      <c r="B19" s="209" t="s">
        <v>937</v>
      </c>
      <c r="C19" s="209">
        <v>14.0</v>
      </c>
      <c r="E19" s="209" t="s">
        <v>938</v>
      </c>
      <c r="F19" s="209" t="b">
        <f>AND(NOT(F17),NOT(F18))</f>
        <v>1</v>
      </c>
    </row>
    <row r="20" spans="8:8" ht="17.25">
      <c r="A20" s="206">
        <v>1165.0</v>
      </c>
      <c r="B20" s="239" t="s">
        <v>939</v>
      </c>
      <c r="C20" s="206">
        <v>15.0</v>
      </c>
      <c r="E20" s="239" t="s">
        <v>940</v>
      </c>
      <c r="F20" s="206">
        <f>IF(F17,9,0)</f>
        <v>0.0</v>
      </c>
    </row>
    <row r="21" spans="8:8" ht="17.25">
      <c r="A21" s="209">
        <v>1245.0</v>
      </c>
      <c r="B21" s="209" t="s">
        <v>941</v>
      </c>
      <c r="C21" s="209">
        <v>16.0</v>
      </c>
      <c r="E21" s="209" t="s">
        <v>942</v>
      </c>
      <c r="F21" s="209">
        <f>IF(F18,7,0)</f>
        <v>0.0</v>
      </c>
    </row>
    <row r="22" spans="8:8" ht="17.25">
      <c r="A22" s="206">
        <v>1325.0</v>
      </c>
      <c r="B22" s="239" t="s">
        <v>943</v>
      </c>
      <c r="C22" s="206">
        <v>17.0</v>
      </c>
      <c r="E22" s="239" t="s">
        <v>944</v>
      </c>
      <c r="F22" s="206">
        <f>IF(F19,8,0)</f>
        <v>8.0</v>
      </c>
    </row>
    <row r="23" spans="8:8" ht="17.25">
      <c r="A23" s="209">
        <v>1405.0</v>
      </c>
      <c r="B23" s="209" t="s">
        <v>945</v>
      </c>
      <c r="C23" s="209">
        <v>18.0</v>
      </c>
      <c r="E23" s="209" t="s">
        <v>946</v>
      </c>
      <c r="F23" s="209">
        <f>MAX(F20:F22)</f>
        <v>8.0</v>
      </c>
    </row>
    <row r="24" spans="8:8" ht="17.25">
      <c r="A24" s="206">
        <v>1485.0</v>
      </c>
      <c r="B24" s="239" t="s">
        <v>947</v>
      </c>
      <c r="C24" s="206">
        <v>19.0</v>
      </c>
    </row>
    <row r="25" spans="8:8" ht="17.25">
      <c r="A25" s="209">
        <v>1565.0</v>
      </c>
      <c r="B25" s="209" t="s">
        <v>948</v>
      </c>
      <c r="C25" s="209">
        <v>20.0</v>
      </c>
    </row>
    <row r="26" spans="8:8" ht="17.25">
      <c r="A26" s="206">
        <v>1645.0</v>
      </c>
      <c r="B26" s="239" t="s">
        <v>949</v>
      </c>
      <c r="C26" s="206">
        <v>21.0</v>
      </c>
    </row>
    <row r="27" spans="8:8" ht="17.25">
      <c r="A27" s="209">
        <v>1725.0</v>
      </c>
      <c r="B27" s="209" t="s">
        <v>950</v>
      </c>
      <c r="C27" s="209">
        <v>22.0</v>
      </c>
    </row>
    <row r="28" spans="8:8" ht="17.25">
      <c r="A28" s="206">
        <v>1805.0</v>
      </c>
      <c r="B28" s="239" t="s">
        <v>951</v>
      </c>
      <c r="C28" s="206">
        <v>23.0</v>
      </c>
    </row>
    <row r="29" spans="8:8" ht="17.25">
      <c r="A29" s="209">
        <v>1885.0</v>
      </c>
      <c r="B29" s="209" t="s">
        <v>952</v>
      </c>
      <c r="C29" s="209">
        <v>24.0</v>
      </c>
    </row>
    <row r="30" spans="8:8" ht="17.25">
      <c r="A30" s="206">
        <v>1965.0</v>
      </c>
      <c r="B30" s="239" t="s">
        <v>953</v>
      </c>
      <c r="C30" s="206">
        <v>25.0</v>
      </c>
    </row>
    <row r="31" spans="8:8" ht="17.25">
      <c r="A31" s="209">
        <v>2045.0</v>
      </c>
      <c r="B31" s="209" t="s">
        <v>954</v>
      </c>
      <c r="C31" s="209">
        <v>26.0</v>
      </c>
    </row>
    <row r="32" spans="8:8" ht="17.25">
      <c r="A32" s="206">
        <v>2125.0</v>
      </c>
      <c r="B32" s="239" t="s">
        <v>955</v>
      </c>
      <c r="C32" s="206">
        <v>27.0</v>
      </c>
    </row>
  </sheetData>
  <mergeCells count="1">
    <mergeCell ref="E9:F9"/>
  </mergeCells>
  <pageMargins left="0.7" right="0.7" top="0.75" bottom="0.75" header="0.511805555555555" footer="0.511805555555555"/>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dcterms:created xsi:type="dcterms:W3CDTF">2015-07-05T09:28:16Z</dcterms:created>
  <dcterms:modified xsi:type="dcterms:W3CDTF">2018-09-15T05:15:07Z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