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029"/>
  <workbookPr/>
  <mc:AlternateContent xmlns:mc="http://schemas.openxmlformats.org/markup-compatibility/2006">
    <mc:Choice Requires="x15">
      <x15ac:absPath xmlns:x15ac="http://schemas.microsoft.com/office/spreadsheetml/2010/11/ac" url="D:\Onedrive\TRPG\Call of Cthulhu\"/>
    </mc:Choice>
  </mc:AlternateContent>
  <xr:revisionPtr revIDLastSave="0" documentId="13_ncr:1000001_{F483641D-4FF4-A24F-8028-9612149707C6}" xr6:coauthVersionLast="40" xr6:coauthVersionMax="40" xr10:uidLastSave="{00000000-0000-0000-0000-000000000000}"/>
  <bookViews>
    <workbookView xWindow="0" yWindow="0" windowWidth="13680" windowHeight="7755" tabRatio="601" xr2:uid="{00000000-000D-0000-FFFF-FFFF00000000}"/>
  </bookViews>
  <sheets>
    <sheet name="人物卡" sheetId="1" r:id="rId1"/>
    <sheet name="分支技能" sheetId="2" r:id="rId2"/>
    <sheet name="职业列表" sheetId="7" r:id="rId3"/>
    <sheet name="武器参考表" sheetId="11" r:id="rId4"/>
    <sheet name="属性和掷骰" sheetId="9" r:id="rId5"/>
    <sheet name="txt输出" sheetId="10" r:id="rId6"/>
    <sheet name="附表" sheetId="8" state="hidden" r:id="rId7"/>
  </sheets>
  <definedNames>
    <definedName name="_xlnm._FilterDatabase" localSheetId="5" hidden="1">txt输出!$B$1:$B$105</definedName>
    <definedName name="_xlnm._FilterDatabase" localSheetId="3" hidden="1">武器参考表!$A$1:$F$113</definedName>
    <definedName name="_xlnm._FilterDatabase" localSheetId="2" hidden="1">职业列表!$A$1:$F$116</definedName>
    <definedName name="APP">人物卡!$Y$5</definedName>
    <definedName name="Build">人物卡!$AL$51</definedName>
    <definedName name="CON">人物卡!$S$5</definedName>
    <definedName name="DB">人物卡!$AL$49</definedName>
    <definedName name="DEX">人物卡!$Y$3</definedName>
    <definedName name="EDU">人物卡!$AE$5</definedName>
    <definedName name="HP">人物卡!$F$10</definedName>
    <definedName name="HPMAX">人物卡!$H$10</definedName>
    <definedName name="INT">人物卡!$Y$7</definedName>
    <definedName name="Luck">人物卡!$V$10</definedName>
    <definedName name="MOV">人物卡!$AE$7</definedName>
    <definedName name="MP">人物卡!$AD$10</definedName>
    <definedName name="MPMAX">人物卡!$AF$10</definedName>
    <definedName name="POW">人物卡!$AE$3</definedName>
    <definedName name="SAN">人物卡!$N$10</definedName>
    <definedName name="SANMAX">人物卡!$P$10</definedName>
    <definedName name="SIZ">人物卡!$S$7</definedName>
    <definedName name="STR">人物卡!$S$3</definedName>
  </definedNames>
  <calcPr calcId="191028" iterate="1"/>
  <fileRecoveryPr autoRecover="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F16" i="8" l="1"/>
  <c r="F15" i="8"/>
  <c r="F14" i="8"/>
  <c r="F13" i="8"/>
  <c r="F17" i="8"/>
  <c r="F20" i="8"/>
  <c r="F18" i="8"/>
  <c r="F21" i="8"/>
  <c r="B47" i="1"/>
  <c r="F19" i="8"/>
  <c r="F22" i="8"/>
  <c r="B4" i="10"/>
  <c r="B3" i="10"/>
  <c r="B12" i="10"/>
  <c r="B13" i="10"/>
  <c r="B14" i="10"/>
  <c r="B15" i="10"/>
  <c r="B11" i="10"/>
  <c r="B104" i="10"/>
  <c r="B103" i="10"/>
  <c r="B89" i="10"/>
  <c r="B88" i="10"/>
  <c r="B87" i="10"/>
  <c r="B86" i="10"/>
  <c r="B85" i="10"/>
  <c r="B84" i="10"/>
  <c r="B83" i="10"/>
  <c r="B82" i="10"/>
  <c r="B90" i="10"/>
  <c r="B92" i="10"/>
  <c r="B93" i="10"/>
  <c r="B94" i="10"/>
  <c r="B95" i="10"/>
  <c r="B96" i="10"/>
  <c r="B97" i="10"/>
  <c r="B98" i="10"/>
  <c r="B99" i="10"/>
  <c r="B100" i="10"/>
  <c r="AF10" i="1"/>
  <c r="H10" i="1"/>
  <c r="B6" i="10"/>
  <c r="B5" i="10"/>
  <c r="B2" i="10"/>
  <c r="F12" i="8"/>
  <c r="F11" i="8"/>
  <c r="F10" i="8"/>
  <c r="E14" i="9"/>
  <c r="H14" i="9"/>
  <c r="K14" i="9"/>
  <c r="N14" i="9"/>
  <c r="Q14" i="9"/>
  <c r="T14" i="9"/>
  <c r="B14" i="9"/>
  <c r="A25" i="9"/>
  <c r="A26" i="9"/>
  <c r="A27" i="9"/>
  <c r="A28" i="9"/>
  <c r="A29" i="9"/>
  <c r="A24" i="9"/>
  <c r="A4" i="9"/>
  <c r="A5" i="9"/>
  <c r="A6" i="9"/>
  <c r="A7" i="9"/>
  <c r="A8" i="9"/>
  <c r="A9" i="9"/>
  <c r="A10" i="9"/>
  <c r="A11" i="9"/>
  <c r="A12" i="9"/>
  <c r="A13" i="9"/>
  <c r="A14" i="9"/>
  <c r="A15" i="9"/>
  <c r="A16" i="9"/>
  <c r="A17" i="9"/>
  <c r="A18" i="9"/>
  <c r="A19" i="9"/>
  <c r="A20" i="9"/>
  <c r="A21" i="9"/>
  <c r="A22" i="9"/>
  <c r="A3" i="9"/>
  <c r="A2" i="9"/>
  <c r="AL51" i="1"/>
  <c r="AL49" i="1"/>
  <c r="E3" i="7"/>
  <c r="N55" i="1"/>
  <c r="L55" i="1"/>
  <c r="G12" i="1"/>
  <c r="AB40" i="1"/>
  <c r="AJ40" i="1"/>
  <c r="B74" i="10"/>
  <c r="H36" i="1"/>
  <c r="P36" i="1"/>
  <c r="H37" i="1"/>
  <c r="P37" i="1"/>
  <c r="H34" i="1"/>
  <c r="P34" i="1"/>
  <c r="H33" i="1"/>
  <c r="P33" i="1"/>
  <c r="J50" i="1"/>
  <c r="H46" i="1"/>
  <c r="P46" i="1"/>
  <c r="H28" i="1"/>
  <c r="P28" i="1"/>
  <c r="L51" i="1"/>
  <c r="N51" i="1"/>
  <c r="L52" i="1"/>
  <c r="N52" i="1"/>
  <c r="L53" i="1"/>
  <c r="N53" i="1"/>
  <c r="L54" i="1"/>
  <c r="N54" i="1"/>
  <c r="AJ17" i="1"/>
  <c r="AJ18" i="1"/>
  <c r="AJ19" i="1"/>
  <c r="AJ20" i="1"/>
  <c r="AJ21" i="1"/>
  <c r="AJ22" i="1"/>
  <c r="AJ23" i="1"/>
  <c r="AL23" i="1"/>
  <c r="AJ24" i="1"/>
  <c r="AJ25" i="1"/>
  <c r="AJ26" i="1"/>
  <c r="AJ27" i="1"/>
  <c r="AJ28" i="1"/>
  <c r="AJ29" i="1"/>
  <c r="AJ30" i="1"/>
  <c r="AJ31" i="1"/>
  <c r="AL31" i="1"/>
  <c r="AJ32" i="1"/>
  <c r="AJ33" i="1"/>
  <c r="AJ34" i="1"/>
  <c r="AN34" i="1"/>
  <c r="AJ35" i="1"/>
  <c r="AJ36" i="1"/>
  <c r="AJ37" i="1"/>
  <c r="AJ38" i="1"/>
  <c r="AJ39" i="1"/>
  <c r="AJ41" i="1"/>
  <c r="AJ42" i="1"/>
  <c r="AJ43" i="1"/>
  <c r="AJ44" i="1"/>
  <c r="AJ45" i="1"/>
  <c r="AJ46" i="1"/>
  <c r="P17" i="1"/>
  <c r="B20" i="10"/>
  <c r="P18" i="1"/>
  <c r="B21" i="10"/>
  <c r="P19" i="1"/>
  <c r="B22" i="10"/>
  <c r="P20" i="1"/>
  <c r="B23" i="10"/>
  <c r="P21" i="1"/>
  <c r="B24" i="10"/>
  <c r="P22" i="1"/>
  <c r="P23" i="1"/>
  <c r="B26" i="10"/>
  <c r="P24" i="1"/>
  <c r="P25" i="1"/>
  <c r="J59" i="1"/>
  <c r="P26" i="1"/>
  <c r="P27" i="1"/>
  <c r="B30" i="10"/>
  <c r="P29" i="1"/>
  <c r="P30" i="1"/>
  <c r="B32" i="10"/>
  <c r="P31" i="1"/>
  <c r="P32" i="1"/>
  <c r="P35" i="1"/>
  <c r="P38" i="1"/>
  <c r="B40" i="10"/>
  <c r="P39" i="1"/>
  <c r="P40" i="1"/>
  <c r="P41" i="1"/>
  <c r="P42" i="1"/>
  <c r="P43" i="1"/>
  <c r="B45" i="10"/>
  <c r="P44" i="1"/>
  <c r="B46" i="10"/>
  <c r="P45" i="1"/>
  <c r="B47" i="10"/>
  <c r="P15" i="1"/>
  <c r="R15" i="1"/>
  <c r="R23" i="1"/>
  <c r="AL19" i="1"/>
  <c r="E49" i="7"/>
  <c r="E40" i="7"/>
  <c r="E31" i="7"/>
  <c r="E30" i="7"/>
  <c r="E28" i="7"/>
  <c r="E22" i="7"/>
  <c r="E20" i="7"/>
  <c r="E17" i="7"/>
  <c r="E16" i="7"/>
  <c r="E8" i="7"/>
  <c r="E109" i="7"/>
  <c r="E108" i="7"/>
  <c r="E105" i="7"/>
  <c r="E94" i="7"/>
  <c r="E92" i="7"/>
  <c r="E91" i="7"/>
  <c r="E90" i="7"/>
  <c r="E83" i="7"/>
  <c r="E78" i="7"/>
  <c r="E76" i="7"/>
  <c r="E72" i="7"/>
  <c r="E71" i="7"/>
  <c r="E63" i="7"/>
  <c r="E58" i="7"/>
  <c r="E56" i="7"/>
  <c r="E66" i="7"/>
  <c r="E32" i="7"/>
  <c r="E23" i="7"/>
  <c r="E88" i="7"/>
  <c r="E50" i="7"/>
  <c r="E48" i="7"/>
  <c r="E45" i="7"/>
  <c r="E33" i="7"/>
  <c r="E29" i="7"/>
  <c r="E5" i="7"/>
  <c r="E101" i="7"/>
  <c r="E95" i="7"/>
  <c r="E77" i="7"/>
  <c r="E64" i="7"/>
  <c r="E62" i="7"/>
  <c r="E54" i="7"/>
  <c r="E52" i="7"/>
  <c r="E44" i="7"/>
  <c r="E37" i="7"/>
  <c r="E36" i="7"/>
  <c r="E34" i="7"/>
  <c r="E19" i="7"/>
  <c r="E7" i="7"/>
  <c r="E6" i="7"/>
  <c r="E112" i="7"/>
  <c r="E106" i="7"/>
  <c r="E104" i="7"/>
  <c r="E103" i="7"/>
  <c r="E65" i="7"/>
  <c r="E61" i="7"/>
  <c r="E39" i="7"/>
  <c r="E35" i="7"/>
  <c r="E55" i="7"/>
  <c r="E47" i="7"/>
  <c r="E115" i="7"/>
  <c r="E10" i="7"/>
  <c r="E80" i="7"/>
  <c r="E15" i="7"/>
  <c r="E116" i="7"/>
  <c r="E67" i="7"/>
  <c r="E68" i="7"/>
  <c r="E69" i="7"/>
  <c r="E70" i="7"/>
  <c r="E73" i="7"/>
  <c r="E74" i="7"/>
  <c r="E75" i="7"/>
  <c r="E79" i="7"/>
  <c r="E81" i="7"/>
  <c r="E82" i="7"/>
  <c r="E84" i="7"/>
  <c r="E85" i="7"/>
  <c r="E86" i="7"/>
  <c r="E87" i="7"/>
  <c r="E89" i="7"/>
  <c r="E93" i="7"/>
  <c r="E96" i="7"/>
  <c r="E97" i="7"/>
  <c r="E98" i="7"/>
  <c r="E99" i="7"/>
  <c r="E100" i="7"/>
  <c r="E102" i="7"/>
  <c r="E107" i="7"/>
  <c r="E110" i="7"/>
  <c r="E111" i="7"/>
  <c r="E113" i="7"/>
  <c r="E114" i="7"/>
  <c r="E12" i="7"/>
  <c r="E13" i="7"/>
  <c r="E14" i="7"/>
  <c r="E18" i="7"/>
  <c r="E21" i="7"/>
  <c r="E24" i="7"/>
  <c r="E25" i="7"/>
  <c r="E26" i="7"/>
  <c r="E27" i="7"/>
  <c r="E38" i="7"/>
  <c r="E41" i="7"/>
  <c r="E42" i="7"/>
  <c r="E43" i="7"/>
  <c r="E46" i="7"/>
  <c r="E51" i="7"/>
  <c r="E53" i="7"/>
  <c r="E57" i="7"/>
  <c r="E59" i="7"/>
  <c r="E60" i="7"/>
  <c r="E11" i="7"/>
  <c r="E9" i="7"/>
  <c r="E4" i="7"/>
  <c r="B12" i="1"/>
  <c r="AJ15" i="1"/>
  <c r="B49" i="10"/>
  <c r="AJ16" i="1"/>
  <c r="P16" i="1"/>
  <c r="AG5" i="1"/>
  <c r="AG6" i="1"/>
  <c r="AG4" i="1"/>
  <c r="AA5" i="1"/>
  <c r="AA6" i="1"/>
  <c r="AA7" i="1"/>
  <c r="AA8" i="1"/>
  <c r="AA4" i="1"/>
  <c r="AG3" i="1"/>
  <c r="AA3" i="1"/>
  <c r="U5" i="1"/>
  <c r="U6" i="1"/>
  <c r="U7" i="1"/>
  <c r="U8" i="1"/>
  <c r="U4" i="1"/>
  <c r="U3" i="1"/>
  <c r="J47" i="1"/>
  <c r="T15" i="1"/>
  <c r="B18" i="10"/>
  <c r="AL16" i="1"/>
  <c r="AN16" i="1"/>
  <c r="B50" i="10"/>
  <c r="AL46" i="1"/>
  <c r="B80" i="10"/>
  <c r="AL42" i="1"/>
  <c r="B76" i="10"/>
  <c r="AL37" i="1"/>
  <c r="B71" i="10"/>
  <c r="AL33" i="1"/>
  <c r="B67" i="10"/>
  <c r="AL29" i="1"/>
  <c r="B63" i="10"/>
  <c r="AL25" i="1"/>
  <c r="B59" i="10"/>
  <c r="AN21" i="1"/>
  <c r="AL21" i="1"/>
  <c r="B55" i="10"/>
  <c r="AN17" i="1"/>
  <c r="AL17" i="1"/>
  <c r="B51" i="10"/>
  <c r="AN45" i="1"/>
  <c r="B79" i="10"/>
  <c r="AL41" i="1"/>
  <c r="B75" i="10"/>
  <c r="AN36" i="1"/>
  <c r="B70" i="10"/>
  <c r="AN32" i="1"/>
  <c r="B66" i="10"/>
  <c r="AL28" i="1"/>
  <c r="AN28" i="1"/>
  <c r="B62" i="10"/>
  <c r="AN24" i="1"/>
  <c r="B58" i="10"/>
  <c r="AL20" i="1"/>
  <c r="B54" i="10"/>
  <c r="AL43" i="1"/>
  <c r="B77" i="10"/>
  <c r="AN38" i="1"/>
  <c r="B72" i="10"/>
  <c r="AL34" i="1"/>
  <c r="B68" i="10"/>
  <c r="AL30" i="1"/>
  <c r="B64" i="10"/>
  <c r="AN26" i="1"/>
  <c r="B60" i="10"/>
  <c r="AN22" i="1"/>
  <c r="B56" i="10"/>
  <c r="AN18" i="1"/>
  <c r="B52" i="10"/>
  <c r="AL44" i="1"/>
  <c r="B78" i="10"/>
  <c r="AN39" i="1"/>
  <c r="B73" i="10"/>
  <c r="AN35" i="1"/>
  <c r="B69" i="10"/>
  <c r="AN31" i="1"/>
  <c r="B65" i="10"/>
  <c r="AN27" i="1"/>
  <c r="B61" i="10"/>
  <c r="AN23" i="1"/>
  <c r="B57" i="10"/>
  <c r="AN19" i="1"/>
  <c r="B53" i="10"/>
  <c r="R16" i="1"/>
  <c r="B19" i="10"/>
  <c r="T40" i="1"/>
  <c r="B42" i="10"/>
  <c r="T35" i="1"/>
  <c r="B37" i="10"/>
  <c r="R29" i="1"/>
  <c r="B31" i="10"/>
  <c r="R42" i="1"/>
  <c r="B44" i="10"/>
  <c r="R31" i="1"/>
  <c r="B33" i="10"/>
  <c r="R26" i="1"/>
  <c r="B29" i="10"/>
  <c r="AN29" i="1"/>
  <c r="AN30" i="1"/>
  <c r="AL35" i="1"/>
  <c r="AL32" i="1"/>
  <c r="AL22" i="1"/>
  <c r="AN15" i="1"/>
  <c r="T42" i="1"/>
  <c r="R43" i="1"/>
  <c r="R40" i="1"/>
  <c r="R34" i="1"/>
  <c r="B36" i="10"/>
  <c r="T45" i="1"/>
  <c r="T41" i="1"/>
  <c r="R44" i="1"/>
  <c r="T44" i="1"/>
  <c r="R39" i="1"/>
  <c r="B41" i="10"/>
  <c r="T23" i="1"/>
  <c r="T38" i="1"/>
  <c r="R38" i="1"/>
  <c r="T36" i="1"/>
  <c r="R35" i="1"/>
  <c r="R32" i="1"/>
  <c r="T32" i="1"/>
  <c r="B34" i="10"/>
  <c r="T31" i="1"/>
  <c r="T30" i="1"/>
  <c r="T29" i="1"/>
  <c r="T28" i="1"/>
  <c r="AN54" i="1"/>
  <c r="R27" i="1"/>
  <c r="P10" i="1"/>
  <c r="B8" i="10"/>
  <c r="R25" i="1"/>
  <c r="T25" i="1"/>
  <c r="B102" i="10"/>
  <c r="R24" i="1"/>
  <c r="B27" i="10"/>
  <c r="T22" i="1"/>
  <c r="R21" i="1"/>
  <c r="R20" i="1"/>
  <c r="T19" i="1"/>
  <c r="T18" i="1"/>
  <c r="R17" i="1"/>
  <c r="T16" i="1"/>
  <c r="AN46" i="1"/>
  <c r="AN20" i="1"/>
  <c r="R45" i="1"/>
  <c r="T43" i="1"/>
  <c r="R41" i="1"/>
  <c r="B43" i="10"/>
  <c r="T39" i="1"/>
  <c r="R36" i="1"/>
  <c r="B38" i="10"/>
  <c r="R30" i="1"/>
  <c r="T27" i="1"/>
  <c r="T24" i="1"/>
  <c r="AL27" i="1"/>
  <c r="AN40" i="1"/>
  <c r="AL40" i="1"/>
  <c r="AN44" i="1"/>
  <c r="T21" i="1"/>
  <c r="AN37" i="1"/>
  <c r="AL38" i="1"/>
  <c r="AL15" i="1"/>
  <c r="T17" i="1"/>
  <c r="AL39" i="1"/>
  <c r="R18" i="1"/>
  <c r="AN41" i="1"/>
  <c r="AL24" i="1"/>
  <c r="R33" i="1"/>
  <c r="R19" i="1"/>
  <c r="AN25" i="1"/>
  <c r="AL45" i="1"/>
  <c r="T20" i="1"/>
  <c r="AN43" i="1"/>
  <c r="AL26" i="1"/>
  <c r="AL18" i="1"/>
  <c r="AN42" i="1"/>
  <c r="AN33" i="1"/>
  <c r="R22" i="1"/>
  <c r="B25" i="10"/>
  <c r="AL36" i="1"/>
  <c r="T37" i="1"/>
  <c r="R37" i="1"/>
  <c r="B39" i="10"/>
  <c r="R46" i="1"/>
  <c r="T46" i="1"/>
  <c r="N50" i="1"/>
  <c r="T34" i="1"/>
  <c r="R28" i="1"/>
  <c r="AN53" i="1"/>
  <c r="T26" i="1"/>
  <c r="T33" i="1"/>
  <c r="AL53" i="1"/>
  <c r="U3" i="9"/>
  <c r="D5" i="9"/>
  <c r="F5" i="9"/>
  <c r="D7" i="9"/>
  <c r="F7" i="9"/>
  <c r="D3" i="9"/>
  <c r="F4" i="9"/>
  <c r="J7" i="9"/>
  <c r="L7" i="9"/>
  <c r="J5" i="9"/>
  <c r="L5" i="9"/>
  <c r="P3" i="9"/>
  <c r="R4" i="9"/>
  <c r="J3" i="9"/>
  <c r="L3" i="9"/>
  <c r="U7" i="9"/>
  <c r="P5" i="9"/>
  <c r="R6" i="9"/>
  <c r="B16" i="10"/>
  <c r="B28" i="10"/>
  <c r="B35" i="10"/>
  <c r="B48" i="10"/>
  <c r="B59" i="1"/>
  <c r="L50" i="1"/>
  <c r="B10" i="10"/>
  <c r="L4" i="9"/>
  <c r="F6" i="9"/>
  <c r="R3" i="9"/>
  <c r="R5" i="9"/>
  <c r="F3" i="9"/>
  <c r="L6" i="9"/>
  <c r="L8" i="9"/>
  <c r="F8" i="9"/>
  <c r="N7" i="9"/>
  <c r="F23" i="8"/>
  <c r="AE7" i="1"/>
  <c r="B7" i="10"/>
</calcChain>
</file>

<file path=xl/sharedStrings.xml><?xml version="1.0" encoding="utf-8"?>
<sst xmlns="http://schemas.openxmlformats.org/spreadsheetml/2006/main" count="1836" uniqueCount="978">
  <si>
    <t>姓名</t>
    <phoneticPr fontId="2" type="noConversion"/>
  </si>
  <si>
    <t>玩家</t>
    <phoneticPr fontId="2" type="noConversion"/>
  </si>
  <si>
    <t>职业</t>
    <phoneticPr fontId="2" type="noConversion"/>
  </si>
  <si>
    <t>年龄</t>
    <phoneticPr fontId="2" type="noConversion"/>
  </si>
  <si>
    <t>性别</t>
    <phoneticPr fontId="2" type="noConversion"/>
  </si>
  <si>
    <r>
      <t xml:space="preserve">体型
</t>
    </r>
    <r>
      <rPr>
        <sz val="8"/>
        <color theme="1"/>
        <rFont val="微软雅黑"/>
        <family val="2"/>
        <charset val="134"/>
      </rPr>
      <t>SIZ</t>
    </r>
    <phoneticPr fontId="2" type="noConversion"/>
  </si>
  <si>
    <t>此处应有头像</t>
    <phoneticPr fontId="2" type="noConversion"/>
  </si>
  <si>
    <t>初始</t>
    <phoneticPr fontId="2" type="noConversion"/>
  </si>
  <si>
    <t>兴趣</t>
    <phoneticPr fontId="2" type="noConversion"/>
  </si>
  <si>
    <t>成功率</t>
    <phoneticPr fontId="2" type="noConversion"/>
  </si>
  <si>
    <t>法律</t>
    <phoneticPr fontId="2" type="noConversion"/>
  </si>
  <si>
    <t>科学</t>
    <phoneticPr fontId="2" type="noConversion"/>
  </si>
  <si>
    <t>成长</t>
    <phoneticPr fontId="2" type="noConversion"/>
  </si>
  <si>
    <t>克苏鲁神话</t>
    <phoneticPr fontId="2" type="noConversion"/>
  </si>
  <si>
    <t>技能表</t>
    <phoneticPr fontId="2" type="noConversion"/>
  </si>
  <si>
    <t>武器</t>
    <phoneticPr fontId="2" type="noConversion"/>
  </si>
  <si>
    <t>故障值</t>
    <phoneticPr fontId="2" type="noConversion"/>
  </si>
  <si>
    <t>格斗</t>
    <phoneticPr fontId="2" type="noConversion"/>
  </si>
  <si>
    <t>表演</t>
  </si>
  <si>
    <t>摄影</t>
  </si>
  <si>
    <t>地质学</t>
  </si>
  <si>
    <t>动物学</t>
    <phoneticPr fontId="2" type="noConversion"/>
  </si>
  <si>
    <t>密码学</t>
    <phoneticPr fontId="2" type="noConversion"/>
  </si>
  <si>
    <t>工程学</t>
    <phoneticPr fontId="2" type="noConversion"/>
  </si>
  <si>
    <t>运动员</t>
    <phoneticPr fontId="2" type="noConversion"/>
  </si>
  <si>
    <t>书商</t>
    <phoneticPr fontId="2" type="noConversion"/>
  </si>
  <si>
    <t>赏金猎人</t>
    <phoneticPr fontId="2" type="noConversion"/>
  </si>
  <si>
    <t>本职技能</t>
    <phoneticPr fontId="2" type="noConversion"/>
  </si>
  <si>
    <t>序号</t>
    <phoneticPr fontId="2" type="noConversion"/>
  </si>
  <si>
    <t>时代</t>
  </si>
  <si>
    <t>技能</t>
    <phoneticPr fontId="2" type="noConversion"/>
  </si>
  <si>
    <t>基础值</t>
    <phoneticPr fontId="2" type="noConversion"/>
  </si>
  <si>
    <t>矛</t>
    <phoneticPr fontId="2" type="noConversion"/>
  </si>
  <si>
    <t>剑</t>
    <phoneticPr fontId="2" type="noConversion"/>
  </si>
  <si>
    <t>技能点</t>
    <phoneticPr fontId="2" type="noConversion"/>
  </si>
  <si>
    <t>——</t>
    <phoneticPr fontId="2" type="noConversion"/>
  </si>
  <si>
    <t>资产</t>
    <phoneticPr fontId="2" type="noConversion"/>
  </si>
  <si>
    <t>背景故事</t>
    <phoneticPr fontId="2" type="noConversion"/>
  </si>
  <si>
    <t>随身物品</t>
    <phoneticPr fontId="2" type="noConversion"/>
  </si>
  <si>
    <t>大失败</t>
    <phoneticPr fontId="2" type="noConversion"/>
  </si>
  <si>
    <t>失败</t>
    <phoneticPr fontId="2" type="noConversion"/>
  </si>
  <si>
    <t>成功</t>
    <phoneticPr fontId="2" type="noConversion"/>
  </si>
  <si>
    <t>困难</t>
    <phoneticPr fontId="2" type="noConversion"/>
  </si>
  <si>
    <t>极难</t>
    <phoneticPr fontId="2" type="noConversion"/>
  </si>
  <si>
    <t>大成功</t>
    <phoneticPr fontId="2" type="noConversion"/>
  </si>
  <si>
    <t>≤技能</t>
  </si>
  <si>
    <t>&gt;技能</t>
    <phoneticPr fontId="2" type="noConversion"/>
  </si>
  <si>
    <t>1/2值</t>
    <phoneticPr fontId="2" type="noConversion"/>
  </si>
  <si>
    <t>1/5值</t>
    <phoneticPr fontId="2" type="noConversion"/>
  </si>
  <si>
    <t>[急救]回复1点体力</t>
    <phoneticPr fontId="2" type="noConversion"/>
  </si>
  <si>
    <t>重伤</t>
    <phoneticPr fontId="2" type="noConversion"/>
  </si>
  <si>
    <t>昏迷</t>
    <phoneticPr fontId="2" type="noConversion"/>
  </si>
  <si>
    <t>濒死</t>
    <phoneticPr fontId="2" type="noConversion"/>
  </si>
  <si>
    <t>一次受到最大生命值一半的伤害</t>
    <phoneticPr fontId="2" type="noConversion"/>
  </si>
  <si>
    <t>HP=0但并未[重伤]</t>
    <phoneticPr fontId="2" type="noConversion"/>
  </si>
  <si>
    <t>HP=0且受到[重伤]。需要用[急救]摆脱濒死效果，并用[医学]进行后续治疗。</t>
    <phoneticPr fontId="2" type="noConversion"/>
  </si>
  <si>
    <t>无重伤下每天自然回复1点体力</t>
    <phoneticPr fontId="2" type="noConversion"/>
  </si>
  <si>
    <t>重伤时每周做1次恢复检定</t>
    <phoneticPr fontId="2" type="noConversion"/>
  </si>
  <si>
    <t>信誉</t>
  </si>
  <si>
    <t>牛仔</t>
    <phoneticPr fontId="2" type="noConversion"/>
  </si>
  <si>
    <t>工程师</t>
    <phoneticPr fontId="2" type="noConversion"/>
  </si>
  <si>
    <t>法医</t>
    <phoneticPr fontId="2" type="noConversion"/>
  </si>
  <si>
    <t>赌徒</t>
    <phoneticPr fontId="2" type="noConversion"/>
  </si>
  <si>
    <t>美术</t>
    <phoneticPr fontId="2" type="noConversion"/>
  </si>
  <si>
    <t>生物学</t>
    <phoneticPr fontId="2" type="noConversion"/>
  </si>
  <si>
    <t>天文学</t>
    <phoneticPr fontId="2" type="noConversion"/>
  </si>
  <si>
    <t>冲锋枪</t>
    <phoneticPr fontId="2" type="noConversion"/>
  </si>
  <si>
    <t>火焰喷射器</t>
    <phoneticPr fontId="2" type="noConversion"/>
  </si>
  <si>
    <t>手枪</t>
    <phoneticPr fontId="2" type="noConversion"/>
  </si>
  <si>
    <t>重武器</t>
    <phoneticPr fontId="2" type="noConversion"/>
  </si>
  <si>
    <t>化学</t>
    <phoneticPr fontId="2" type="noConversion"/>
  </si>
  <si>
    <t>数学</t>
    <phoneticPr fontId="2" type="noConversion"/>
  </si>
  <si>
    <t>物理学</t>
    <phoneticPr fontId="2" type="noConversion"/>
  </si>
  <si>
    <t>植物学</t>
    <phoneticPr fontId="2" type="noConversion"/>
  </si>
  <si>
    <t>气象学</t>
    <phoneticPr fontId="2" type="noConversion"/>
  </si>
  <si>
    <t>射击</t>
    <phoneticPr fontId="2" type="noConversion"/>
  </si>
  <si>
    <t>斗殴</t>
  </si>
  <si>
    <t>斗殴</t>
    <phoneticPr fontId="2" type="noConversion"/>
  </si>
  <si>
    <t>链枷</t>
    <phoneticPr fontId="2" type="noConversion"/>
  </si>
  <si>
    <t>说服</t>
    <phoneticPr fontId="2" type="noConversion"/>
  </si>
  <si>
    <t>手枪</t>
  </si>
  <si>
    <t>会计师</t>
    <phoneticPr fontId="2" type="noConversion"/>
  </si>
  <si>
    <t>0-99</t>
    <phoneticPr fontId="2" type="noConversion"/>
  </si>
  <si>
    <t>30-70</t>
    <phoneticPr fontId="2" type="noConversion"/>
  </si>
  <si>
    <t>教育×4</t>
  </si>
  <si>
    <t>9-20</t>
    <phoneticPr fontId="2" type="noConversion"/>
  </si>
  <si>
    <t>教育×2＋外貌×2</t>
  </si>
  <si>
    <t>教育×2＋外貌×2</t>
    <phoneticPr fontId="2" type="noConversion"/>
  </si>
  <si>
    <t>演员-戏剧演员</t>
    <phoneticPr fontId="2" type="noConversion"/>
  </si>
  <si>
    <t>一项社交技能（魅惑、话术、恐吓、说服），格斗（斗殴），射击，法律，图书馆，心理学，潜行，追踪。</t>
    <phoneticPr fontId="2" type="noConversion"/>
  </si>
  <si>
    <t>教育×4</t>
    <phoneticPr fontId="2" type="noConversion"/>
  </si>
  <si>
    <t>10-40</t>
    <phoneticPr fontId="2" type="noConversion"/>
  </si>
  <si>
    <t>会计，估价，汽车驾驶，两项社交技能（魅惑、话术、恐吓、说服），历史，图书馆，导航。</t>
  </si>
  <si>
    <t>古董商</t>
    <phoneticPr fontId="2" type="noConversion"/>
  </si>
  <si>
    <t>教育×2＋敏捷或意志×2</t>
    <phoneticPr fontId="2" type="noConversion"/>
  </si>
  <si>
    <t>9-50</t>
    <phoneticPr fontId="2" type="noConversion"/>
  </si>
  <si>
    <t>精神病院护工</t>
    <phoneticPr fontId="2" type="noConversion"/>
  </si>
  <si>
    <t>闪避，格斗（斗殴），急救，两项社交技能（魅惑、话术、恐吓、说服），聆听，心理学，潜行。</t>
  </si>
  <si>
    <t>9-70</t>
    <phoneticPr fontId="2" type="noConversion"/>
  </si>
  <si>
    <t>教育×2＋敏捷或力量×2</t>
    <phoneticPr fontId="2" type="noConversion"/>
  </si>
  <si>
    <t>演员-电影演员</t>
    <phoneticPr fontId="2" type="noConversion"/>
  </si>
  <si>
    <t>法律，聆听，医学，外语，精神分析，心理学，科学（生物学，化学）。</t>
    <phoneticPr fontId="2" type="noConversion"/>
  </si>
  <si>
    <t>教育×2＋外貌或意志×2</t>
    <phoneticPr fontId="2" type="noConversion"/>
  </si>
  <si>
    <t>估价，考古，历史，外语，图书馆，侦查，机械维修，导航或科学（任一：如化学、物理、地理等）。</t>
    <phoneticPr fontId="2" type="noConversion"/>
  </si>
  <si>
    <t>酒保</t>
    <phoneticPr fontId="2" type="noConversion"/>
  </si>
  <si>
    <t>会计，估价，汽车驾驶，历史，图书馆，母语，外语，一项社交技能（魅惑、话术、恐吓、说服）。</t>
    <phoneticPr fontId="2" type="noConversion"/>
  </si>
  <si>
    <t>9-30</t>
    <phoneticPr fontId="2" type="noConversion"/>
  </si>
  <si>
    <t>教育×2＋力量×2</t>
    <phoneticPr fontId="2" type="noConversion"/>
  </si>
  <si>
    <t>9-40</t>
    <phoneticPr fontId="2" type="noConversion"/>
  </si>
  <si>
    <t>9-60</t>
    <phoneticPr fontId="2" type="noConversion"/>
  </si>
  <si>
    <t>程序员、电子工程师</t>
    <phoneticPr fontId="2" type="noConversion"/>
  </si>
  <si>
    <t>教育×2＋敏捷×2</t>
    <phoneticPr fontId="2" type="noConversion"/>
  </si>
  <si>
    <t>职业属性</t>
    <phoneticPr fontId="2" type="noConversion"/>
  </si>
  <si>
    <t>罪犯-银行劫匪</t>
    <phoneticPr fontId="2" type="noConversion"/>
  </si>
  <si>
    <t>罪犯-欺诈师</t>
    <phoneticPr fontId="2" type="noConversion"/>
  </si>
  <si>
    <t>罪犯-混混</t>
    <phoneticPr fontId="2" type="noConversion"/>
  </si>
  <si>
    <t>3-10</t>
    <phoneticPr fontId="2" type="noConversion"/>
  </si>
  <si>
    <t>20-60</t>
    <phoneticPr fontId="2" type="noConversion"/>
  </si>
  <si>
    <t>30-60</t>
    <phoneticPr fontId="2" type="noConversion"/>
  </si>
  <si>
    <t>汽车驾驶，格斗，射击，两项社交技能（魅惑、话术、恐吓、说服），心理学，潜行，侦查。</t>
  </si>
  <si>
    <t>攀爬，一项社交技能（魅惑、话术、恐吓、说服），格斗，射击，跳跃，妙手，潜行，投掷。</t>
  </si>
  <si>
    <t>攀爬，闪避，跳跃，投掷，侦查，游泳，任意两项其他个人或时代特长。</t>
    <phoneticPr fontId="2" type="noConversion"/>
  </si>
  <si>
    <t>30-50</t>
    <phoneticPr fontId="2" type="noConversion"/>
  </si>
  <si>
    <t>会计，历史，图书馆，聆听，外语，一项社交技能（魅惑、话术、恐吓、说服），心理学，任意一项其他技能。</t>
    <phoneticPr fontId="2" type="noConversion"/>
  </si>
  <si>
    <t>10-70</t>
    <phoneticPr fontId="2" type="noConversion"/>
  </si>
  <si>
    <t>5-30</t>
    <phoneticPr fontId="2" type="noConversion"/>
  </si>
  <si>
    <t>两项社交技能（魅惑、话术、恐吓、说服），汽车驾驶，格斗（斗殴）或射击，历史，神秘学，心理学，潜行。※经KP允许 可用催眠替换其中一项。</t>
    <phoneticPr fontId="2" type="noConversion"/>
  </si>
  <si>
    <t>30-80</t>
    <phoneticPr fontId="2" type="noConversion"/>
  </si>
  <si>
    <t>急救、医学、外语（拉丁文）、心理学、科学（生物学，制药），任两种其他学术或个人特长。</t>
  </si>
  <si>
    <t>教育×2＋外貌或敏捷或力量×2</t>
    <phoneticPr fontId="2" type="noConversion"/>
  </si>
  <si>
    <t>司机-私人司机</t>
    <phoneticPr fontId="2" type="noConversion"/>
  </si>
  <si>
    <t>司机-司机</t>
    <phoneticPr fontId="2" type="noConversion"/>
  </si>
  <si>
    <t>汽车驾驶，两项社交技能（魅惑、话术、恐吓、说服），聆听，机械维修，导航，侦查，任意一项其他个人或时代特长。</t>
  </si>
  <si>
    <t>魅惑，历史，恐吓，话术，聆听，母语，说服，心理学。</t>
  </si>
  <si>
    <t>50-90</t>
    <phoneticPr fontId="2" type="noConversion"/>
  </si>
  <si>
    <t>消防员</t>
    <phoneticPr fontId="2" type="noConversion"/>
  </si>
  <si>
    <t>攀爬，闪避，汽车驾驶，急救，跳跃，机械维修，操作重型机械，投掷。</t>
    <phoneticPr fontId="2" type="noConversion"/>
  </si>
  <si>
    <t>外语（拉丁文），图书馆，医学，说服，科学（生物学，鉴证，制药），侦查。</t>
  </si>
  <si>
    <t>黑帮-黑帮老大</t>
    <phoneticPr fontId="2" type="noConversion"/>
  </si>
  <si>
    <t>黑帮-马仔</t>
    <phoneticPr fontId="2" type="noConversion"/>
  </si>
  <si>
    <t>格斗，射击，法律，聆听，两项社交技能（魅惑、话术、恐吓、说服），心理学，侦查。</t>
  </si>
  <si>
    <t>教育×2＋外貌或敏捷×2</t>
    <phoneticPr fontId="2" type="noConversion"/>
  </si>
  <si>
    <t>0-5</t>
    <phoneticPr fontId="2" type="noConversion"/>
  </si>
  <si>
    <t>游民</t>
    <phoneticPr fontId="2" type="noConversion"/>
  </si>
  <si>
    <t>记者(原作向)-调查记者</t>
    <phoneticPr fontId="2" type="noConversion"/>
  </si>
  <si>
    <t>攀爬，科学（地质），跳跃，机械维修，操作重型机械，潜行，侦查，任意一项其他个人或时代特长。</t>
  </si>
  <si>
    <t>会计，图书馆，外语，母语，任意四项其他个人特长或专业书籍主题。</t>
  </si>
  <si>
    <t>会计，射击，导航，急救，两项社交技能（魅惑、话术、恐吓、说服），心理学，任意一项其他个人或时代特长。</t>
  </si>
  <si>
    <t>攀爬，急救，跳跃，聆听，导航，外语，生存（阿尔卑斯或类似），追踪。</t>
  </si>
  <si>
    <t>攀爬、急救、历史、机械维修、导航、科学（地质），侦查，任意一项其他个人或时代特长。</t>
  </si>
  <si>
    <t>外语，聆听，医学，说服，精神分析，心理学，科学（生物学，化学）。</t>
    <phoneticPr fontId="2" type="noConversion"/>
  </si>
  <si>
    <t>历史，图书馆，一项社交技能（魅惑、话术、恐吓、说服），外语，侦查，任意三项其他学术领域。</t>
  </si>
  <si>
    <t>任意三项科学专业领域，计算机或图书馆，外语，母语，一项社交技能（魅惑、话术、恐吓、说服），侦查。</t>
  </si>
  <si>
    <t>会计，外语，法律，两项社交技能（魅惑、话术、恐吓、说服），心理学，任意两项其他个人或时代特长。</t>
  </si>
  <si>
    <t>会计，汽车驾驶，一项社交技能（魅惑、话术、恐吓、说服），历史，神秘学，心理学，科学（生物学，化学）。</t>
  </si>
  <si>
    <t>杂技演员</t>
    <phoneticPr fontId="2" type="noConversion"/>
  </si>
  <si>
    <t>20-90</t>
    <phoneticPr fontId="2" type="noConversion"/>
  </si>
  <si>
    <t>中介调查员</t>
    <phoneticPr fontId="2" type="noConversion"/>
  </si>
  <si>
    <t>20-45</t>
    <phoneticPr fontId="2" type="noConversion"/>
  </si>
  <si>
    <t>教育×2＋力量或敏捷×2</t>
    <phoneticPr fontId="2" type="noConversion"/>
  </si>
  <si>
    <t>精神病医生（古典）</t>
    <phoneticPr fontId="2" type="noConversion"/>
  </si>
  <si>
    <t>10-60</t>
    <phoneticPr fontId="2" type="noConversion"/>
  </si>
  <si>
    <t>动物训练师</t>
    <phoneticPr fontId="2" type="noConversion"/>
  </si>
  <si>
    <t>文物学家（原作向）</t>
    <phoneticPr fontId="2" type="noConversion"/>
  </si>
  <si>
    <t>考古学家（原作向）</t>
    <phoneticPr fontId="2" type="noConversion"/>
  </si>
  <si>
    <t>建筑师</t>
    <phoneticPr fontId="2" type="noConversion"/>
  </si>
  <si>
    <t>8-20</t>
    <phoneticPr fontId="2" type="noConversion"/>
  </si>
  <si>
    <t>攀爬，跳跃，格斗（斗殴），骑乘，一项社交技能（魅惑、话术、恐吓、说服），游泳，投掷，任意一项其他个人或时代特长。</t>
    <phoneticPr fontId="2" type="noConversion"/>
  </si>
  <si>
    <t>作家（原作向）</t>
    <phoneticPr fontId="2" type="noConversion"/>
  </si>
  <si>
    <t>8-25</t>
    <phoneticPr fontId="2" type="noConversion"/>
  </si>
  <si>
    <t>会计，两项社交技能（魅惑、话术、恐吓、说服），格斗（斗殴），聆听，心理学，侦查，任意一项其他个人或时代特长。</t>
    <phoneticPr fontId="2" type="noConversion"/>
  </si>
  <si>
    <t>猎人</t>
    <phoneticPr fontId="2" type="noConversion"/>
  </si>
  <si>
    <t>20-50</t>
    <phoneticPr fontId="2" type="noConversion"/>
  </si>
  <si>
    <t>20-40</t>
    <phoneticPr fontId="2" type="noConversion"/>
  </si>
  <si>
    <t>拳击手、摔跤手</t>
    <phoneticPr fontId="2" type="noConversion"/>
  </si>
  <si>
    <t>闪避，格斗（斗殴），恐吓，跳跃，心理学，侦查，任意两项其他个人或时代特长。</t>
    <phoneticPr fontId="2" type="noConversion"/>
  </si>
  <si>
    <t>管家、男仆、女仆</t>
    <phoneticPr fontId="2" type="noConversion"/>
  </si>
  <si>
    <t>神职人员</t>
    <phoneticPr fontId="2" type="noConversion"/>
  </si>
  <si>
    <t>黑客/骇客</t>
    <phoneticPr fontId="2" type="noConversion"/>
  </si>
  <si>
    <t>工匠</t>
    <phoneticPr fontId="2" type="noConversion"/>
  </si>
  <si>
    <t>罪犯-刺客</t>
    <phoneticPr fontId="2" type="noConversion"/>
  </si>
  <si>
    <t>5-75</t>
    <phoneticPr fontId="2" type="noConversion"/>
  </si>
  <si>
    <t>罪犯-打手、暴徒</t>
    <phoneticPr fontId="2" type="noConversion"/>
  </si>
  <si>
    <t>罪犯-窃贼</t>
    <phoneticPr fontId="2" type="noConversion"/>
  </si>
  <si>
    <t>5-40</t>
    <phoneticPr fontId="2" type="noConversion"/>
  </si>
  <si>
    <t>10-65</t>
    <phoneticPr fontId="2" type="noConversion"/>
  </si>
  <si>
    <t>罪犯-独行罪犯</t>
    <phoneticPr fontId="2" type="noConversion"/>
  </si>
  <si>
    <t>5-65</t>
    <phoneticPr fontId="2" type="noConversion"/>
  </si>
  <si>
    <t>罪犯-女飞贼（古典）</t>
    <phoneticPr fontId="2" type="noConversion"/>
  </si>
  <si>
    <t>10-80</t>
    <phoneticPr fontId="2" type="noConversion"/>
  </si>
  <si>
    <t>罪犯-赃物贩子</t>
    <phoneticPr fontId="2" type="noConversion"/>
  </si>
  <si>
    <t>罪犯-走私者</t>
    <phoneticPr fontId="2" type="noConversion"/>
  </si>
  <si>
    <t>射击，聆听，导航，一项社交技能（魅惑、话术、恐吓、说服），汽车驾驶或驾驶（飞行器或船），心理学，妙手，侦查。</t>
    <phoneticPr fontId="2" type="noConversion"/>
  </si>
  <si>
    <t>教团首领</t>
    <phoneticPr fontId="2" type="noConversion"/>
  </si>
  <si>
    <t>会计，两项社交技能（魅惑、话术、恐吓、说服），神秘学，心理学，侦查，任意其他两项其他个人特长。</t>
    <phoneticPr fontId="2" type="noConversion"/>
  </si>
  <si>
    <t>除魅师（现代）</t>
    <phoneticPr fontId="2" type="noConversion"/>
  </si>
  <si>
    <t>设计师</t>
    <phoneticPr fontId="2" type="noConversion"/>
  </si>
  <si>
    <t>50-99</t>
    <phoneticPr fontId="2" type="noConversion"/>
  </si>
  <si>
    <t>潜水员</t>
    <phoneticPr fontId="2" type="noConversion"/>
  </si>
  <si>
    <t>潜水，急救，机械维修，驾驶（船），科学（生物），侦查，游泳，任意一项其他个人或时代特长。</t>
    <phoneticPr fontId="2" type="noConversion"/>
  </si>
  <si>
    <t>医生（原作向）</t>
    <phoneticPr fontId="2" type="noConversion"/>
  </si>
  <si>
    <t>流浪者</t>
    <phoneticPr fontId="2" type="noConversion"/>
  </si>
  <si>
    <t>攀爬，跳跃，聆听，导航，一项社交技能（魅惑、话术、恐吓、说服），潜行，任意两项其他个人或时代特长。</t>
    <phoneticPr fontId="2" type="noConversion"/>
  </si>
  <si>
    <t>会计，汽车驾驶，聆听，一项社交技能（魅惑、话术、恐吓、说服），机械维修，导航，心理学，任意一项其他个人或时代特长。</t>
    <phoneticPr fontId="2" type="noConversion"/>
  </si>
  <si>
    <t>司机-出租车司机</t>
    <phoneticPr fontId="2" type="noConversion"/>
  </si>
  <si>
    <t>编辑</t>
    <phoneticPr fontId="2" type="noConversion"/>
  </si>
  <si>
    <t>10-30</t>
    <phoneticPr fontId="2" type="noConversion"/>
  </si>
  <si>
    <t>会计，历史，母语，两项社交技能（魅惑、话术、恐吓、说服），心理学，侦查，任意一项其他个人或时代特长。</t>
    <phoneticPr fontId="2" type="noConversion"/>
  </si>
  <si>
    <t>政府官员</t>
    <phoneticPr fontId="2" type="noConversion"/>
  </si>
  <si>
    <t>艺人</t>
    <phoneticPr fontId="2" type="noConversion"/>
  </si>
  <si>
    <t>探险家（古典）</t>
    <phoneticPr fontId="2" type="noConversion"/>
  </si>
  <si>
    <t>55-80</t>
    <phoneticPr fontId="2" type="noConversion"/>
  </si>
  <si>
    <t>农民</t>
    <phoneticPr fontId="2" type="noConversion"/>
  </si>
  <si>
    <t>司法人员</t>
    <phoneticPr fontId="2" type="noConversion"/>
  </si>
  <si>
    <t>汽车驾驶，格斗（斗殴），射击，法律，说服，潜行，侦查，任意一项其他个人或时代特长。</t>
    <phoneticPr fontId="2" type="noConversion"/>
  </si>
  <si>
    <t>驻外记者</t>
    <phoneticPr fontId="2" type="noConversion"/>
  </si>
  <si>
    <t>历史，外语，母语，聆听，两项社交技能（魅惑、话术、恐吓、说服），心理学，任意一项其他个人或时代特长。</t>
    <phoneticPr fontId="2" type="noConversion"/>
  </si>
  <si>
    <t>40-60</t>
    <phoneticPr fontId="2" type="noConversion"/>
  </si>
  <si>
    <t>8-50</t>
    <phoneticPr fontId="2" type="noConversion"/>
  </si>
  <si>
    <t>60-95</t>
    <phoneticPr fontId="2" type="noConversion"/>
  </si>
  <si>
    <t>汽车驾驶，格斗，射击，两项社交技能（魅惑、话术、恐吓、说服），心理学，任意两项其他个人或时代特长。</t>
    <phoneticPr fontId="2" type="noConversion"/>
  </si>
  <si>
    <t>绅士、淑女</t>
    <phoneticPr fontId="2" type="noConversion"/>
  </si>
  <si>
    <t>40-90</t>
    <phoneticPr fontId="2" type="noConversion"/>
  </si>
  <si>
    <t>勤杂护工</t>
    <phoneticPr fontId="2" type="noConversion"/>
  </si>
  <si>
    <t>6-15</t>
    <phoneticPr fontId="2" type="noConversion"/>
  </si>
  <si>
    <t>记者(原作向)-通讯记者</t>
    <phoneticPr fontId="2" type="noConversion"/>
  </si>
  <si>
    <t>法官</t>
    <phoneticPr fontId="2" type="noConversion"/>
  </si>
  <si>
    <t>50-80</t>
    <phoneticPr fontId="2" type="noConversion"/>
  </si>
  <si>
    <t>历史，恐吓，法律，图书馆，聆听，母语，说服，心理学。</t>
    <phoneticPr fontId="2" type="noConversion"/>
  </si>
  <si>
    <t>实验室助理</t>
    <phoneticPr fontId="2" type="noConversion"/>
  </si>
  <si>
    <t>工人-伐木工</t>
    <phoneticPr fontId="2" type="noConversion"/>
  </si>
  <si>
    <t>工人-矿工</t>
    <phoneticPr fontId="2" type="noConversion"/>
  </si>
  <si>
    <t>律师</t>
    <phoneticPr fontId="2" type="noConversion"/>
  </si>
  <si>
    <t>会计，法律，图书馆，两项社交技能（魅惑、话术、恐吓、说服），心理学，两项其他技能。</t>
    <phoneticPr fontId="2" type="noConversion"/>
  </si>
  <si>
    <t>图书馆管理员（原作向）</t>
    <phoneticPr fontId="2" type="noConversion"/>
  </si>
  <si>
    <t>9-35</t>
    <phoneticPr fontId="2" type="noConversion"/>
  </si>
  <si>
    <t>技师</t>
    <phoneticPr fontId="2" type="noConversion"/>
  </si>
  <si>
    <t>军官</t>
    <phoneticPr fontId="2" type="noConversion"/>
  </si>
  <si>
    <t>20-70</t>
    <phoneticPr fontId="2" type="noConversion"/>
  </si>
  <si>
    <t>传教士</t>
    <phoneticPr fontId="2" type="noConversion"/>
  </si>
  <si>
    <t>0-30</t>
    <phoneticPr fontId="2" type="noConversion"/>
  </si>
  <si>
    <t>登山家</t>
    <phoneticPr fontId="2" type="noConversion"/>
  </si>
  <si>
    <t>博物馆管理员</t>
    <phoneticPr fontId="2" type="noConversion"/>
  </si>
  <si>
    <t>会计，估价，考古，历史，图书馆，神秘学，外语，侦查。</t>
    <phoneticPr fontId="2" type="noConversion"/>
  </si>
  <si>
    <t>音乐家</t>
    <phoneticPr fontId="2" type="noConversion"/>
  </si>
  <si>
    <t>教育×2＋意志或敏捷×2</t>
    <phoneticPr fontId="2" type="noConversion"/>
  </si>
  <si>
    <t>护士</t>
    <phoneticPr fontId="2" type="noConversion"/>
  </si>
  <si>
    <t>急救，聆听，医学，一项社交技能（魅惑、话术、恐吓、说服），心理学，科学（生物学，化学），侦查。</t>
    <phoneticPr fontId="2" type="noConversion"/>
  </si>
  <si>
    <t>神秘学家</t>
    <phoneticPr fontId="2" type="noConversion"/>
  </si>
  <si>
    <t>9-65</t>
    <phoneticPr fontId="2" type="noConversion"/>
  </si>
  <si>
    <t>旅行家</t>
    <phoneticPr fontId="2" type="noConversion"/>
  </si>
  <si>
    <t>5-20</t>
    <phoneticPr fontId="2" type="noConversion"/>
  </si>
  <si>
    <t>超心理学家</t>
    <phoneticPr fontId="2" type="noConversion"/>
  </si>
  <si>
    <t>药剂师</t>
    <phoneticPr fontId="2" type="noConversion"/>
  </si>
  <si>
    <t>35-75</t>
    <phoneticPr fontId="2" type="noConversion"/>
  </si>
  <si>
    <t>会计，急救，外语（拉丁文），图书馆，一项社交技能（魅惑、话术、恐吓、说服），心理学，科学（制药，化学）。</t>
    <phoneticPr fontId="2" type="noConversion"/>
  </si>
  <si>
    <t>摄影师-摄影师</t>
    <phoneticPr fontId="2" type="noConversion"/>
  </si>
  <si>
    <t>摄影师-摄影记者</t>
    <phoneticPr fontId="2" type="noConversion"/>
  </si>
  <si>
    <t>飞行员-飞行员</t>
    <phoneticPr fontId="2" type="noConversion"/>
  </si>
  <si>
    <t>飞行员-特技飞行员（古典）</t>
    <phoneticPr fontId="2" type="noConversion"/>
  </si>
  <si>
    <t>警方(原作向)-警探</t>
    <phoneticPr fontId="2" type="noConversion"/>
  </si>
  <si>
    <t>警方(原作向)-巡警</t>
    <phoneticPr fontId="2" type="noConversion"/>
  </si>
  <si>
    <t>格斗（斗殴），射击，急救，一项社交技能（魅惑、话术、恐吓、说服），法律，心理学，侦查和下面的一种个人特长：汽车驾驶或骑乘。</t>
    <phoneticPr fontId="2" type="noConversion"/>
  </si>
  <si>
    <t>私家侦探</t>
    <phoneticPr fontId="2" type="noConversion"/>
  </si>
  <si>
    <t>教授（原作向）</t>
    <phoneticPr fontId="2" type="noConversion"/>
  </si>
  <si>
    <t>图书馆，外语，母语，心理学，任意四项其他学术、时代或个人特长。</t>
    <phoneticPr fontId="2" type="noConversion"/>
  </si>
  <si>
    <t>淘金客</t>
    <phoneticPr fontId="2" type="noConversion"/>
  </si>
  <si>
    <t>0-10</t>
    <phoneticPr fontId="2" type="noConversion"/>
  </si>
  <si>
    <t>性工作者</t>
    <phoneticPr fontId="2" type="noConversion"/>
  </si>
  <si>
    <t>5-50</t>
    <phoneticPr fontId="2" type="noConversion"/>
  </si>
  <si>
    <t>精神病学家</t>
    <phoneticPr fontId="2" type="noConversion"/>
  </si>
  <si>
    <t>心理学家、精神分析学家</t>
    <phoneticPr fontId="2" type="noConversion"/>
  </si>
  <si>
    <t>会计，图书馆，聆听，说服，精神分析，心理学，任意两项其他学术、个人或时代特长。</t>
    <phoneticPr fontId="2" type="noConversion"/>
  </si>
  <si>
    <t>研究员</t>
    <phoneticPr fontId="2" type="noConversion"/>
  </si>
  <si>
    <t>海员-军舰海员</t>
    <phoneticPr fontId="2" type="noConversion"/>
  </si>
  <si>
    <t>电工或机械维修，格斗，射击，急救，导航，驾驶（船），生存（海上），游泳。</t>
    <phoneticPr fontId="2" type="noConversion"/>
  </si>
  <si>
    <t>海员-民船海员</t>
    <phoneticPr fontId="2" type="noConversion"/>
  </si>
  <si>
    <t>推销员</t>
    <phoneticPr fontId="2" type="noConversion"/>
  </si>
  <si>
    <t>会计，两项社交技能（魅惑、话术、恐吓、说服），汽车驾驶，聆听，心理学，潜行或妙手，一项其他技能。</t>
    <phoneticPr fontId="2" type="noConversion"/>
  </si>
  <si>
    <t>科学家</t>
    <phoneticPr fontId="2" type="noConversion"/>
  </si>
  <si>
    <t>秘书</t>
    <phoneticPr fontId="2" type="noConversion"/>
  </si>
  <si>
    <t>店老板</t>
    <phoneticPr fontId="2" type="noConversion"/>
  </si>
  <si>
    <t>士兵、海军陆战队士兵</t>
    <phoneticPr fontId="2" type="noConversion"/>
  </si>
  <si>
    <t>攀爬或游泳，闪避，格斗，射击，潜行，生存，下面任选两项：急救、机械维修、外语。</t>
    <phoneticPr fontId="2" type="noConversion"/>
  </si>
  <si>
    <t>间谍</t>
    <phoneticPr fontId="2" type="noConversion"/>
  </si>
  <si>
    <t>学生、实习生</t>
    <phoneticPr fontId="2" type="noConversion"/>
  </si>
  <si>
    <t>5-10</t>
    <phoneticPr fontId="2" type="noConversion"/>
  </si>
  <si>
    <t>语言（母语或外语），图书馆，聆听，三个学习的专业，任意两项其他个人或时代特长。</t>
    <phoneticPr fontId="2" type="noConversion"/>
  </si>
  <si>
    <t>替身演员</t>
    <phoneticPr fontId="2" type="noConversion"/>
  </si>
  <si>
    <t>10-50</t>
    <phoneticPr fontId="2" type="noConversion"/>
  </si>
  <si>
    <t>部落成员</t>
    <phoneticPr fontId="2" type="noConversion"/>
  </si>
  <si>
    <t>殡葬师</t>
    <phoneticPr fontId="2" type="noConversion"/>
  </si>
  <si>
    <t>工会活动家</t>
    <phoneticPr fontId="2" type="noConversion"/>
  </si>
  <si>
    <t>会计，两项社交技能（魅惑、话术、恐吓、说服），格斗（斗殴），法律，聆听，操作重型机械，心理学。</t>
    <phoneticPr fontId="2" type="noConversion"/>
  </si>
  <si>
    <t>服务生</t>
    <phoneticPr fontId="2" type="noConversion"/>
  </si>
  <si>
    <t>白领工人-职员、主管</t>
    <phoneticPr fontId="2" type="noConversion"/>
  </si>
  <si>
    <t>会计，语言，法律，图书馆或计算机，聆听，一项社交技能（魅惑、话术、恐吓、说服），任意两项其他个人或时代特长。</t>
    <phoneticPr fontId="2" type="noConversion"/>
  </si>
  <si>
    <t>白领工人-中高层管理人员</t>
    <phoneticPr fontId="2" type="noConversion"/>
  </si>
  <si>
    <t>20-80</t>
    <phoneticPr fontId="2" type="noConversion"/>
  </si>
  <si>
    <t>狂热者</t>
    <phoneticPr fontId="2" type="noConversion"/>
  </si>
  <si>
    <t>历史，两项社交技能（魅惑、话术、恐吓、说服），心理学，潜行，任意三项其他个人或时代特长。</t>
    <phoneticPr fontId="2" type="noConversion"/>
  </si>
  <si>
    <t>饲养员</t>
    <phoneticPr fontId="2" type="noConversion"/>
  </si>
  <si>
    <r>
      <t>教育×</t>
    </r>
    <r>
      <rPr>
        <sz val="10.5"/>
        <color theme="1"/>
        <rFont val="微软雅黑 Light"/>
        <family val="2"/>
        <charset val="134"/>
      </rPr>
      <t>2＋力量或敏捷×2</t>
    </r>
  </si>
  <si>
    <r>
      <t>教育×</t>
    </r>
    <r>
      <rPr>
        <sz val="10.5"/>
        <color theme="1"/>
        <rFont val="微软雅黑 Light"/>
        <family val="2"/>
        <charset val="134"/>
      </rPr>
      <t>2＋敏捷×2</t>
    </r>
  </si>
  <si>
    <r>
      <t>教育×</t>
    </r>
    <r>
      <rPr>
        <sz val="10.5"/>
        <color theme="1"/>
        <rFont val="微软雅黑 Light"/>
        <family val="2"/>
        <charset val="134"/>
      </rPr>
      <t>2＋外貌×2</t>
    </r>
    <phoneticPr fontId="2" type="noConversion"/>
  </si>
  <si>
    <r>
      <t>教育×</t>
    </r>
    <r>
      <rPr>
        <sz val="10.5"/>
        <color theme="1"/>
        <rFont val="微软雅黑 Light"/>
        <family val="2"/>
        <charset val="134"/>
      </rPr>
      <t>2＋敏捷或外貌×2</t>
    </r>
  </si>
  <si>
    <r>
      <t>教育×</t>
    </r>
    <r>
      <rPr>
        <sz val="10.5"/>
        <color theme="1"/>
        <rFont val="微软雅黑 Light"/>
        <family val="2"/>
        <charset val="134"/>
      </rPr>
      <t>2＋外貌×2</t>
    </r>
  </si>
  <si>
    <r>
      <t>教育×</t>
    </r>
    <r>
      <rPr>
        <sz val="10.5"/>
        <color theme="1"/>
        <rFont val="微软雅黑 Light"/>
        <family val="2"/>
        <charset val="134"/>
      </rPr>
      <t>2＋外貌或敏捷×2</t>
    </r>
  </si>
  <si>
    <r>
      <t>教育×</t>
    </r>
    <r>
      <rPr>
        <sz val="10.5"/>
        <color theme="1"/>
        <rFont val="微软雅黑 Light"/>
        <family val="2"/>
        <charset val="134"/>
      </rPr>
      <t>2＋敏捷×2</t>
    </r>
    <phoneticPr fontId="2" type="noConversion"/>
  </si>
  <si>
    <r>
      <t>教育×</t>
    </r>
    <r>
      <rPr>
        <sz val="10.5"/>
        <color theme="1"/>
        <rFont val="微软雅黑 Light"/>
        <family val="2"/>
        <charset val="134"/>
      </rPr>
      <t>2＋敏捷或力量×2</t>
    </r>
  </si>
  <si>
    <r>
      <t>教育×</t>
    </r>
    <r>
      <rPr>
        <sz val="10.5"/>
        <color theme="1"/>
        <rFont val="微软雅黑 Light"/>
        <family val="2"/>
        <charset val="134"/>
      </rPr>
      <t>2＋力量×2</t>
    </r>
    <phoneticPr fontId="2" type="noConversion"/>
  </si>
  <si>
    <r>
      <t>教育×</t>
    </r>
    <r>
      <rPr>
        <sz val="10.5"/>
        <color theme="1"/>
        <rFont val="微软雅黑 Light"/>
        <family val="2"/>
        <charset val="134"/>
      </rPr>
      <t>2＋外貌或敏捷×2</t>
    </r>
    <phoneticPr fontId="2" type="noConversion"/>
  </si>
  <si>
    <r>
      <t>教育×</t>
    </r>
    <r>
      <rPr>
        <sz val="10.5"/>
        <color theme="1"/>
        <rFont val="微软雅黑 Light"/>
        <family val="2"/>
        <charset val="134"/>
      </rPr>
      <t>2＋力量或敏捷×2</t>
    </r>
    <phoneticPr fontId="2" type="noConversion"/>
  </si>
  <si>
    <r>
      <t>教育×</t>
    </r>
    <r>
      <rPr>
        <sz val="10.5"/>
        <color theme="1"/>
        <rFont val="微软雅黑 Light"/>
        <family val="2"/>
        <charset val="134"/>
      </rPr>
      <t>2+敏捷或力量×2</t>
    </r>
    <phoneticPr fontId="2" type="noConversion"/>
  </si>
  <si>
    <r>
      <t>教育×</t>
    </r>
    <r>
      <rPr>
        <sz val="10.5"/>
        <color theme="1"/>
        <rFont val="微软雅黑 Light"/>
        <family val="2"/>
        <charset val="134"/>
      </rPr>
      <t>2＋敏捷或力量×2</t>
    </r>
    <phoneticPr fontId="2" type="noConversion"/>
  </si>
  <si>
    <t>0-15</t>
    <phoneticPr fontId="2" type="noConversion"/>
  </si>
  <si>
    <t>人类学，历史，图书馆，一项社交技能（魅惑、话术、恐吓、说服），神秘学，外语，科学（天文），任意一项其他个人或时代特长 ※经KP允许 可以包含克苏鲁神话</t>
    <phoneticPr fontId="2" type="noConversion"/>
  </si>
  <si>
    <t>估价，技艺（任一），历史，图书馆，外语，一项社交技能（魅惑、话术、恐吓、说服），侦查，任意一项其他个人或时代特长。</t>
  </si>
  <si>
    <t>会计或估价，技艺（任一：如烹饪、裁缝、理发），急救，聆听，外语，心理学，侦查，任意一项其他个人或时代特长。</t>
  </si>
  <si>
    <t>技艺（任意），两项社交技能（魅惑、话术、恐吓、说服），格斗（斗殴）或射击（手枪），汽车驾驶，聆听，潜行，任意一项其他个人或时代特长。</t>
  </si>
  <si>
    <t>技艺（任一），射击，外语，骑乘，一项社交技能（魅惑、话术、恐吓、说服），任意三项其他个人或时代特长。</t>
  </si>
  <si>
    <t>技艺（任一），两项社交技能（魅惑、话术、恐吓、说服），射击（步枪/霰弹枪），历史，外语（任一），导航，骑乘。</t>
  </si>
  <si>
    <t>技艺（任一），攀爬，跳跃，聆听，锁匠或妙手，导航，潜行，任意一项其他个人或时代特长。</t>
  </si>
  <si>
    <t>技艺（任一），两项社交技能（魅惑、话术、恐吓、说服），闪避，心理学，妙手，潜行，任意一项其他个人或时代特长。</t>
  </si>
  <si>
    <t>会计，技艺（任一），闪避，聆听，两项社交技能（魅惑、话术、恐吓、说服），心理学，任意一项其他个人或时代特长。</t>
  </si>
  <si>
    <t>会计，技艺（技术制图），法律，母语，计算机或图书馆，说服，心理学，科学（数学）。</t>
  </si>
  <si>
    <t>会计，估价，技艺（伪造），历史，一项社交技能（魅惑、话术、恐吓、说服），图书馆，侦查，任意一项其他技能。</t>
  </si>
  <si>
    <t>会计，估价，技艺（伪造），历史，图书馆，侦查，妙手，任意一项其他个人或时代特长（如计算机）。</t>
  </si>
  <si>
    <t>会计，技艺（打字或速记），两项社交技能（魅惑、话术、恐吓、说服），母语，图书馆或计算机，心理学，任意一项其他个人或时代特长。</t>
  </si>
  <si>
    <t>技艺（表演），乔装，格斗，历史，两项社交技能（魅惑、话术、恐吓、说服），心理学，任意一项其他个人或时代特长。</t>
  </si>
  <si>
    <t>技艺（表演），乔装，汽车驾驶，两项社交技能（魅惑、话术、恐吓、说服），心理学，任意两项其他个人或时代特长（如骑乘或格斗）。</t>
  </si>
  <si>
    <t>估价，技艺（表演），法律或外语，聆听，两项社交技能（魅惑、话术、恐吓、说服），心理学，妙手。</t>
  </si>
  <si>
    <t>技艺（表演）或乔装，估价，一项社交技能（魅惑、话术、恐吓、说服），格斗或射击，锁匠或机械维修，潜行，心理学，侦查。</t>
  </si>
  <si>
    <t>会计，技艺（摄影），技艺（任一），计算机或图书馆，机械维修，心理学，侦查，任意一项其他个人特长。</t>
  </si>
  <si>
    <t>技艺（表演类，如表演、演唱、喜剧等），乔装，两项社交技能（魅惑、话术、恐吓、说服），聆听，心理学，任意两项其他个人或时代特长。</t>
  </si>
  <si>
    <t>会计，技艺（表演），两项社交技能（魅惑、话术、恐吓、说服），聆听，心理学，妙手，侦查。</t>
  </si>
  <si>
    <t>技艺（表演），历史，聆听，母语，一项社交技能（魅惑、话术、恐吓、说服），心理学，潜行，侦查。</t>
  </si>
  <si>
    <t>技艺（乐器），一项社交技能（魅惑、话术、恐吓、说服），聆听，心理学，四项其他技能。</t>
  </si>
  <si>
    <t>人类学，技艺（摄影），历史，图书馆，神秘学，外语，心理学，任意一项其他个人或时代特长。</t>
  </si>
  <si>
    <t>技艺（摄影），一项社交技能（魅惑、话术、恐吓、说服），心理学，科学（化学），潜行，侦查，任意两项其他个人或时代特长。</t>
  </si>
  <si>
    <t>技艺（摄影），攀爬，一项社交技能（魅惑、话术、恐吓、说服），外语，心理学，科学（化学），任意两项其他个人或时代特长。</t>
  </si>
  <si>
    <t>技艺（表演）或乔装，射击，法律，聆听，一项社交技能（魅惑、话术、恐吓、说服），心理学，侦查，一项其他技能。</t>
  </si>
  <si>
    <t>技艺（摄影），乔装，法律，图书馆，一项社交技能（魅惑、话术、恐吓、说服），心理学，侦查，一项其他个人或时代特长（如计算机、锁匠、格斗、射击）。</t>
  </si>
  <si>
    <t>技艺（表演）或乔装，射击，聆听，外语，一项社交技能（魅惑、话术、恐吓、说服），心理学，妙手，潜行。</t>
  </si>
  <si>
    <t>罪犯-赝造者</t>
    <phoneticPr fontId="2" type="noConversion"/>
  </si>
  <si>
    <t>鞭子</t>
    <phoneticPr fontId="2" type="noConversion"/>
  </si>
  <si>
    <t>电锯</t>
    <phoneticPr fontId="2" type="noConversion"/>
  </si>
  <si>
    <t>斧</t>
    <phoneticPr fontId="2" type="noConversion"/>
  </si>
  <si>
    <t>属性</t>
    <phoneticPr fontId="2" type="noConversion"/>
  </si>
  <si>
    <t>住地</t>
    <phoneticPr fontId="2" type="noConversion"/>
  </si>
  <si>
    <t>故乡</t>
    <phoneticPr fontId="2" type="noConversion"/>
  </si>
  <si>
    <t>快速参考规则</t>
    <phoneticPr fontId="2" type="noConversion"/>
  </si>
  <si>
    <t>艺术家</t>
    <phoneticPr fontId="2" type="noConversion"/>
  </si>
  <si>
    <t>技能和属性检定
成功等级</t>
    <phoneticPr fontId="2" type="noConversion"/>
  </si>
  <si>
    <t>会计，法律，图书馆，聆听，说服，侦查，任意其他两项个人或时代特长。</t>
    <phoneticPr fontId="2" type="noConversion"/>
  </si>
  <si>
    <t>[医学]回复1D3点体力</t>
    <phoneticPr fontId="2" type="noConversion"/>
  </si>
  <si>
    <t>0/96+</t>
    <phoneticPr fontId="2" type="noConversion"/>
  </si>
  <si>
    <t>人类学</t>
  </si>
  <si>
    <t>估价</t>
  </si>
  <si>
    <t>考古学</t>
  </si>
  <si>
    <t>魅惑</t>
  </si>
  <si>
    <t>攀爬</t>
  </si>
  <si>
    <t>克苏鲁神话</t>
  </si>
  <si>
    <t>乔装</t>
  </si>
  <si>
    <t>闪避</t>
  </si>
  <si>
    <t>汽车驾驶</t>
  </si>
  <si>
    <t>电气维修</t>
  </si>
  <si>
    <t>话术</t>
  </si>
  <si>
    <t>急救</t>
  </si>
  <si>
    <t>历史</t>
  </si>
  <si>
    <t>恐吓</t>
  </si>
  <si>
    <t>跳跃</t>
  </si>
  <si>
    <t>聆听</t>
    <phoneticPr fontId="2" type="noConversion"/>
  </si>
  <si>
    <t>锁匠</t>
    <phoneticPr fontId="2" type="noConversion"/>
  </si>
  <si>
    <t>机械维修</t>
    <phoneticPr fontId="2" type="noConversion"/>
  </si>
  <si>
    <t>医学</t>
    <phoneticPr fontId="2" type="noConversion"/>
  </si>
  <si>
    <t>领航</t>
    <phoneticPr fontId="2" type="noConversion"/>
  </si>
  <si>
    <t>神秘学</t>
    <phoneticPr fontId="2" type="noConversion"/>
  </si>
  <si>
    <t>操作重型机械</t>
    <phoneticPr fontId="2" type="noConversion"/>
  </si>
  <si>
    <t>精神分析</t>
    <phoneticPr fontId="2" type="noConversion"/>
  </si>
  <si>
    <t>心理学</t>
    <phoneticPr fontId="2" type="noConversion"/>
  </si>
  <si>
    <t>骑术</t>
    <phoneticPr fontId="2" type="noConversion"/>
  </si>
  <si>
    <t>追踪</t>
    <phoneticPr fontId="2" type="noConversion"/>
  </si>
  <si>
    <t>妙手</t>
    <phoneticPr fontId="2" type="noConversion"/>
  </si>
  <si>
    <t>侦察</t>
    <phoneticPr fontId="2" type="noConversion"/>
  </si>
  <si>
    <t>潜行</t>
    <phoneticPr fontId="2" type="noConversion"/>
  </si>
  <si>
    <t>游泳</t>
    <phoneticPr fontId="2" type="noConversion"/>
  </si>
  <si>
    <t>投掷</t>
    <phoneticPr fontId="2" type="noConversion"/>
  </si>
  <si>
    <t>步枪/霰弹枪</t>
  </si>
  <si>
    <t>技艺:</t>
    <phoneticPr fontId="2" type="noConversion"/>
  </si>
  <si>
    <t>格斗:</t>
    <phoneticPr fontId="2" type="noConversion"/>
  </si>
  <si>
    <t>射击:</t>
    <phoneticPr fontId="2" type="noConversion"/>
  </si>
  <si>
    <t>罕见:</t>
    <phoneticPr fontId="2" type="noConversion"/>
  </si>
  <si>
    <t>科学:</t>
    <phoneticPr fontId="2" type="noConversion"/>
  </si>
  <si>
    <t>驾驶:</t>
    <phoneticPr fontId="2" type="noConversion"/>
  </si>
  <si>
    <t>母语:</t>
    <phoneticPr fontId="2" type="noConversion"/>
  </si>
  <si>
    <t>调查员信息</t>
    <phoneticPr fontId="2" type="noConversion"/>
  </si>
  <si>
    <t>次数</t>
    <phoneticPr fontId="2" type="noConversion"/>
  </si>
  <si>
    <t>射程</t>
    <phoneticPr fontId="2" type="noConversion"/>
  </si>
  <si>
    <t>伤害</t>
    <phoneticPr fontId="2" type="noConversion"/>
  </si>
  <si>
    <t>业余艺术爱好者（原作向）</t>
    <phoneticPr fontId="2" type="noConversion"/>
  </si>
  <si>
    <t>意义非凡之地</t>
    <phoneticPr fontId="2" type="noConversion"/>
  </si>
  <si>
    <t>伤口和疤痕</t>
    <phoneticPr fontId="2" type="noConversion"/>
  </si>
  <si>
    <t>恐惧症和狂躁症</t>
    <phoneticPr fontId="2" type="noConversion"/>
  </si>
  <si>
    <t>现金：</t>
    <phoneticPr fontId="2" type="noConversion"/>
  </si>
  <si>
    <t>消费水平：</t>
  </si>
  <si>
    <t>第三类接触</t>
    <phoneticPr fontId="2" type="noConversion"/>
  </si>
  <si>
    <t>古籍、咒文和魔法物品</t>
    <phoneticPr fontId="2" type="noConversion"/>
  </si>
  <si>
    <t>调查员同伴</t>
    <phoneticPr fontId="2" type="noConversion"/>
  </si>
  <si>
    <t>健康</t>
  </si>
  <si>
    <t>×</t>
    <phoneticPr fontId="2" type="noConversion"/>
  </si>
  <si>
    <t>弓</t>
    <phoneticPr fontId="2" type="noConversion"/>
  </si>
  <si>
    <t>步枪/霰弹枪</t>
    <phoneticPr fontId="2" type="noConversion"/>
  </si>
  <si>
    <t>1D3+DB</t>
    <phoneticPr fontId="2" type="noConversion"/>
  </si>
  <si>
    <t>神志清醒</t>
  </si>
  <si>
    <t>潜水</t>
  </si>
  <si>
    <t>调整值</t>
    <phoneticPr fontId="2" type="noConversion"/>
  </si>
  <si>
    <r>
      <t xml:space="preserve">力量
</t>
    </r>
    <r>
      <rPr>
        <sz val="8"/>
        <color theme="1"/>
        <rFont val="微软雅黑"/>
        <family val="2"/>
        <charset val="134"/>
      </rPr>
      <t>STR</t>
    </r>
    <phoneticPr fontId="2" type="noConversion"/>
  </si>
  <si>
    <r>
      <t xml:space="preserve">体质
</t>
    </r>
    <r>
      <rPr>
        <sz val="8"/>
        <color theme="1"/>
        <rFont val="微软雅黑"/>
        <family val="2"/>
        <charset val="134"/>
      </rPr>
      <t>CON</t>
    </r>
    <phoneticPr fontId="2" type="noConversion"/>
  </si>
  <si>
    <r>
      <t xml:space="preserve">敏捷
</t>
    </r>
    <r>
      <rPr>
        <sz val="8"/>
        <color theme="1"/>
        <rFont val="微软雅黑"/>
        <family val="2"/>
        <charset val="134"/>
      </rPr>
      <t>DEX</t>
    </r>
    <phoneticPr fontId="2" type="noConversion"/>
  </si>
  <si>
    <t>智力INT
灵感idea</t>
    <phoneticPr fontId="2" type="noConversion"/>
  </si>
  <si>
    <r>
      <t xml:space="preserve">意志
</t>
    </r>
    <r>
      <rPr>
        <sz val="8"/>
        <color theme="1"/>
        <rFont val="微软雅黑"/>
        <family val="2"/>
        <charset val="134"/>
      </rPr>
      <t>POW</t>
    </r>
    <phoneticPr fontId="2" type="noConversion"/>
  </si>
  <si>
    <r>
      <t xml:space="preserve">教育
</t>
    </r>
    <r>
      <rPr>
        <sz val="8"/>
        <color theme="1"/>
        <rFont val="微软雅黑"/>
        <family val="2"/>
        <charset val="134"/>
      </rPr>
      <t>EDU</t>
    </r>
    <phoneticPr fontId="2" type="noConversion"/>
  </si>
  <si>
    <r>
      <t xml:space="preserve">移动力
</t>
    </r>
    <r>
      <rPr>
        <sz val="8"/>
        <color theme="1"/>
        <rFont val="微软雅黑"/>
        <family val="2"/>
        <charset val="134"/>
      </rPr>
      <t>MOV</t>
    </r>
    <phoneticPr fontId="2" type="noConversion"/>
  </si>
  <si>
    <r>
      <t xml:space="preserve">体力
</t>
    </r>
    <r>
      <rPr>
        <sz val="8"/>
        <color theme="1"/>
        <rFont val="微软雅黑"/>
        <family val="2"/>
        <charset val="134"/>
      </rPr>
      <t>Hit  Points</t>
    </r>
    <phoneticPr fontId="2" type="noConversion"/>
  </si>
  <si>
    <r>
      <t xml:space="preserve">理智
</t>
    </r>
    <r>
      <rPr>
        <sz val="8"/>
        <color theme="1"/>
        <rFont val="微软雅黑"/>
        <family val="2"/>
        <charset val="134"/>
      </rPr>
      <t>Sanity</t>
    </r>
    <phoneticPr fontId="2" type="noConversion"/>
  </si>
  <si>
    <r>
      <t xml:space="preserve">幸运
</t>
    </r>
    <r>
      <rPr>
        <sz val="8"/>
        <color theme="1"/>
        <rFont val="微软雅黑"/>
        <family val="2"/>
        <charset val="134"/>
      </rPr>
      <t>Luck</t>
    </r>
    <phoneticPr fontId="2" type="noConversion"/>
  </si>
  <si>
    <r>
      <t xml:space="preserve">魔法
</t>
    </r>
    <r>
      <rPr>
        <sz val="8"/>
        <color theme="1"/>
        <rFont val="微软雅黑"/>
        <family val="2"/>
        <charset val="134"/>
      </rPr>
      <t>Magic Points</t>
    </r>
    <phoneticPr fontId="2" type="noConversion"/>
  </si>
  <si>
    <r>
      <t xml:space="preserve">伤害加值
</t>
    </r>
    <r>
      <rPr>
        <sz val="8"/>
        <color theme="1"/>
        <rFont val="微软雅黑"/>
        <family val="2"/>
        <charset val="134"/>
      </rPr>
      <t>Damage Bonus</t>
    </r>
    <phoneticPr fontId="2" type="noConversion"/>
  </si>
  <si>
    <r>
      <t xml:space="preserve">体格
</t>
    </r>
    <r>
      <rPr>
        <sz val="8"/>
        <color theme="1"/>
        <rFont val="微软雅黑"/>
        <family val="2"/>
        <charset val="134"/>
      </rPr>
      <t>Build</t>
    </r>
    <phoneticPr fontId="2" type="noConversion"/>
  </si>
  <si>
    <r>
      <t xml:space="preserve">状态 </t>
    </r>
    <r>
      <rPr>
        <sz val="8"/>
        <color theme="1"/>
        <rFont val="微软雅黑"/>
        <family val="2"/>
        <charset val="134"/>
      </rPr>
      <t>State</t>
    </r>
    <phoneticPr fontId="2" type="noConversion"/>
  </si>
  <si>
    <t>宝贵之物</t>
    <phoneticPr fontId="2" type="noConversion"/>
  </si>
  <si>
    <r>
      <t xml:space="preserve">护甲 </t>
    </r>
    <r>
      <rPr>
        <sz val="8"/>
        <color theme="1"/>
        <rFont val="微软雅黑"/>
        <family val="2"/>
        <charset val="134"/>
      </rPr>
      <t>Armor</t>
    </r>
    <phoneticPr fontId="2" type="noConversion"/>
  </si>
  <si>
    <t>思想与信念</t>
    <phoneticPr fontId="2" type="noConversion"/>
  </si>
  <si>
    <t>重要之人</t>
    <phoneticPr fontId="2" type="noConversion"/>
  </si>
  <si>
    <t>特质</t>
    <phoneticPr fontId="2" type="noConversion"/>
  </si>
  <si>
    <t>选择职业序号为0，则清除职业模板提示和点数计算器，供强迫症患者使用。</t>
    <phoneticPr fontId="2" type="noConversion"/>
  </si>
  <si>
    <t>生存:</t>
    <phoneticPr fontId="2" type="noConversion"/>
  </si>
  <si>
    <t>无特殊状态</t>
    <phoneticPr fontId="2" type="noConversion"/>
  </si>
  <si>
    <t>STR+SIZ</t>
    <phoneticPr fontId="2" type="noConversion"/>
  </si>
  <si>
    <t>DB</t>
    <phoneticPr fontId="2" type="noConversion"/>
  </si>
  <si>
    <t>错误</t>
    <phoneticPr fontId="2" type="noConversion"/>
  </si>
  <si>
    <t>技艺（艺术或摄影），一项社交技能（魅惑、话术、恐吓、说服），历史，图书馆，母语，心理学，任意两项其他个人或时代特长。</t>
    <phoneticPr fontId="2" type="noConversion"/>
  </si>
  <si>
    <t>幸运</t>
    <phoneticPr fontId="2" type="noConversion"/>
  </si>
  <si>
    <t>幸运#2</t>
    <phoneticPr fontId="2" type="noConversion"/>
  </si>
  <si>
    <t>意志
POW</t>
    <phoneticPr fontId="2" type="noConversion"/>
  </si>
  <si>
    <t>力量
STR</t>
    <phoneticPr fontId="2" type="noConversion"/>
  </si>
  <si>
    <t>敏捷
DEX</t>
    <phoneticPr fontId="2" type="noConversion"/>
  </si>
  <si>
    <t>体质
CON</t>
    <phoneticPr fontId="2" type="noConversion"/>
  </si>
  <si>
    <t>教育
EDU</t>
    <phoneticPr fontId="2" type="noConversion"/>
  </si>
  <si>
    <t>体型
SIZ</t>
    <phoneticPr fontId="2" type="noConversion"/>
  </si>
  <si>
    <t>按[F9]刷新。移动设备选择[菜单]-[公式]-[开始计算]。</t>
    <phoneticPr fontId="2" type="noConversion"/>
  </si>
  <si>
    <t>技能名称</t>
    <phoneticPr fontId="2" type="noConversion"/>
  </si>
  <si>
    <t>孤注一骰：使用孤注一骰来重投上一次检定结果，需要合理的解释重掷原因，战斗和理智检定不能执行孤注一骰。</t>
    <phoneticPr fontId="2" type="noConversion"/>
  </si>
  <si>
    <t>D4</t>
    <phoneticPr fontId="2" type="noConversion"/>
  </si>
  <si>
    <t>D6</t>
    <phoneticPr fontId="2" type="noConversion"/>
  </si>
  <si>
    <t>D10</t>
    <phoneticPr fontId="2" type="noConversion"/>
  </si>
  <si>
    <t>D100</t>
    <phoneticPr fontId="2" type="noConversion"/>
  </si>
  <si>
    <t>D20</t>
    <phoneticPr fontId="2" type="noConversion"/>
  </si>
  <si>
    <t>多面骰</t>
    <phoneticPr fontId="2" type="noConversion"/>
  </si>
  <si>
    <t>D2</t>
    <phoneticPr fontId="2" type="noConversion"/>
  </si>
  <si>
    <t>D8</t>
    <phoneticPr fontId="2" type="noConversion"/>
  </si>
  <si>
    <t>+1D4</t>
    <phoneticPr fontId="2" type="noConversion"/>
  </si>
  <si>
    <t>+1D6</t>
    <phoneticPr fontId="2" type="noConversion"/>
  </si>
  <si>
    <t>+2D6</t>
    <phoneticPr fontId="2" type="noConversion"/>
  </si>
  <si>
    <t>+3D6</t>
    <phoneticPr fontId="2" type="noConversion"/>
  </si>
  <si>
    <t>+4D6</t>
    <phoneticPr fontId="2" type="noConversion"/>
  </si>
  <si>
    <t>+5D6</t>
    <phoneticPr fontId="2" type="noConversion"/>
  </si>
  <si>
    <t>+6D6</t>
    <phoneticPr fontId="2" type="noConversion"/>
  </si>
  <si>
    <t>+7D6</t>
    <phoneticPr fontId="2" type="noConversion"/>
  </si>
  <si>
    <t>+8D6</t>
    <phoneticPr fontId="2" type="noConversion"/>
  </si>
  <si>
    <t>+9D6</t>
    <phoneticPr fontId="2" type="noConversion"/>
  </si>
  <si>
    <t>+10D6</t>
    <phoneticPr fontId="2" type="noConversion"/>
  </si>
  <si>
    <t>+11D6</t>
    <phoneticPr fontId="2" type="noConversion"/>
  </si>
  <si>
    <t>+12D6</t>
    <phoneticPr fontId="2" type="noConversion"/>
  </si>
  <si>
    <t>+13D6</t>
    <phoneticPr fontId="2" type="noConversion"/>
  </si>
  <si>
    <t>+14D6</t>
    <phoneticPr fontId="2" type="noConversion"/>
  </si>
  <si>
    <t>+15D6</t>
    <phoneticPr fontId="2" type="noConversion"/>
  </si>
  <si>
    <t>+16D6</t>
    <phoneticPr fontId="2" type="noConversion"/>
  </si>
  <si>
    <t>+17D6</t>
    <phoneticPr fontId="2" type="noConversion"/>
  </si>
  <si>
    <t>+18D6</t>
    <phoneticPr fontId="2" type="noConversion"/>
  </si>
  <si>
    <t>+19D6</t>
    <phoneticPr fontId="2" type="noConversion"/>
  </si>
  <si>
    <t>+20D6</t>
    <phoneticPr fontId="2" type="noConversion"/>
  </si>
  <si>
    <t>+21D6</t>
    <phoneticPr fontId="2" type="noConversion"/>
  </si>
  <si>
    <t>+22D6</t>
    <phoneticPr fontId="2" type="noConversion"/>
  </si>
  <si>
    <t>+23D6</t>
    <phoneticPr fontId="2" type="noConversion"/>
  </si>
  <si>
    <t>+24D6</t>
    <phoneticPr fontId="2" type="noConversion"/>
  </si>
  <si>
    <t>+25D6</t>
    <phoneticPr fontId="2" type="noConversion"/>
  </si>
  <si>
    <t>+26D6</t>
    <phoneticPr fontId="2" type="noConversion"/>
  </si>
  <si>
    <t>Build</t>
    <phoneticPr fontId="2" type="noConversion"/>
  </si>
  <si>
    <t>MOV减值</t>
    <phoneticPr fontId="2" type="noConversion"/>
  </si>
  <si>
    <t>STR</t>
    <phoneticPr fontId="2" type="noConversion"/>
  </si>
  <si>
    <t>DEX</t>
    <phoneticPr fontId="2" type="noConversion"/>
  </si>
  <si>
    <t>判断MOV</t>
    <phoneticPr fontId="2" type="noConversion"/>
  </si>
  <si>
    <t>剑</t>
  </si>
  <si>
    <t>信用评级</t>
    <phoneticPr fontId="2" type="noConversion"/>
  </si>
  <si>
    <t>会计</t>
    <phoneticPr fontId="2" type="noConversion"/>
  </si>
  <si>
    <t>图书馆使用</t>
    <phoneticPr fontId="2" type="noConversion"/>
  </si>
  <si>
    <t>示例 - 田宫真莉[秋叶]：比自己晚一年进入事务所的后辈，近藤的同期好友。</t>
    <phoneticPr fontId="2" type="noConversion"/>
  </si>
  <si>
    <t>SIZ</t>
    <phoneticPr fontId="2" type="noConversion"/>
  </si>
  <si>
    <t>STR&gt;SIZ?</t>
    <phoneticPr fontId="2" type="noConversion"/>
  </si>
  <si>
    <t>DEX&gt;SIZ?</t>
    <phoneticPr fontId="2" type="noConversion"/>
  </si>
  <si>
    <t>STR&lt;SIZ?</t>
    <phoneticPr fontId="2" type="noConversion"/>
  </si>
  <si>
    <t>DEX&lt;SIZ?</t>
    <phoneticPr fontId="2" type="noConversion"/>
  </si>
  <si>
    <t>MOV=8？</t>
    <phoneticPr fontId="2" type="noConversion"/>
  </si>
  <si>
    <t>最终结果</t>
    <phoneticPr fontId="2" type="noConversion"/>
  </si>
  <si>
    <t>个人描述</t>
    <phoneticPr fontId="2" type="noConversion"/>
  </si>
  <si>
    <t>角色名称[玩家]：关系描述</t>
    <phoneticPr fontId="2" type="noConversion"/>
  </si>
  <si>
    <t>调查员笔记</t>
    <phoneticPr fontId="2" type="noConversion"/>
  </si>
  <si>
    <t>弹药</t>
    <phoneticPr fontId="2" type="noConversion"/>
  </si>
  <si>
    <r>
      <t xml:space="preserve">闪避
</t>
    </r>
    <r>
      <rPr>
        <sz val="8"/>
        <color theme="1"/>
        <rFont val="微软雅黑"/>
        <family val="2"/>
        <charset val="134"/>
      </rPr>
      <t>Dodge</t>
    </r>
    <phoneticPr fontId="2" type="noConversion"/>
  </si>
  <si>
    <t>语言:</t>
    <phoneticPr fontId="2" type="noConversion"/>
  </si>
  <si>
    <t>此处用于筛选</t>
    <phoneticPr fontId="2" type="noConversion"/>
  </si>
  <si>
    <t>←点这个箭头，将滚动条拉到最底端，去掉(空白)前的复选框，点确定。</t>
    <phoneticPr fontId="2" type="noConversion"/>
  </si>
  <si>
    <t>选中B列，复制，粘贴至txt文档中即可。</t>
    <phoneticPr fontId="2" type="noConversion"/>
  </si>
  <si>
    <t>*护甲、职业模板、调查员笔记、调查员同伴、古籍咒文魔法物品和神话遭遇不会被输出。</t>
    <phoneticPr fontId="2" type="noConversion"/>
  </si>
  <si>
    <t>贯穿</t>
    <phoneticPr fontId="2" type="noConversion"/>
  </si>
  <si>
    <t>博物学</t>
    <phoneticPr fontId="2" type="noConversion"/>
  </si>
  <si>
    <t>☐</t>
  </si>
  <si>
    <t>音乐</t>
    <phoneticPr fontId="2" type="noConversion"/>
  </si>
  <si>
    <t>厨艺</t>
    <phoneticPr fontId="2" type="noConversion"/>
  </si>
  <si>
    <t>读唇</t>
    <phoneticPr fontId="2" type="noConversion"/>
  </si>
  <si>
    <t>绞索</t>
    <phoneticPr fontId="2" type="noConversion"/>
  </si>
  <si>
    <r>
      <t xml:space="preserve">外貌
</t>
    </r>
    <r>
      <rPr>
        <sz val="8"/>
        <color theme="1"/>
        <rFont val="微软雅黑"/>
        <family val="2"/>
        <charset val="134"/>
      </rPr>
      <t>APP</t>
    </r>
    <phoneticPr fontId="2" type="noConversion"/>
  </si>
  <si>
    <t>计算机，电气维修，电子学、图书馆，科学（数学），侦查，任意两项其他个人或时代特长。</t>
  </si>
  <si>
    <t>计算机，电气维修，电子学，图书馆，侦查，一项社交技能（魅惑、话术、恐吓、说服），任意两项其他技能。</t>
  </si>
  <si>
    <t>乔装，电气维修，格斗，射击，锁匠，机械维修，潜行，心理学。</t>
  </si>
  <si>
    <t>汽车驾驶，电气维修或机械维修，格斗，射击，恐吓，锁匠，操作重型机械，任意一项其他个人或时代特长。</t>
  </si>
  <si>
    <t>估价，攀爬，电气维修或机械维修，聆听，锁匠，妙手，潜行，侦查。</t>
  </si>
  <si>
    <t>会计，汽车驾驶，电气维修，话术，机械维修，导航，侦查，任意一项其他个人或时代特长。</t>
  </si>
  <si>
    <t>技艺（技术制图），电气维修，图书馆，机械维修，操作重型机械，科学（工程学，物理），任意一项其他个人或时代特长。</t>
  </si>
  <si>
    <t>电气维修，一项社交技能（魅惑、话术、恐吓、说服），格斗（斗殴），急救，聆听，机械维修，心理学，潜行。</t>
  </si>
  <si>
    <t>计算机或图书馆，电气维修，外语，科学（化学和任意两项），侦查，任意一项其他个人特长。</t>
  </si>
  <si>
    <t>技艺（木工、焊接、管道工等），攀爬，汽车驾驶，电气维修，机械维修，操作重型机械，任意两项其他个人或时代或技术特长。</t>
  </si>
  <si>
    <t>电气维修，机械维修，导航，操作重型机械，驾驶（飞行器），科学（天文），任意两项其他个人或时代特长。</t>
  </si>
  <si>
    <t>会计，电气维修，聆听，机械维修，导航，驾驶（飞行器），侦查，任意一项其他个人或时代特长。</t>
  </si>
  <si>
    <t>会计，两项社交技能（魅惑、话术、恐吓、说服），电气维修，聆听，机械维修，心理学，侦查。</t>
  </si>
  <si>
    <t>攀爬，闪避，电气维修或机械维修，格斗，急救，跳跃，游泳，下面任选一项：潜水、汽车驾驶、驾驶（任一），骑乘。</t>
  </si>
  <si>
    <t>汽车驾驶，电子学或电气维修，格斗或射击，一项社交技能（魅惑、话术、恐吓、说服），法律，心理学，追踪，潜行。</t>
  </si>
  <si>
    <t>外貌
APP</t>
    <phoneticPr fontId="2" type="noConversion"/>
  </si>
  <si>
    <t>智力
INT</t>
    <phoneticPr fontId="2" type="noConversion"/>
  </si>
  <si>
    <t>药学</t>
    <phoneticPr fontId="2" type="noConversion"/>
  </si>
  <si>
    <t>—————————资产—————————</t>
    <phoneticPr fontId="2" type="noConversion"/>
  </si>
  <si>
    <t>—————————战斗—————————</t>
    <phoneticPr fontId="2" type="noConversion"/>
  </si>
  <si>
    <t>—————————技能—————————</t>
    <phoneticPr fontId="2" type="noConversion"/>
  </si>
  <si>
    <t>————————背景故事————————</t>
    <phoneticPr fontId="2" type="noConversion"/>
  </si>
  <si>
    <t>————————随身物品————————</t>
    <phoneticPr fontId="2" type="noConversion"/>
  </si>
  <si>
    <t>————————————————————</t>
    <phoneticPr fontId="2" type="noConversion"/>
  </si>
  <si>
    <t>计算机使用 Ω</t>
    <phoneticPr fontId="2" type="noConversion"/>
  </si>
  <si>
    <t>电子学 Ω</t>
    <phoneticPr fontId="2" type="noConversion"/>
  </si>
  <si>
    <t>写作</t>
    <phoneticPr fontId="2" type="noConversion"/>
  </si>
  <si>
    <t>表演</t>
    <phoneticPr fontId="2" type="noConversion"/>
  </si>
  <si>
    <t>木匠</t>
    <phoneticPr fontId="2" type="noConversion"/>
  </si>
  <si>
    <t>莫里斯舞蹈</t>
    <phoneticPr fontId="2" type="noConversion"/>
  </si>
  <si>
    <t>粉刷/油漆工</t>
    <phoneticPr fontId="2" type="noConversion"/>
  </si>
  <si>
    <t>雕塑</t>
    <phoneticPr fontId="2" type="noConversion"/>
  </si>
  <si>
    <t>书法</t>
    <phoneticPr fontId="2" type="noConversion"/>
  </si>
  <si>
    <t>理发</t>
    <phoneticPr fontId="2" type="noConversion"/>
  </si>
  <si>
    <t>舞蹈</t>
    <phoneticPr fontId="2" type="noConversion"/>
  </si>
  <si>
    <t>歌剧演唱</t>
    <phoneticPr fontId="2" type="noConversion"/>
  </si>
  <si>
    <t>制陶</t>
    <phoneticPr fontId="2" type="noConversion"/>
  </si>
  <si>
    <t>艺术与手艺</t>
    <phoneticPr fontId="2" type="noConversion"/>
  </si>
  <si>
    <t>司法科学</t>
    <phoneticPr fontId="2" type="noConversion"/>
  </si>
  <si>
    <t>伪造文书</t>
    <phoneticPr fontId="2" type="noConversion"/>
  </si>
  <si>
    <t>爆破</t>
    <phoneticPr fontId="2" type="noConversion"/>
  </si>
  <si>
    <t>炮术</t>
    <phoneticPr fontId="2" type="noConversion"/>
  </si>
  <si>
    <t>潜水</t>
    <phoneticPr fontId="2" type="noConversion"/>
  </si>
  <si>
    <t>徒手格斗</t>
    <phoneticPr fontId="2" type="noConversion"/>
  </si>
  <si>
    <t>Produced by Lost_Akiba   果园ID：秋叶EXODUS    群号：228689392</t>
    <phoneticPr fontId="2" type="noConversion"/>
  </si>
  <si>
    <t>药学</t>
  </si>
  <si>
    <t>跳跃，聆听，博物学，心理学，科学（动物学），潜行，追踪，任意一项其他个人或时代特长。</t>
  </si>
  <si>
    <t>技艺（任一），历史或博物学，一项社交技能（魅惑、话术、恐吓、说服），外语，心理学，侦查，任意两项其他个人或时代特长。</t>
  </si>
  <si>
    <t>技艺（文学），历史，图书馆，博物学或神秘学，外语，母语，心理学，任意一项其他个人或时代特长。</t>
  </si>
  <si>
    <t>射击，聆听或侦查，博物学，导航，外语或生存（任一），科学（生物学或植物学），潜行，追踪。</t>
  </si>
  <si>
    <t>闪避，格斗或射击，急救或博物学，跳跃，骑乘，生存（任一），投掷，追踪。</t>
  </si>
  <si>
    <t>会计，技艺（任二），机械维修，博物学，侦查，任意两项其他个人或时代特长。</t>
  </si>
  <si>
    <t>攀爬或游泳，射击，历史，跳跃，博物学，导航，外语，生存。</t>
  </si>
  <si>
    <t>技艺（耕作），汽车驾驶（或运货马车），一项社交技能（魅惑、话术、恐吓、说服），机械维修，博物学，操作重型机械，追踪，任意一项其他个人或时代特长</t>
  </si>
  <si>
    <t>攀爬，闪避，格斗（链锯），急救，跳跃，机械维修，博物学或科学（生物学或植物学），投掷。</t>
  </si>
  <si>
    <t>技艺（任一），急救，机械维修，医学，博物学，一项社交技能（魅惑、话术、恐吓、说服），任意两项其他个人或时代特长。</t>
  </si>
  <si>
    <t>射击，急救，聆听，博物学，导航，侦查，生存（任一），追踪。</t>
  </si>
  <si>
    <t>急救，机械维修，博物学，导航，一项社交技能（魅惑、话术、恐吓、说服），驾驶（船），侦查，游泳。</t>
  </si>
  <si>
    <t>攀爬，格斗或投掷，聆听，博物学，神秘学，侦查，游泳，生存（任一）。</t>
  </si>
  <si>
    <t>驯兽，会计，闪避，急救，博物学，医学，科学（制药，动物学）。</t>
  </si>
  <si>
    <t>与1</t>
    <phoneticPr fontId="2" type="noConversion"/>
  </si>
  <si>
    <t>与2</t>
    <phoneticPr fontId="2" type="noConversion"/>
  </si>
  <si>
    <t>非3</t>
    <phoneticPr fontId="2" type="noConversion"/>
  </si>
  <si>
    <t>MOV=9？</t>
    <phoneticPr fontId="2" type="noConversion"/>
  </si>
  <si>
    <t>MOV=7？</t>
    <phoneticPr fontId="2" type="noConversion"/>
  </si>
  <si>
    <t>催眠</t>
    <phoneticPr fontId="2" type="noConversion"/>
  </si>
  <si>
    <t>驯兽</t>
    <phoneticPr fontId="2" type="noConversion"/>
  </si>
  <si>
    <t>罕见技能</t>
    <phoneticPr fontId="2" type="noConversion"/>
  </si>
  <si>
    <r>
      <t>不多于8个本职技能。在职业属性中输入第二职业属性的</t>
    </r>
    <r>
      <rPr>
        <b/>
        <sz val="11"/>
        <color rgb="FFFF0000"/>
        <rFont val="微软雅黑 Light"/>
        <family val="2"/>
        <charset val="134"/>
      </rPr>
      <t>数值</t>
    </r>
    <r>
      <rPr>
        <sz val="11"/>
        <color theme="1"/>
        <rFont val="微软雅黑 Light"/>
        <family val="2"/>
        <charset val="134"/>
      </rPr>
      <t>（留空则视为EDU）并自行设置起始信誉。使用自定义职业前，请先咨询你的守秘人</t>
    </r>
    <phoneticPr fontId="2" type="noConversion"/>
  </si>
  <si>
    <t>名称</t>
  </si>
  <si>
    <t>所用技能</t>
  </si>
  <si>
    <t>伤害</t>
  </si>
  <si>
    <t>贯穿</t>
  </si>
  <si>
    <t>基础射程</t>
  </si>
  <si>
    <t>每轮</t>
  </si>
  <si>
    <t>弹数</t>
  </si>
  <si>
    <t>价格($)</t>
  </si>
  <si>
    <t>弓箭</t>
  </si>
  <si>
    <t>射击(弓)</t>
  </si>
  <si>
    <t>1D6+半DB</t>
  </si>
  <si>
    <t>×</t>
  </si>
  <si>
    <t>30yd</t>
  </si>
  <si>
    <t>7/75</t>
  </si>
  <si>
    <t>CP</t>
  </si>
  <si>
    <t>黄铜指虎</t>
  </si>
  <si>
    <t>格斗(斗殴)</t>
  </si>
  <si>
    <t>1D3+1+DB</t>
  </si>
  <si>
    <t>近</t>
  </si>
  <si>
    <t>　</t>
  </si>
  <si>
    <t>长鞭</t>
  </si>
  <si>
    <t>格斗(鞭)</t>
  </si>
  <si>
    <t>1D3+半DB</t>
  </si>
  <si>
    <t>10ft</t>
  </si>
  <si>
    <t>5/50</t>
  </si>
  <si>
    <t>C</t>
  </si>
  <si>
    <t>燃烧的火把</t>
  </si>
  <si>
    <t>1D6 烧</t>
  </si>
  <si>
    <t>0.05/0.5</t>
  </si>
  <si>
    <t>链锯①</t>
  </si>
  <si>
    <t>格斗(链锯)</t>
  </si>
  <si>
    <t>2D8</t>
  </si>
  <si>
    <t>√</t>
  </si>
  <si>
    <t>-/300</t>
  </si>
  <si>
    <t>P</t>
  </si>
  <si>
    <t>包皮短棒（大头棍、护身棒）</t>
  </si>
  <si>
    <t>1D8+DB</t>
  </si>
  <si>
    <t>大棒（棒球棒、拨火棍）</t>
  </si>
  <si>
    <t>3/35</t>
  </si>
  <si>
    <t>小型棍棒（警棍）</t>
  </si>
  <si>
    <t>1D6+DB</t>
  </si>
  <si>
    <t>弩</t>
  </si>
  <si>
    <t>1D8+2</t>
  </si>
  <si>
    <t>50yd</t>
  </si>
  <si>
    <t>10/100</t>
  </si>
  <si>
    <t>绞索⑤</t>
  </si>
  <si>
    <t>格斗(绞索)</t>
  </si>
  <si>
    <t>0.5/3</t>
  </si>
  <si>
    <t>手斧/手镰</t>
  </si>
  <si>
    <t>1D6+1+DB</t>
  </si>
  <si>
    <t>大型刀（甘蔗刀等）</t>
  </si>
  <si>
    <t>4/50</t>
  </si>
  <si>
    <t>中型刀（切肉餐刀等）</t>
  </si>
  <si>
    <t>1D4+2+DB</t>
  </si>
  <si>
    <t>小型刀（弹簧折叠刀等）</t>
  </si>
  <si>
    <t>1D4+DB</t>
  </si>
  <si>
    <t>220V通电导线</t>
  </si>
  <si>
    <t>2D8+晕</t>
  </si>
  <si>
    <t>催泪瓦斯⑦</t>
  </si>
  <si>
    <t>晕</t>
  </si>
  <si>
    <t>6ft</t>
  </si>
  <si>
    <t>-/10</t>
  </si>
  <si>
    <t>双节棍</t>
  </si>
  <si>
    <t>格斗(连枷)</t>
  </si>
  <si>
    <t>投石</t>
  </si>
  <si>
    <t>投掷</t>
  </si>
  <si>
    <t>1D4+半DB</t>
  </si>
  <si>
    <t>STRft</t>
  </si>
  <si>
    <t>手里剑</t>
  </si>
  <si>
    <t>壹</t>
  </si>
  <si>
    <t>矛、骑士长枪</t>
  </si>
  <si>
    <t>格斗(矛)</t>
  </si>
  <si>
    <t>1D8+1</t>
  </si>
  <si>
    <t>25/150</t>
  </si>
  <si>
    <t>投矛</t>
  </si>
  <si>
    <t>1D8+半DB</t>
  </si>
  <si>
    <t>稀</t>
  </si>
  <si>
    <t>大型剑（马刀）</t>
  </si>
  <si>
    <t>格斗(剑)</t>
  </si>
  <si>
    <t>1D8+1+DB</t>
  </si>
  <si>
    <t>30/75</t>
  </si>
  <si>
    <t>中型剑（佩剑、重剑）</t>
  </si>
  <si>
    <t>15/100</t>
  </si>
  <si>
    <t>轻型剑（花剑、剑杖）</t>
  </si>
  <si>
    <t>25/100</t>
  </si>
  <si>
    <t>电击枪（接触）⑧</t>
  </si>
  <si>
    <t>1D3+晕</t>
  </si>
  <si>
    <t>-/200</t>
  </si>
  <si>
    <t>电击枪（射击）⑧</t>
  </si>
  <si>
    <t>射击(手枪)</t>
  </si>
  <si>
    <t>15ft</t>
  </si>
  <si>
    <t>-/400</t>
  </si>
  <si>
    <t>战斗回力镖</t>
  </si>
  <si>
    <t>伐木斧</t>
  </si>
  <si>
    <t>格斗(斧)</t>
  </si>
  <si>
    <t>1D8+2+DB</t>
  </si>
  <si>
    <t>燧发手枪</t>
  </si>
  <si>
    <t>1D6+1</t>
  </si>
  <si>
    <t>30/300</t>
  </si>
  <si>
    <t>.22(5.6mm)小型自动手枪</t>
  </si>
  <si>
    <t>1D6</t>
  </si>
  <si>
    <t>10</t>
  </si>
  <si>
    <t>1(3)</t>
  </si>
  <si>
    <t>25/190</t>
  </si>
  <si>
    <t>.25(6.35mm)短口手枪(单管)</t>
  </si>
  <si>
    <t>12/55</t>
  </si>
  <si>
    <t>.32(7.65mm)左轮</t>
  </si>
  <si>
    <t>1D8</t>
  </si>
  <si>
    <t>15</t>
  </si>
  <si>
    <t>15/200</t>
  </si>
  <si>
    <t>.32(7.65mm)自动手枪</t>
  </si>
  <si>
    <t>20/350</t>
  </si>
  <si>
    <t>.357马格南左轮</t>
  </si>
  <si>
    <t>1D8+1D4</t>
  </si>
  <si>
    <t>-/425</t>
  </si>
  <si>
    <t>.38(9mm)左轮</t>
  </si>
  <si>
    <t>1D10</t>
  </si>
  <si>
    <t>25/200</t>
  </si>
  <si>
    <t>.38(9mm)自动手枪</t>
  </si>
  <si>
    <t>30/375</t>
  </si>
  <si>
    <t>贝瑞塔M9</t>
  </si>
  <si>
    <t>-/500</t>
  </si>
  <si>
    <t>9mm格洛克17</t>
  </si>
  <si>
    <t>9mm鲁格P08</t>
  </si>
  <si>
    <t>75/600</t>
  </si>
  <si>
    <t>.41(10.4mm)左轮</t>
  </si>
  <si>
    <t>30/-</t>
  </si>
  <si>
    <t>C稀</t>
  </si>
  <si>
    <t>.44(11.2mm)马格南左轮</t>
  </si>
  <si>
    <t>1D10+1D4+2</t>
  </si>
  <si>
    <t>-/475</t>
  </si>
  <si>
    <t>.45(11.43mm)左轮</t>
  </si>
  <si>
    <t>1D10+2</t>
  </si>
  <si>
    <t>.45(11.43mm)自动手枪</t>
  </si>
  <si>
    <t>40/375</t>
  </si>
  <si>
    <t>IMI 沙漠之鹰</t>
  </si>
  <si>
    <t>1D10+1D6+3</t>
  </si>
  <si>
    <t>-/650</t>
  </si>
  <si>
    <t>1/4</t>
  </si>
  <si>
    <t>1/4</t>
    <phoneticPr fontId="2" type="noConversion"/>
  </si>
  <si>
    <t>.58 (14.7mm)1855年式春田步枪</t>
  </si>
  <si>
    <t>1D10+4</t>
  </si>
  <si>
    <t>60</t>
  </si>
  <si>
    <t>1</t>
  </si>
  <si>
    <t>25/350</t>
  </si>
  <si>
    <t>95</t>
  </si>
  <si>
    <t>.22 (5.6mm)栓式枪机步枪</t>
  </si>
  <si>
    <t>30</t>
  </si>
  <si>
    <t>6</t>
  </si>
  <si>
    <t>13/70</t>
  </si>
  <si>
    <t>99</t>
  </si>
  <si>
    <t>.30 (7.62mm)杠杆式枪机步枪</t>
  </si>
  <si>
    <t>2D6</t>
  </si>
  <si>
    <t>50</t>
  </si>
  <si>
    <t>19/150</t>
  </si>
  <si>
    <t>98</t>
  </si>
  <si>
    <t>.45 (11.43mm)马蒂尼-亨利步枪</t>
  </si>
  <si>
    <t>1D8+1D6+3</t>
  </si>
  <si>
    <t>80</t>
  </si>
  <si>
    <t>1/3</t>
  </si>
  <si>
    <t>20/200</t>
  </si>
  <si>
    <t>100</t>
  </si>
  <si>
    <t>莫兰上校的气动步枪③</t>
  </si>
  <si>
    <t>2D6+1</t>
  </si>
  <si>
    <t>20</t>
  </si>
  <si>
    <t>200/-</t>
  </si>
  <si>
    <t>88</t>
  </si>
  <si>
    <t>加兰德M1、M2步枪</t>
  </si>
  <si>
    <t>2D6+4</t>
  </si>
  <si>
    <t>110</t>
  </si>
  <si>
    <t>8</t>
  </si>
  <si>
    <t>二战及以后</t>
  </si>
  <si>
    <t>SKS半自动步枪(56半)</t>
  </si>
  <si>
    <t>90</t>
  </si>
  <si>
    <t>1(2)</t>
  </si>
  <si>
    <t>97</t>
  </si>
  <si>
    <t>.303(7.7mm)李-恩菲尔德</t>
  </si>
  <si>
    <t>5</t>
  </si>
  <si>
    <t>50/300</t>
  </si>
  <si>
    <t>.30-06(7.62mm)手动枪机步枪</t>
  </si>
  <si>
    <t>75/175</t>
  </si>
  <si>
    <t>.30-06(7.62mm)半自动步枪</t>
  </si>
  <si>
    <t>-/275</t>
  </si>
  <si>
    <t>.444(11.28mm)马林步枪</t>
  </si>
  <si>
    <t>2D8+4</t>
  </si>
  <si>
    <t>猎象枪(双管)</t>
  </si>
  <si>
    <t>3D6+4</t>
  </si>
  <si>
    <t>1或2</t>
  </si>
  <si>
    <t>2</t>
  </si>
  <si>
    <t>400/1000</t>
  </si>
  <si>
    <t>射击(步霰)</t>
  </si>
  <si>
    <t>射击(步霰)</t>
    <phoneticPr fontId="2" type="noConversion"/>
  </si>
  <si>
    <t>20号霰弹枪(双管)</t>
  </si>
  <si>
    <t>2D6/1D6/1D3</t>
  </si>
  <si>
    <t>10/20/50</t>
  </si>
  <si>
    <t>35/稀</t>
  </si>
  <si>
    <t>16号霰弹枪(双管)</t>
  </si>
  <si>
    <t>2D6+2/1D6+1/1D4</t>
  </si>
  <si>
    <t>40/稀</t>
  </si>
  <si>
    <t>12号霰弹枪(双管)</t>
  </si>
  <si>
    <t>4D6/2D6/1D6</t>
  </si>
  <si>
    <t>40/200</t>
  </si>
  <si>
    <t>12号霰弹枪(手压式)</t>
  </si>
  <si>
    <t>45/100</t>
  </si>
  <si>
    <t>12号霰弹枪(半自动)</t>
  </si>
  <si>
    <t>12号霰弹枪(双管,锯短)</t>
  </si>
  <si>
    <t>4D6/1D6</t>
  </si>
  <si>
    <t>5/10</t>
  </si>
  <si>
    <t>10号霰弹枪(双管)</t>
  </si>
  <si>
    <t>4D6+2/2D6+1/1D4</t>
  </si>
  <si>
    <t>12号贝里尼M3(折叠式枪托)</t>
  </si>
  <si>
    <t>7</t>
  </si>
  <si>
    <t>-/895</t>
  </si>
  <si>
    <t>12号SPAS (折叠式枪托)</t>
  </si>
  <si>
    <t>-/600</t>
  </si>
  <si>
    <t>AK-47或AKM</t>
  </si>
  <si>
    <t>1(2)或连射</t>
  </si>
  <si>
    <t>200</t>
  </si>
  <si>
    <t>AK-74</t>
  </si>
  <si>
    <t>1000</t>
  </si>
  <si>
    <t>巴雷特M82</t>
  </si>
  <si>
    <t>2D10+1D8+6</t>
  </si>
  <si>
    <t>250</t>
  </si>
  <si>
    <t>11</t>
  </si>
  <si>
    <t>3000</t>
  </si>
  <si>
    <t>96</t>
  </si>
  <si>
    <t>FN FAL</t>
  </si>
  <si>
    <t>1(2)或3连射</t>
  </si>
  <si>
    <t>1500</t>
  </si>
  <si>
    <t>加利尔突击步枪</t>
  </si>
  <si>
    <t>2000</t>
  </si>
  <si>
    <t>M16A2</t>
  </si>
  <si>
    <t>M4</t>
  </si>
  <si>
    <t>1或3连射</t>
  </si>
  <si>
    <t>斯泰尔AUG</t>
  </si>
  <si>
    <t>1100</t>
  </si>
  <si>
    <t>贝雷塔M70/90</t>
  </si>
  <si>
    <t>1或连射</t>
  </si>
  <si>
    <t>2800</t>
  </si>
  <si>
    <t>常规武器</t>
    <phoneticPr fontId="2" type="noConversion"/>
  </si>
  <si>
    <t>步枪</t>
    <phoneticPr fontId="2" type="noConversion"/>
  </si>
  <si>
    <t>霰弹枪</t>
    <phoneticPr fontId="2" type="noConversion"/>
  </si>
  <si>
    <t>突击步枪</t>
    <phoneticPr fontId="2" type="noConversion"/>
  </si>
  <si>
    <t>MP18I/MP28II</t>
  </si>
  <si>
    <t>20/30/32</t>
  </si>
  <si>
    <t>1000/20000</t>
  </si>
  <si>
    <t>MP5</t>
  </si>
  <si>
    <t>15/30</t>
  </si>
  <si>
    <t>MAC-11</t>
  </si>
  <si>
    <t>1(3)或连射</t>
  </si>
  <si>
    <t>32</t>
  </si>
  <si>
    <t>-/750</t>
  </si>
  <si>
    <t>蝎式</t>
  </si>
  <si>
    <t>汤普森</t>
  </si>
  <si>
    <t>20/30/50</t>
  </si>
  <si>
    <t>200+/1600</t>
  </si>
  <si>
    <t>乌兹</t>
  </si>
  <si>
    <t>-/1000</t>
  </si>
  <si>
    <t>射击(冲锋枪)</t>
    <phoneticPr fontId="2" type="noConversion"/>
  </si>
  <si>
    <t>机枪</t>
    <phoneticPr fontId="2" type="noConversion"/>
  </si>
  <si>
    <t>1882年式加特林</t>
  </si>
  <si>
    <t>连射</t>
  </si>
  <si>
    <t>2000/14000</t>
  </si>
  <si>
    <t>M1918式勃朗宁自动步枪</t>
  </si>
  <si>
    <t>800/1500</t>
  </si>
  <si>
    <t>勃朗宁M1917A1(7.62mm)</t>
  </si>
  <si>
    <t>150</t>
  </si>
  <si>
    <t>3000/3万</t>
  </si>
  <si>
    <t>布伦轻机枪</t>
  </si>
  <si>
    <t>30/100</t>
  </si>
  <si>
    <t>3000/5万</t>
  </si>
  <si>
    <t>路易斯Ⅰ型机枪</t>
  </si>
  <si>
    <t>27/97</t>
  </si>
  <si>
    <t>3000/2万</t>
  </si>
  <si>
    <t>GE M134式7.62mm速射机枪⑥</t>
  </si>
  <si>
    <t>4000</t>
  </si>
  <si>
    <t>FN 米尼米，弹夹/弹带</t>
  </si>
  <si>
    <t>30/200</t>
  </si>
  <si>
    <t>维克斯.303机枪</t>
  </si>
  <si>
    <t>莫洛托夫鸡尾酒</t>
  </si>
  <si>
    <t>2D6 烧</t>
  </si>
  <si>
    <t>1/2</t>
  </si>
  <si>
    <t>一次性</t>
  </si>
  <si>
    <t>信号枪(信号弹枪)</t>
  </si>
  <si>
    <t>1D10+1D3 烧</t>
  </si>
  <si>
    <t>15/75</t>
  </si>
  <si>
    <t>M79式40mm榴弹发射器</t>
  </si>
  <si>
    <t>射击(重武器)</t>
  </si>
  <si>
    <t>3D10/2码</t>
  </si>
  <si>
    <t>炸药棒④</t>
  </si>
  <si>
    <t>4D10/3码</t>
  </si>
  <si>
    <t>2/5</t>
  </si>
  <si>
    <t>雷管</t>
  </si>
  <si>
    <t>2D10/1码</t>
  </si>
  <si>
    <t>N/A</t>
  </si>
  <si>
    <t>20/整盒</t>
  </si>
  <si>
    <t>爆破筒</t>
  </si>
  <si>
    <t>爆破</t>
  </si>
  <si>
    <t>1D10/3码</t>
  </si>
  <si>
    <t>即地</t>
  </si>
  <si>
    <t>塑胶炸弹(C-4)，4盎司</t>
  </si>
  <si>
    <t>6D10/3码</t>
  </si>
  <si>
    <t>手榴弹④</t>
  </si>
  <si>
    <t>81mm迫击炮</t>
  </si>
  <si>
    <t>炮术</t>
  </si>
  <si>
    <t>6D10/6码</t>
  </si>
  <si>
    <t>500</t>
  </si>
  <si>
    <t>独立装弹</t>
  </si>
  <si>
    <t>75mm野战火炮</t>
  </si>
  <si>
    <t>10D10/2码</t>
  </si>
  <si>
    <t>1500/-</t>
  </si>
  <si>
    <t>120mm坦克主炮</t>
  </si>
  <si>
    <t>5英寸(127mm)舰炮</t>
  </si>
  <si>
    <t>15D10/4码</t>
  </si>
  <si>
    <t>自动上弹</t>
  </si>
  <si>
    <t>反步兵地雷</t>
  </si>
  <si>
    <t>4D10/5码</t>
  </si>
  <si>
    <t>阔剑地雷②</t>
  </si>
  <si>
    <t>6D6/20码</t>
  </si>
  <si>
    <t>火焰喷射器</t>
  </si>
  <si>
    <t>射击(喷射器)</t>
  </si>
  <si>
    <t>2D6+烧</t>
  </si>
  <si>
    <t>25</t>
  </si>
  <si>
    <t>至少10</t>
  </si>
  <si>
    <t>93</t>
  </si>
  <si>
    <t>M72式单发轻型反坦克炮</t>
  </si>
  <si>
    <t>8D10/1码</t>
  </si>
  <si>
    <t> 爆炸物、重武器和其他武器</t>
    <phoneticPr fontId="2" type="noConversion"/>
  </si>
  <si>
    <t>射击(机枪)</t>
  </si>
  <si>
    <t>射击(机枪)</t>
    <phoneticPr fontId="2" type="noConversion"/>
  </si>
  <si>
    <t>点射或连射模式使用 射击（冲锋枪) 技能</t>
    <phoneticPr fontId="2" type="noConversion"/>
  </si>
  <si>
    <t>使用实心铅弹时可贯穿，伤害：10 号1D10+7；12 号1D10+6；16 号1D10+5，20 号1D10+4；射程50 码</t>
    <phoneticPr fontId="2" type="noConversion"/>
  </si>
  <si>
    <t>射击超过1发时，每次掷骰都有一个惩罚骰</t>
    <phoneticPr fontId="2" type="noConversion"/>
  </si>
  <si>
    <t>基础射程：武器攻击的标准距离。yd= 码， ft= 英尺。 未注明的射程单位均为“码”。</t>
  </si>
  <si>
    <t>※ 译者的碎碎念：这里的燃烧状态伤害翻倍没有上限，尽管很难达成超高的燃烧伤害，但是个人认为该伤害不应超过武器标注伤害的最大值。请以KP 说明为准。</t>
  </si>
  <si>
    <t>注释</t>
    <phoneticPr fontId="2" type="noConversion"/>
  </si>
  <si>
    <r>
      <rPr>
        <b/>
        <sz val="11"/>
        <color theme="1"/>
        <rFont val="微软雅黑 Light"/>
        <family val="2"/>
        <charset val="134"/>
      </rPr>
      <t>常见年代</t>
    </r>
    <r>
      <rPr>
        <sz val="11"/>
        <color theme="1"/>
        <rFont val="微软雅黑 Light"/>
        <family val="2"/>
        <charset val="134"/>
      </rPr>
      <t>：在哪些年代能获得该武器。 “C”=1920年代 “P”= 现代。</t>
    </r>
    <phoneticPr fontId="2" type="noConversion"/>
  </si>
  <si>
    <r>
      <rPr>
        <b/>
        <sz val="11"/>
        <color theme="1"/>
        <rFont val="微软雅黑 Light"/>
        <family val="2"/>
        <charset val="134"/>
      </rPr>
      <t>故障值</t>
    </r>
    <r>
      <rPr>
        <sz val="11"/>
        <color theme="1"/>
        <rFont val="微软雅黑 Light"/>
        <family val="2"/>
        <charset val="134"/>
      </rPr>
      <t>：如果一次火器发射的检定结果大于等于该武器的故障值，不仅攻击不会命中，子弹也会成为哑弹。</t>
    </r>
    <phoneticPr fontId="2" type="noConversion"/>
  </si>
  <si>
    <r>
      <rPr>
        <b/>
        <sz val="11"/>
        <color theme="1"/>
        <rFont val="微软雅黑 Light"/>
        <family val="2"/>
        <charset val="134"/>
      </rPr>
      <t>稀有</t>
    </r>
    <r>
      <rPr>
        <sz val="11"/>
        <color theme="1"/>
        <rFont val="微软雅黑 Light"/>
        <family val="2"/>
        <charset val="134"/>
      </rPr>
      <t>：可能指已经属于古董的武器、也可能指专供收藏用的精致武器，亦有可能指非法武器。</t>
    </r>
    <phoneticPr fontId="2" type="noConversion"/>
  </si>
  <si>
    <r>
      <rPr>
        <b/>
        <sz val="11"/>
        <color theme="1"/>
        <rFont val="微软雅黑 Light"/>
        <family val="2"/>
        <charset val="134"/>
      </rPr>
      <t>+DB</t>
    </r>
    <r>
      <rPr>
        <sz val="11"/>
        <color theme="1"/>
        <rFont val="微软雅黑 Light"/>
        <family val="2"/>
        <charset val="134"/>
      </rPr>
      <t>：加上伤害加值，该值因人而异。</t>
    </r>
    <phoneticPr fontId="2" type="noConversion"/>
  </si>
  <si>
    <r>
      <rPr>
        <b/>
        <sz val="11"/>
        <color theme="1"/>
        <rFont val="微软雅黑 Light"/>
        <family val="2"/>
        <charset val="134"/>
      </rPr>
      <t>晕（眩)</t>
    </r>
    <r>
      <rPr>
        <sz val="11"/>
        <color theme="1"/>
        <rFont val="微软雅黑 Light"/>
        <family val="2"/>
        <charset val="134"/>
      </rPr>
      <t>：在1D6 轮或KP 指定的时间中，目标无法行动。</t>
    </r>
    <phoneticPr fontId="2" type="noConversion"/>
  </si>
  <si>
    <r>
      <rPr>
        <b/>
        <sz val="11"/>
        <color theme="1"/>
        <rFont val="微软雅黑 Light"/>
        <family val="2"/>
        <charset val="134"/>
      </rPr>
      <t>烧（伤)</t>
    </r>
    <r>
      <rPr>
        <sz val="11"/>
        <color theme="1"/>
        <rFont val="微软雅黑 Light"/>
        <family val="2"/>
        <charset val="134"/>
      </rPr>
      <t>：目标必须进行幸运检定以避免燃烧。下回合受到最小伤害。此后每回合伤害加倍，直到被扑灭（假设目标可燃)※。</t>
    </r>
    <phoneticPr fontId="2" type="noConversion"/>
  </si>
  <si>
    <r>
      <rPr>
        <b/>
        <sz val="11"/>
        <color theme="1"/>
        <rFont val="微软雅黑 Light"/>
        <family val="2"/>
        <charset val="134"/>
      </rPr>
      <t>点射/ 自动射击</t>
    </r>
    <r>
      <rPr>
        <sz val="11"/>
        <color theme="1"/>
        <rFont val="微软雅黑 Light"/>
        <family val="2"/>
        <charset val="134"/>
      </rPr>
      <t>：一些自动武器可以切换到点射或全自动射击模式，这些武器民间一般无法获得。价格则是黑市价格。</t>
    </r>
    <phoneticPr fontId="2" type="noConversion"/>
  </si>
  <si>
    <r>
      <rPr>
        <b/>
        <sz val="11"/>
        <color theme="1"/>
        <rFont val="微软雅黑 Light"/>
        <family val="2"/>
        <charset val="134"/>
      </rPr>
      <t>1/2、1/3</t>
    </r>
    <r>
      <rPr>
        <sz val="11"/>
        <color theme="1"/>
        <rFont val="微软雅黑 Light"/>
        <family val="2"/>
        <charset val="134"/>
      </rPr>
      <t>：只有每两或三回合才能准确攻击一次。</t>
    </r>
    <phoneticPr fontId="2" type="noConversion"/>
  </si>
  <si>
    <r>
      <rPr>
        <b/>
        <sz val="11"/>
        <color theme="1"/>
        <rFont val="微软雅黑 Light"/>
        <family val="2"/>
        <charset val="134"/>
      </rPr>
      <t>1 或2</t>
    </r>
    <r>
      <rPr>
        <sz val="11"/>
        <color theme="1"/>
        <rFont val="微软雅黑 Light"/>
        <family val="2"/>
        <charset val="134"/>
      </rPr>
      <t>：单管或两管可同时射击。</t>
    </r>
    <phoneticPr fontId="2" type="noConversion"/>
  </si>
  <si>
    <r>
      <rPr>
        <b/>
        <sz val="11"/>
        <color theme="1"/>
        <rFont val="微软雅黑 Light"/>
        <family val="2"/>
        <charset val="134"/>
      </rPr>
      <t>2 码、3 码等</t>
    </r>
    <r>
      <rPr>
        <sz val="11"/>
        <color theme="1"/>
        <rFont val="微软雅黑 Light"/>
        <family val="2"/>
        <charset val="134"/>
      </rPr>
      <t>：爆心半径。到爆心距离达到此距离1-2 倍时，伤害减半。达到此距离2-3 倍时，伤害减至四分之一。超过3 倍爆心距离不受伤害。如手雷，3 码内伤害4D10，3~6 码伤害2D10，6~9 码伤害1D10。</t>
    </r>
    <phoneticPr fontId="2" type="noConversion"/>
  </si>
  <si>
    <r>
      <rPr>
        <b/>
        <sz val="11"/>
        <color theme="1"/>
        <rFont val="微软雅黑 Light"/>
        <family val="2"/>
        <charset val="134"/>
      </rPr>
      <t>① 链锯</t>
    </r>
    <r>
      <rPr>
        <sz val="11"/>
        <color theme="1"/>
        <rFont val="微软雅黑 Light"/>
        <family val="2"/>
        <charset val="134"/>
      </rPr>
      <t>：非常难操作的武器。大失败概率加倍；大失败的情况非常糟糕，可能会锁住使用者的头肩，或者直接切向他们的腿脚，而对使用者造成2D8 点伤害。或者链条会断裂并缠在使用者的躯干上（2D8 伤害)。故障值可能导致链锯的电机停转、锯条堵塞或脱链。受到链锯的重伤会随机丧失一条肢体。</t>
    </r>
    <phoneticPr fontId="2" type="noConversion"/>
  </si>
  <si>
    <r>
      <rPr>
        <b/>
        <sz val="11"/>
        <color theme="1"/>
        <rFont val="微软雅黑 Light"/>
        <family val="2"/>
        <charset val="134"/>
      </rPr>
      <t>② 阔剑地雷</t>
    </r>
    <r>
      <rPr>
        <sz val="11"/>
        <color theme="1"/>
        <rFont val="微软雅黑 Light"/>
        <family val="2"/>
        <charset val="134"/>
      </rPr>
      <t>：这种武器的弹道是密集的射束流，其杀伤范围为120 度。</t>
    </r>
    <phoneticPr fontId="2" type="noConversion"/>
  </si>
  <si>
    <r>
      <rPr>
        <b/>
        <sz val="11"/>
        <color theme="1"/>
        <rFont val="微软雅黑 Light"/>
        <family val="2"/>
        <charset val="134"/>
      </rPr>
      <t>③ 莫兰上校的气动步枪</t>
    </r>
    <r>
      <rPr>
        <sz val="11"/>
        <color theme="1"/>
        <rFont val="微软雅黑 Light"/>
        <family val="2"/>
        <charset val="134"/>
      </rPr>
      <t>：靠压缩空气发射，不需要火药，因而比较安静。</t>
    </r>
    <phoneticPr fontId="2" type="noConversion"/>
  </si>
  <si>
    <r>
      <rPr>
        <b/>
        <sz val="11"/>
        <color theme="1"/>
        <rFont val="微软雅黑 Light"/>
        <family val="2"/>
        <charset val="134"/>
      </rPr>
      <t>④ 炸药筒和手雷</t>
    </r>
    <r>
      <rPr>
        <sz val="11"/>
        <color theme="1"/>
        <rFont val="微软雅黑 Light"/>
        <family val="2"/>
        <charset val="134"/>
      </rPr>
      <t>：每枚对3码之内的物体造成4D10点伤害，（超过3码且在）6码之内的造成2D10点伤害，（超过6码且在）9码之内的造成1D10点伤害。</t>
    </r>
    <phoneticPr fontId="2" type="noConversion"/>
  </si>
  <si>
    <r>
      <rPr>
        <b/>
        <sz val="11"/>
        <color theme="1"/>
        <rFont val="微软雅黑 Light"/>
        <family val="2"/>
        <charset val="134"/>
      </rPr>
      <t>⑤ 绞索</t>
    </r>
    <r>
      <rPr>
        <sz val="11"/>
        <color theme="1"/>
        <rFont val="微软雅黑 Light"/>
        <family val="2"/>
        <charset val="134"/>
      </rPr>
      <t>：目标需要用一个战技摆脱，否则每轮受到1D6点伤害。只对人类和相近的对手有效。</t>
    </r>
    <phoneticPr fontId="2" type="noConversion"/>
  </si>
  <si>
    <r>
      <rPr>
        <b/>
        <sz val="11"/>
        <color theme="1"/>
        <rFont val="微软雅黑 Light"/>
        <family val="2"/>
        <charset val="134"/>
      </rPr>
      <t>⑥ 速射机枪</t>
    </r>
    <r>
      <rPr>
        <sz val="11"/>
        <color theme="1"/>
        <rFont val="微软雅黑 Light"/>
        <family val="2"/>
        <charset val="134"/>
      </rPr>
      <t>：装在直升机上的加特林机枪。要不经过安装直接使用，使用者必须达到体格2。</t>
    </r>
    <phoneticPr fontId="2" type="noConversion"/>
  </si>
  <si>
    <r>
      <rPr>
        <b/>
        <sz val="11"/>
        <color theme="1"/>
        <rFont val="微软雅黑 Light"/>
        <family val="2"/>
        <charset val="134"/>
      </rPr>
      <t>⑦ 催泪瓦斯</t>
    </r>
    <r>
      <rPr>
        <sz val="11"/>
        <color theme="1"/>
        <rFont val="微软雅黑 Light"/>
        <family val="2"/>
        <charset val="134"/>
      </rPr>
      <t>：至近攻击规则无效；目标须通过一个DEX 五分之一的检定否则暂时目盲。只对人类和相近的对手有效。</t>
    </r>
    <phoneticPr fontId="2" type="noConversion"/>
  </si>
  <si>
    <r>
      <rPr>
        <b/>
        <sz val="11"/>
        <color theme="1"/>
        <rFont val="微软雅黑 Light"/>
        <family val="2"/>
        <charset val="134"/>
      </rPr>
      <t>⑧ 电击枪</t>
    </r>
    <r>
      <rPr>
        <sz val="11"/>
        <color theme="1"/>
        <rFont val="微软雅黑 Light"/>
        <family val="2"/>
        <charset val="134"/>
      </rPr>
      <t>：仅对体格2 及以下的目标有效，目标在1D6 回合内不能行动（或KP 决定)。</t>
    </r>
    <phoneticPr fontId="2" type="noConversion"/>
  </si>
  <si>
    <r>
      <rPr>
        <b/>
        <sz val="11"/>
        <color theme="1"/>
        <rFont val="微软雅黑 Light"/>
        <family val="2"/>
        <charset val="134"/>
      </rPr>
      <t>弹数〔枪体或弹匣中的〕</t>
    </r>
    <r>
      <rPr>
        <sz val="11"/>
        <color theme="1"/>
        <rFont val="微软雅黑 Light"/>
        <family val="2"/>
        <charset val="134"/>
      </rPr>
      <t>：因为弹匣或弹鼓的尺寸不同，可能有多个数字。“壹”= 一次性。价格：分为1920 年代和现代（现代价格是收藏家市场价格，1920 年代则否)。</t>
    </r>
    <phoneticPr fontId="2" type="noConversion"/>
  </si>
  <si>
    <r>
      <rPr>
        <b/>
        <sz val="11"/>
        <color theme="1"/>
        <rFont val="微软雅黑 Light"/>
        <family val="2"/>
        <charset val="134"/>
      </rPr>
      <t>每轮（攻击次数)</t>
    </r>
    <r>
      <rPr>
        <sz val="11"/>
        <color theme="1"/>
        <rFont val="微软雅黑 Light"/>
        <family val="2"/>
        <charset val="134"/>
      </rPr>
      <t>：每个战斗轮中能够进行攻击的次数（不影响角色用该武器反击的次数)。绝大多数武器可以每轮射击一次而没有惩罚骰。射出的子弹数可以增加到最大射数（表示在括号里的数值)，但是每一次射击都有一个惩罚骰。一些武器具有自动射击功能，用它射击使用自动武器规则。</t>
    </r>
    <phoneticPr fontId="2" type="noConversion"/>
  </si>
  <si>
    <r>
      <rPr>
        <b/>
        <sz val="11"/>
        <color theme="1"/>
        <rFont val="微软雅黑 Light"/>
        <family val="2"/>
        <charset val="134"/>
      </rPr>
      <t>贯穿</t>
    </r>
    <r>
      <rPr>
        <sz val="11"/>
        <color theme="1"/>
        <rFont val="微软雅黑 Light"/>
        <family val="2"/>
        <charset val="134"/>
      </rPr>
      <t>：表征该武器类别或武器能够贯穿。极难成功造成贯穿：最大值伤害（近战武器有最大伤害加值) 再额外加上一次武器的伤害骰。反击不能造成贯穿。在极远的距离只有极难成功能命中目标的时候，必须要会心一击（出目01) 才能造成贯穿。</t>
    </r>
    <phoneticPr fontId="2" type="noConversion"/>
  </si>
  <si>
    <r>
      <rPr>
        <b/>
        <sz val="11"/>
        <color theme="1"/>
        <rFont val="微软雅黑 Light"/>
        <family val="2"/>
        <charset val="134"/>
      </rPr>
      <t>伤害</t>
    </r>
    <r>
      <rPr>
        <sz val="11"/>
        <color theme="1"/>
        <rFont val="微软雅黑 Light"/>
        <family val="2"/>
        <charset val="134"/>
      </rPr>
      <t>：投掷指定的骰子得到伤害。攻击骰子的结果是极难成功时，伤害会增加。武器按极难成功时伤害增加的方式分为两种：贯穿武器和非贯穿武器。非贯穿武器取最大伤害（如果有伤害加值，也取最大值)。要注意的重点是，只有主动的攻击在极难成功时会增加伤害；任何反击造成的成功攻击，即使是极难成功也不会增加伤害。</t>
    </r>
    <phoneticPr fontId="2" type="noConversion"/>
  </si>
  <si>
    <r>
      <rPr>
        <b/>
        <sz val="11"/>
        <color theme="1"/>
        <rFont val="微软雅黑 Light"/>
        <family val="2"/>
        <charset val="134"/>
      </rPr>
      <t>所用技能</t>
    </r>
    <r>
      <rPr>
        <sz val="11"/>
        <color theme="1"/>
        <rFont val="微软雅黑 Light"/>
        <family val="2"/>
        <charset val="134"/>
      </rPr>
      <t>：使用武器需要的技能。</t>
    </r>
    <phoneticPr fontId="2" type="noConversion"/>
  </si>
  <si>
    <t>√</t>
    <phoneticPr fontId="2" type="noConversion"/>
  </si>
  <si>
    <t>点击这里下载规则书</t>
    <phoneticPr fontId="2" type="noConversion"/>
  </si>
  <si>
    <t>点击这里下载调查员手册</t>
    <phoneticPr fontId="2" type="noConversion"/>
  </si>
  <si>
    <t>2/4</t>
  </si>
  <si>
    <t>1/10</t>
  </si>
  <si>
    <t>2/15</t>
  </si>
  <si>
    <t>3/9</t>
  </si>
  <si>
    <t>2/6</t>
  </si>
  <si>
    <t>1</t>
    <phoneticPr fontId="2" type="noConversion"/>
  </si>
  <si>
    <t>1/2</t>
    <phoneticPr fontId="2" type="noConversion"/>
  </si>
  <si>
    <t>男</t>
  </si>
  <si>
    <t>加拿大卡利登</t>
  </si>
  <si>
    <t>儿童</t>
  </si>
  <si>
    <t>止水</t>
  </si>
  <si>
    <t>教育×3</t>
  </si>
  <si>
    <t xml:space="preserve">“欺诈者” </t>
  </si>
  <si>
    <t>只有九岁的小男孩，但是颜值超高，对很多女孩子都很好，很会哄女孩子但是热衷于欺骗他人为乐</t>
  </si>
  <si>
    <t>说话真假参半才是这个世界最有趣的地方</t>
  </si>
  <si>
    <t>父亲与母亲</t>
  </si>
  <si>
    <t>家庭</t>
  </si>
  <si>
    <t>家庭的传家宝，目前放在家里，母亲说未成年之前不给看</t>
  </si>
  <si>
    <t>虚假与真实</t>
  </si>
  <si>
    <t>1980s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</si>
</sst>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24" formatCode="\$#,##0_);[Red]\(\$#,##0\)"/>
    <numFmt numFmtId="176" formatCode="0_ "/>
    <numFmt numFmtId="177" formatCode="0_);[Red]\(0\)"/>
    <numFmt numFmtId="178" formatCode="\+0;\-0;\±0"/>
    <numFmt numFmtId="179" formatCode="\/0_ "/>
  </numFmts>
  <fonts count="26" x14ac:knownFonts="1">
    <font>
      <sz val="11"/>
      <color theme="1"/>
      <name val="等线"/>
      <family val="2"/>
      <charset val="134"/>
      <scheme val="minor"/>
    </font>
    <font>
      <sz val="11"/>
      <color theme="1"/>
      <name val="微软雅黑"/>
      <family val="2"/>
      <charset val="134"/>
    </font>
    <font>
      <sz val="9"/>
      <name val="等线"/>
      <family val="2"/>
      <charset val="134"/>
      <scheme val="minor"/>
    </font>
    <font>
      <sz val="10"/>
      <color theme="1"/>
      <name val="微软雅黑"/>
      <family val="2"/>
      <charset val="134"/>
    </font>
    <font>
      <sz val="8"/>
      <color theme="1"/>
      <name val="微软雅黑"/>
      <family val="2"/>
      <charset val="134"/>
    </font>
    <font>
      <sz val="11"/>
      <color theme="0"/>
      <name val="微软雅黑"/>
      <family val="2"/>
      <charset val="134"/>
    </font>
    <font>
      <sz val="11"/>
      <color theme="1"/>
      <name val="微软雅黑 Light"/>
      <family val="2"/>
      <charset val="134"/>
    </font>
    <font>
      <sz val="11"/>
      <color rgb="FFC00000"/>
      <name val="微软雅黑 Light"/>
      <family val="2"/>
      <charset val="134"/>
    </font>
    <font>
      <sz val="10.5"/>
      <color theme="1"/>
      <name val="微软雅黑 Light"/>
      <family val="2"/>
      <charset val="134"/>
    </font>
    <font>
      <sz val="10"/>
      <color theme="0" tint="-0.499984740745262"/>
      <name val="微软雅黑"/>
      <family val="2"/>
      <charset val="134"/>
    </font>
    <font>
      <b/>
      <sz val="11"/>
      <color rgb="FFFF0000"/>
      <name val="微软雅黑 Light"/>
      <family val="2"/>
      <charset val="134"/>
    </font>
    <font>
      <sz val="11"/>
      <color theme="0"/>
      <name val="微软雅黑 Light"/>
      <family val="2"/>
      <charset val="134"/>
    </font>
    <font>
      <sz val="10"/>
      <name val="微软雅黑"/>
      <family val="2"/>
      <charset val="134"/>
    </font>
    <font>
      <sz val="10"/>
      <color theme="0"/>
      <name val="微软雅黑"/>
      <family val="2"/>
      <charset val="134"/>
    </font>
    <font>
      <sz val="10"/>
      <color theme="0" tint="-0.249977111117893"/>
      <name val="微软雅黑"/>
      <family val="2"/>
      <charset val="134"/>
    </font>
    <font>
      <sz val="10"/>
      <color theme="2" tint="-0.249977111117893"/>
      <name val="微软雅黑"/>
      <family val="2"/>
      <charset val="134"/>
    </font>
    <font>
      <sz val="9"/>
      <color theme="1"/>
      <name val="微软雅黑"/>
      <family val="2"/>
      <charset val="134"/>
    </font>
    <font>
      <sz val="12"/>
      <color theme="0"/>
      <name val="微软雅黑 Light"/>
      <family val="2"/>
      <charset val="134"/>
    </font>
    <font>
      <sz val="12"/>
      <color theme="1"/>
      <name val="微软雅黑 Light"/>
      <family val="2"/>
      <charset val="134"/>
    </font>
    <font>
      <sz val="12"/>
      <color theme="1"/>
      <name val="微软雅黑"/>
      <family val="2"/>
      <charset val="134"/>
    </font>
    <font>
      <sz val="12"/>
      <color theme="0"/>
      <name val="微软雅黑"/>
      <family val="2"/>
      <charset val="134"/>
    </font>
    <font>
      <sz val="11"/>
      <name val="微软雅黑 Light"/>
      <family val="2"/>
      <charset val="134"/>
    </font>
    <font>
      <b/>
      <sz val="11"/>
      <name val="微软雅黑 Light"/>
      <family val="2"/>
      <charset val="134"/>
    </font>
    <font>
      <b/>
      <sz val="11"/>
      <color theme="1"/>
      <name val="微软雅黑 Light"/>
      <family val="2"/>
      <charset val="134"/>
    </font>
    <font>
      <u/>
      <sz val="11"/>
      <color theme="10"/>
      <name val="等线"/>
      <family val="2"/>
      <charset val="134"/>
      <scheme val="minor"/>
    </font>
    <font>
      <u/>
      <sz val="12"/>
      <color theme="10"/>
      <name val="微软雅黑 Light"/>
      <family val="2"/>
      <charset val="134"/>
    </font>
  </fonts>
  <fills count="8">
    <fill>
      <patternFill patternType="none"/>
    </fill>
    <fill>
      <patternFill patternType="gray125"/>
    </fill>
    <fill>
      <patternFill patternType="solid">
        <fgColor theme="4"/>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0"/>
        <bgColor indexed="64"/>
      </patternFill>
    </fill>
    <fill>
      <patternFill patternType="solid">
        <fgColor theme="8" tint="0.39997558519241921"/>
        <bgColor indexed="64"/>
      </patternFill>
    </fill>
  </fills>
  <borders count="58">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top style="thin">
        <color theme="0" tint="-0.249977111117893"/>
      </top>
      <bottom/>
      <diagonal/>
    </border>
    <border>
      <left/>
      <right/>
      <top style="thin">
        <color theme="0" tint="-0.249977111117893"/>
      </top>
      <bottom/>
      <diagonal/>
    </border>
    <border>
      <left style="thin">
        <color theme="0" tint="-0.249977111117893"/>
      </left>
      <right/>
      <top/>
      <bottom style="thin">
        <color theme="0" tint="-0.249977111117893"/>
      </bottom>
      <diagonal/>
    </border>
    <border>
      <left/>
      <right/>
      <top/>
      <bottom style="thin">
        <color theme="0" tint="-0.249977111117893"/>
      </bottom>
      <diagonal/>
    </border>
    <border>
      <left style="thin">
        <color theme="0" tint="-0.249977111117893"/>
      </left>
      <right/>
      <top style="thin">
        <color theme="0" tint="-0.249977111117893"/>
      </top>
      <bottom style="thin">
        <color theme="0" tint="-0.249977111117893"/>
      </bottom>
      <diagonal/>
    </border>
    <border>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0" tint="-0.249977111117893"/>
      </left>
      <right style="double">
        <color theme="0" tint="-0.499984740745262"/>
      </right>
      <top style="thin">
        <color theme="0" tint="-0.249977111117893"/>
      </top>
      <bottom style="thin">
        <color theme="0" tint="-0.249977111117893"/>
      </bottom>
      <diagonal/>
    </border>
    <border>
      <left style="medium">
        <color indexed="64"/>
      </left>
      <right/>
      <top style="medium">
        <color indexed="64"/>
      </top>
      <bottom style="thin">
        <color theme="0" tint="-0.249977111117893"/>
      </bottom>
      <diagonal/>
    </border>
    <border>
      <left/>
      <right/>
      <top style="medium">
        <color indexed="64"/>
      </top>
      <bottom style="thin">
        <color theme="0" tint="-0.249977111117893"/>
      </bottom>
      <diagonal/>
    </border>
    <border>
      <left/>
      <right style="medium">
        <color indexed="64"/>
      </right>
      <top style="medium">
        <color indexed="64"/>
      </top>
      <bottom style="thin">
        <color theme="0" tint="-0.249977111117893"/>
      </bottom>
      <diagonal/>
    </border>
    <border>
      <left style="medium">
        <color indexed="64"/>
      </left>
      <right style="thin">
        <color theme="0" tint="-0.249977111117893"/>
      </right>
      <top style="thin">
        <color theme="0" tint="-0.249977111117893"/>
      </top>
      <bottom style="thin">
        <color theme="0" tint="-0.249977111117893"/>
      </bottom>
      <diagonal/>
    </border>
    <border>
      <left/>
      <right style="medium">
        <color indexed="64"/>
      </right>
      <top style="thin">
        <color theme="0" tint="-0.249977111117893"/>
      </top>
      <bottom style="thin">
        <color theme="0" tint="-0.249977111117893"/>
      </bottom>
      <diagonal/>
    </border>
    <border>
      <left style="thin">
        <color theme="0" tint="-0.249977111117893"/>
      </left>
      <right style="medium">
        <color indexed="64"/>
      </right>
      <top style="thin">
        <color theme="0" tint="-0.249977111117893"/>
      </top>
      <bottom style="thin">
        <color theme="0" tint="-0.249977111117893"/>
      </bottom>
      <diagonal/>
    </border>
    <border>
      <left style="medium">
        <color indexed="64"/>
      </left>
      <right style="thin">
        <color theme="0" tint="-0.249977111117893"/>
      </right>
      <top style="thin">
        <color theme="0" tint="-0.249977111117893"/>
      </top>
      <bottom style="medium">
        <color indexed="64"/>
      </bottom>
      <diagonal/>
    </border>
    <border>
      <left style="thin">
        <color theme="0" tint="-0.249977111117893"/>
      </left>
      <right style="thin">
        <color theme="0" tint="-0.249977111117893"/>
      </right>
      <top style="thin">
        <color theme="0" tint="-0.249977111117893"/>
      </top>
      <bottom style="medium">
        <color indexed="64"/>
      </bottom>
      <diagonal/>
    </border>
    <border>
      <left style="thin">
        <color theme="0" tint="-0.249977111117893"/>
      </left>
      <right/>
      <top style="thin">
        <color theme="0" tint="-0.249977111117893"/>
      </top>
      <bottom style="medium">
        <color indexed="64"/>
      </bottom>
      <diagonal/>
    </border>
    <border>
      <left/>
      <right/>
      <top style="thin">
        <color theme="0" tint="-0.249977111117893"/>
      </top>
      <bottom style="medium">
        <color indexed="64"/>
      </bottom>
      <diagonal/>
    </border>
    <border>
      <left/>
      <right style="medium">
        <color indexed="64"/>
      </right>
      <top style="thin">
        <color theme="0" tint="-0.249977111117893"/>
      </top>
      <bottom style="medium">
        <color indexed="64"/>
      </bottom>
      <diagonal/>
    </border>
    <border>
      <left style="medium">
        <color indexed="64"/>
      </left>
      <right style="thin">
        <color theme="0" tint="-0.249977111117893"/>
      </right>
      <top style="medium">
        <color indexed="64"/>
      </top>
      <bottom style="thin">
        <color theme="0" tint="-0.249977111117893"/>
      </bottom>
      <diagonal/>
    </border>
    <border>
      <left style="thin">
        <color theme="0" tint="-0.249977111117893"/>
      </left>
      <right style="thin">
        <color theme="0" tint="-0.249977111117893"/>
      </right>
      <top style="medium">
        <color indexed="64"/>
      </top>
      <bottom style="thin">
        <color theme="0" tint="-0.249977111117893"/>
      </bottom>
      <diagonal/>
    </border>
    <border>
      <left style="thin">
        <color theme="0" tint="-0.249977111117893"/>
      </left>
      <right style="medium">
        <color indexed="64"/>
      </right>
      <top style="medium">
        <color indexed="64"/>
      </top>
      <bottom style="thin">
        <color theme="0" tint="-0.249977111117893"/>
      </bottom>
      <diagonal/>
    </border>
    <border>
      <left style="thin">
        <color theme="0" tint="-0.249977111117893"/>
      </left>
      <right style="medium">
        <color indexed="64"/>
      </right>
      <top style="thin">
        <color theme="0" tint="-0.249977111117893"/>
      </top>
      <bottom style="medium">
        <color indexed="64"/>
      </bottom>
      <diagonal/>
    </border>
    <border>
      <left style="thin">
        <color theme="0" tint="-0.249977111117893"/>
      </left>
      <right/>
      <top/>
      <bottom style="medium">
        <color indexed="64"/>
      </bottom>
      <diagonal/>
    </border>
    <border>
      <left/>
      <right style="thin">
        <color theme="0" tint="-0.249977111117893"/>
      </right>
      <top/>
      <bottom style="medium">
        <color indexed="64"/>
      </bottom>
      <diagonal/>
    </border>
    <border>
      <left/>
      <right style="thin">
        <color theme="0" tint="-0.249977111117893"/>
      </right>
      <top style="thin">
        <color theme="0" tint="-0.249977111117893"/>
      </top>
      <bottom style="medium">
        <color indexed="64"/>
      </bottom>
      <diagonal/>
    </border>
    <border>
      <left style="thin">
        <color theme="0" tint="-0.249977111117893"/>
      </left>
      <right style="double">
        <color theme="0" tint="-0.499984740745262"/>
      </right>
      <top style="thin">
        <color theme="0" tint="-0.249977111117893"/>
      </top>
      <bottom style="medium">
        <color indexed="64"/>
      </bottom>
      <diagonal/>
    </border>
    <border>
      <left/>
      <right style="thin">
        <color theme="0" tint="-0.249977111117893"/>
      </right>
      <top style="medium">
        <color indexed="64"/>
      </top>
      <bottom style="thin">
        <color theme="0" tint="-0.249977111117893"/>
      </bottom>
      <diagonal/>
    </border>
    <border>
      <left style="thin">
        <color theme="0" tint="-0.249977111117893"/>
      </left>
      <right/>
      <top style="medium">
        <color indexed="64"/>
      </top>
      <bottom style="thin">
        <color theme="0" tint="-0.249977111117893"/>
      </bottom>
      <diagonal/>
    </border>
    <border>
      <left style="thin">
        <color theme="0" tint="-0.249977111117893"/>
      </left>
      <right style="double">
        <color indexed="64"/>
      </right>
      <top style="medium">
        <color indexed="64"/>
      </top>
      <bottom style="thin">
        <color theme="0" tint="-0.249977111117893"/>
      </bottom>
      <diagonal/>
    </border>
    <border>
      <left style="thin">
        <color theme="0" tint="-0.249977111117893"/>
      </left>
      <right style="double">
        <color indexed="64"/>
      </right>
      <top style="thin">
        <color theme="0" tint="-0.249977111117893"/>
      </top>
      <bottom style="medium">
        <color indexed="64"/>
      </bottom>
      <diagonal/>
    </border>
    <border>
      <left style="double">
        <color indexed="64"/>
      </left>
      <right style="thin">
        <color theme="0" tint="-0.249977111117893"/>
      </right>
      <top style="medium">
        <color indexed="64"/>
      </top>
      <bottom style="thin">
        <color theme="0" tint="-0.249977111117893"/>
      </bottom>
      <diagonal/>
    </border>
    <border>
      <left style="double">
        <color indexed="64"/>
      </left>
      <right style="thin">
        <color theme="0" tint="-0.249977111117893"/>
      </right>
      <top style="thin">
        <color theme="0" tint="-0.249977111117893"/>
      </top>
      <bottom style="medium">
        <color indexed="64"/>
      </bottom>
      <diagonal/>
    </border>
    <border>
      <left/>
      <right style="medium">
        <color indexed="64"/>
      </right>
      <top style="thin">
        <color theme="0" tint="-0.249977111117893"/>
      </top>
      <bottom/>
      <diagonal/>
    </border>
    <border>
      <left/>
      <right style="medium">
        <color indexed="64"/>
      </right>
      <top/>
      <bottom style="thin">
        <color theme="0" tint="-0.249977111117893"/>
      </bottom>
      <diagonal/>
    </border>
    <border>
      <left style="medium">
        <color indexed="64"/>
      </left>
      <right/>
      <top style="thin">
        <color theme="0" tint="-0.249977111117893"/>
      </top>
      <bottom style="thin">
        <color theme="0" tint="-0.249977111117893"/>
      </bottom>
      <diagonal/>
    </border>
    <border>
      <left style="medium">
        <color indexed="64"/>
      </left>
      <right/>
      <top style="thin">
        <color theme="0" tint="-0.249977111117893"/>
      </top>
      <bottom/>
      <diagonal/>
    </border>
    <border>
      <left style="medium">
        <color indexed="64"/>
      </left>
      <right/>
      <top/>
      <bottom style="thin">
        <color theme="0" tint="-0.249977111117893"/>
      </bottom>
      <diagonal/>
    </border>
    <border>
      <left/>
      <right/>
      <top style="medium">
        <color indexed="64"/>
      </top>
      <bottom style="medium">
        <color indexed="64"/>
      </bottom>
      <diagonal/>
    </border>
    <border>
      <left style="double">
        <color indexed="64"/>
      </left>
      <right/>
      <top/>
      <bottom style="medium">
        <color indexed="64"/>
      </bottom>
      <diagonal/>
    </border>
    <border>
      <left style="double">
        <color indexed="64"/>
      </left>
      <right/>
      <top style="medium">
        <color indexed="64"/>
      </top>
      <bottom style="thin">
        <color theme="0" tint="-0.249977111117893"/>
      </bottom>
      <diagonal/>
    </border>
    <border>
      <left style="double">
        <color theme="0" tint="-0.499984740745262"/>
      </left>
      <right style="thin">
        <color theme="0" tint="-0.249977111117893"/>
      </right>
      <top style="thin">
        <color theme="0" tint="-0.249977111117893"/>
      </top>
      <bottom style="thin">
        <color theme="0" tint="-0.249977111117893"/>
      </bottom>
      <diagonal/>
    </border>
    <border>
      <left style="medium">
        <color indexed="64"/>
      </left>
      <right style="thin">
        <color theme="0" tint="-0.249977111117893"/>
      </right>
      <top style="medium">
        <color indexed="64"/>
      </top>
      <bottom style="medium">
        <color indexed="64"/>
      </bottom>
      <diagonal/>
    </border>
    <border>
      <left style="thin">
        <color theme="0" tint="-0.249977111117893"/>
      </left>
      <right style="thin">
        <color theme="0" tint="-0.249977111117893"/>
      </right>
      <top style="medium">
        <color indexed="64"/>
      </top>
      <bottom style="medium">
        <color indexed="64"/>
      </bottom>
      <diagonal/>
    </border>
    <border>
      <left style="thin">
        <color theme="0" tint="-0.249977111117893"/>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2">
    <xf numFmtId="0" fontId="0" fillId="0" borderId="0">
      <alignment vertical="center"/>
    </xf>
    <xf numFmtId="0" fontId="24" fillId="0" borderId="0" applyNumberFormat="0" applyFill="0" applyBorder="0" applyAlignment="0" applyProtection="0">
      <alignment vertical="center"/>
    </xf>
  </cellStyleXfs>
  <cellXfs count="435">
    <xf numFmtId="0" fontId="0" fillId="0" borderId="0" xfId="0">
      <alignment vertical="center"/>
    </xf>
    <xf numFmtId="0" fontId="1" fillId="0" borderId="0" xfId="0" applyFont="1" applyAlignment="1">
      <alignment horizontal="center" vertical="center"/>
    </xf>
    <xf numFmtId="0" fontId="5" fillId="0" borderId="0" xfId="0" applyFont="1" applyAlignment="1">
      <alignment horizontal="center" vertical="center"/>
    </xf>
    <xf numFmtId="0" fontId="1" fillId="3" borderId="4" xfId="0" applyFont="1" applyFill="1" applyBorder="1" applyAlignment="1">
      <alignment horizontal="center" vertical="center"/>
    </xf>
    <xf numFmtId="0" fontId="1" fillId="3" borderId="5" xfId="0" applyFont="1" applyFill="1" applyBorder="1" applyAlignment="1">
      <alignment horizontal="center" vertical="center"/>
    </xf>
    <xf numFmtId="0" fontId="1" fillId="0" borderId="4" xfId="0" applyFont="1" applyBorder="1" applyAlignment="1">
      <alignment horizontal="center" vertical="center"/>
    </xf>
    <xf numFmtId="0" fontId="1" fillId="0" borderId="5" xfId="0" applyFont="1" applyBorder="1" applyAlignment="1">
      <alignment horizontal="center" vertical="center"/>
    </xf>
    <xf numFmtId="0" fontId="1" fillId="3" borderId="6" xfId="0" applyFont="1" applyFill="1" applyBorder="1" applyAlignment="1">
      <alignment horizontal="center" vertical="center"/>
    </xf>
    <xf numFmtId="0" fontId="1" fillId="3" borderId="8" xfId="0" applyFont="1" applyFill="1" applyBorder="1" applyAlignment="1">
      <alignment horizontal="center" vertical="center"/>
    </xf>
    <xf numFmtId="0" fontId="1" fillId="0" borderId="6" xfId="0" applyFont="1" applyBorder="1" applyAlignment="1">
      <alignment horizontal="center" vertical="center"/>
    </xf>
    <xf numFmtId="0" fontId="1" fillId="0" borderId="8" xfId="0" applyFont="1" applyBorder="1" applyAlignment="1">
      <alignment horizontal="center" vertical="center"/>
    </xf>
    <xf numFmtId="49" fontId="6" fillId="3" borderId="0" xfId="0" applyNumberFormat="1" applyFont="1" applyFill="1" applyBorder="1" applyAlignment="1" applyProtection="1">
      <alignment horizontal="center" vertical="center"/>
      <protection locked="0"/>
    </xf>
    <xf numFmtId="0" fontId="6" fillId="3" borderId="0" xfId="0" applyFont="1" applyFill="1" applyBorder="1" applyAlignment="1" applyProtection="1">
      <alignment horizontal="center" vertical="center" wrapText="1"/>
      <protection locked="0"/>
    </xf>
    <xf numFmtId="0" fontId="6" fillId="3" borderId="0" xfId="0" applyFont="1" applyFill="1" applyBorder="1" applyAlignment="1" applyProtection="1">
      <alignment horizontal="left" vertical="center"/>
      <protection locked="0"/>
    </xf>
    <xf numFmtId="0" fontId="6" fillId="0" borderId="0" xfId="0" applyFont="1" applyBorder="1" applyAlignment="1" applyProtection="1">
      <alignment horizontal="left" vertical="center"/>
      <protection locked="0"/>
    </xf>
    <xf numFmtId="0" fontId="6" fillId="0" borderId="7" xfId="0" applyFont="1" applyBorder="1" applyAlignment="1" applyProtection="1">
      <alignment horizontal="left" vertical="center"/>
      <protection locked="0"/>
    </xf>
    <xf numFmtId="0" fontId="9" fillId="0" borderId="0" xfId="0" applyFont="1" applyBorder="1" applyAlignment="1" applyProtection="1">
      <alignment vertical="center" wrapText="1"/>
    </xf>
    <xf numFmtId="0" fontId="3" fillId="0" borderId="0" xfId="0" applyFont="1" applyAlignment="1" applyProtection="1">
      <alignment horizontal="center" vertical="center"/>
    </xf>
    <xf numFmtId="0" fontId="3" fillId="0" borderId="0" xfId="0" applyFont="1" applyAlignment="1" applyProtection="1">
      <alignment vertical="center"/>
    </xf>
    <xf numFmtId="0" fontId="9" fillId="0" borderId="0" xfId="0" applyFont="1" applyBorder="1" applyAlignment="1" applyProtection="1">
      <alignment horizontal="left"/>
    </xf>
    <xf numFmtId="0" fontId="9" fillId="0" borderId="0" xfId="0" applyFont="1" applyBorder="1" applyAlignment="1" applyProtection="1">
      <alignment vertical="center"/>
    </xf>
    <xf numFmtId="0" fontId="9" fillId="0" borderId="0" xfId="0" applyFont="1" applyBorder="1" applyAlignment="1" applyProtection="1">
      <alignment horizontal="center" vertical="top"/>
    </xf>
    <xf numFmtId="0" fontId="15" fillId="0" borderId="0" xfId="0" applyFont="1" applyBorder="1" applyAlignment="1" applyProtection="1">
      <alignment horizontal="center" vertical="center"/>
    </xf>
    <xf numFmtId="0" fontId="12" fillId="0" borderId="0" xfId="0" applyFont="1" applyAlignment="1" applyProtection="1">
      <alignment horizontal="center" vertical="center"/>
    </xf>
    <xf numFmtId="176" fontId="12" fillId="0" borderId="0" xfId="0" applyNumberFormat="1" applyFont="1" applyAlignment="1" applyProtection="1">
      <alignment horizontal="center" vertical="center"/>
    </xf>
    <xf numFmtId="0" fontId="11" fillId="2" borderId="1" xfId="0" applyFont="1" applyFill="1" applyBorder="1" applyAlignment="1" applyProtection="1">
      <alignment horizontal="center" vertical="center"/>
      <protection locked="0"/>
    </xf>
    <xf numFmtId="0" fontId="11" fillId="2" borderId="2" xfId="0" applyFont="1" applyFill="1" applyBorder="1" applyAlignment="1" applyProtection="1">
      <alignment horizontal="center" vertical="center"/>
      <protection locked="0"/>
    </xf>
    <xf numFmtId="49" fontId="11" fillId="2" borderId="2" xfId="0" applyNumberFormat="1" applyFont="1" applyFill="1" applyBorder="1" applyAlignment="1" applyProtection="1">
      <alignment horizontal="center" vertical="center"/>
      <protection locked="0"/>
    </xf>
    <xf numFmtId="0" fontId="11" fillId="2" borderId="2" xfId="0" applyFont="1" applyFill="1" applyBorder="1" applyAlignment="1" applyProtection="1">
      <alignment horizontal="center" vertical="center" wrapText="1"/>
      <protection locked="0"/>
    </xf>
    <xf numFmtId="0" fontId="11" fillId="2" borderId="3" xfId="0" applyFont="1" applyFill="1" applyBorder="1" applyAlignment="1" applyProtection="1">
      <alignment horizontal="center" vertical="center" wrapText="1"/>
      <protection locked="0"/>
    </xf>
    <xf numFmtId="0" fontId="6" fillId="0" borderId="0" xfId="0" applyFont="1" applyAlignment="1" applyProtection="1">
      <alignment horizontal="center" vertical="center"/>
      <protection locked="0"/>
    </xf>
    <xf numFmtId="0" fontId="6" fillId="0" borderId="4" xfId="0" applyFont="1" applyBorder="1" applyAlignment="1" applyProtection="1">
      <alignment horizontal="center" vertical="center"/>
      <protection locked="0"/>
    </xf>
    <xf numFmtId="0" fontId="6" fillId="3" borderId="4" xfId="0" applyFont="1" applyFill="1" applyBorder="1" applyAlignment="1" applyProtection="1">
      <alignment horizontal="center" vertical="center"/>
      <protection locked="0"/>
    </xf>
    <xf numFmtId="0" fontId="6" fillId="3" borderId="5" xfId="0" applyFont="1" applyFill="1" applyBorder="1" applyAlignment="1" applyProtection="1">
      <alignment horizontal="left" vertical="center" wrapText="1"/>
      <protection locked="0"/>
    </xf>
    <xf numFmtId="0" fontId="6" fillId="0" borderId="0" xfId="0" applyFont="1" applyBorder="1" applyAlignment="1" applyProtection="1">
      <alignment horizontal="center" vertical="center"/>
      <protection locked="0"/>
    </xf>
    <xf numFmtId="0" fontId="6" fillId="0" borderId="0" xfId="0" applyFont="1" applyBorder="1" applyAlignment="1" applyProtection="1">
      <alignment horizontal="center" vertical="center" wrapText="1"/>
      <protection locked="0"/>
    </xf>
    <xf numFmtId="0" fontId="6" fillId="0" borderId="5" xfId="0" applyFont="1" applyBorder="1" applyAlignment="1" applyProtection="1">
      <alignment horizontal="left" vertical="center"/>
      <protection locked="0"/>
    </xf>
    <xf numFmtId="0" fontId="6" fillId="0" borderId="6" xfId="0" applyFont="1" applyBorder="1" applyAlignment="1" applyProtection="1">
      <alignment horizontal="center" vertical="center"/>
      <protection locked="0"/>
    </xf>
    <xf numFmtId="0" fontId="6" fillId="0" borderId="7" xfId="0" applyFont="1" applyBorder="1" applyAlignment="1" applyProtection="1">
      <alignment horizontal="center" vertical="center"/>
      <protection locked="0"/>
    </xf>
    <xf numFmtId="0" fontId="6" fillId="0" borderId="7" xfId="0" applyFont="1" applyBorder="1" applyAlignment="1" applyProtection="1">
      <alignment horizontal="center" vertical="center" wrapText="1"/>
      <protection locked="0"/>
    </xf>
    <xf numFmtId="0" fontId="6" fillId="0" borderId="8" xfId="0" applyFont="1" applyBorder="1" applyAlignment="1" applyProtection="1">
      <alignment horizontal="left" vertical="center"/>
      <protection locked="0"/>
    </xf>
    <xf numFmtId="0" fontId="6" fillId="0" borderId="0" xfId="0" applyFont="1" applyAlignment="1" applyProtection="1">
      <alignment horizontal="left" vertical="center"/>
      <protection locked="0"/>
    </xf>
    <xf numFmtId="49" fontId="6" fillId="0" borderId="0" xfId="0" applyNumberFormat="1" applyFont="1" applyAlignment="1" applyProtection="1">
      <alignment horizontal="center" vertical="center"/>
      <protection locked="0"/>
    </xf>
    <xf numFmtId="0" fontId="6" fillId="0" borderId="0" xfId="0" applyFont="1" applyAlignment="1" applyProtection="1">
      <alignment horizontal="center" vertical="center" wrapText="1"/>
      <protection locked="0"/>
    </xf>
    <xf numFmtId="0" fontId="6" fillId="0" borderId="0" xfId="0" applyFont="1" applyAlignment="1" applyProtection="1">
      <alignment horizontal="left" vertical="center" wrapText="1"/>
      <protection locked="0"/>
    </xf>
    <xf numFmtId="0" fontId="6" fillId="3" borderId="0" xfId="0" applyFont="1" applyFill="1" applyBorder="1" applyAlignment="1" applyProtection="1">
      <alignment horizontal="center" vertical="center"/>
    </xf>
    <xf numFmtId="0" fontId="6" fillId="0" borderId="0" xfId="0" applyFont="1" applyBorder="1" applyAlignment="1" applyProtection="1">
      <alignment horizontal="center" vertical="center"/>
    </xf>
    <xf numFmtId="0" fontId="6" fillId="0" borderId="7" xfId="0" applyFont="1" applyBorder="1" applyAlignment="1" applyProtection="1">
      <alignment horizontal="center" vertical="center"/>
    </xf>
    <xf numFmtId="0" fontId="17" fillId="0" borderId="0" xfId="0" applyFont="1" applyAlignment="1">
      <alignment horizontal="center" vertical="center"/>
    </xf>
    <xf numFmtId="0" fontId="18" fillId="0" borderId="0" xfId="0" applyFont="1" applyAlignment="1">
      <alignment horizontal="center" vertical="center"/>
    </xf>
    <xf numFmtId="0" fontId="3" fillId="4" borderId="21" xfId="0" applyFont="1" applyFill="1" applyBorder="1" applyAlignment="1" applyProtection="1">
      <alignment vertical="center"/>
    </xf>
    <xf numFmtId="0" fontId="3" fillId="4" borderId="51" xfId="0" applyFont="1" applyFill="1" applyBorder="1" applyAlignment="1" applyProtection="1">
      <alignment vertical="center"/>
    </xf>
    <xf numFmtId="0" fontId="18" fillId="0" borderId="9" xfId="0" applyFont="1" applyBorder="1" applyAlignment="1" applyProtection="1">
      <alignment horizontal="center" vertical="center"/>
      <protection locked="0"/>
    </xf>
    <xf numFmtId="0" fontId="18" fillId="3" borderId="9" xfId="0" applyFont="1" applyFill="1" applyBorder="1" applyAlignment="1" applyProtection="1">
      <alignment horizontal="center" vertical="center"/>
      <protection locked="0"/>
    </xf>
    <xf numFmtId="0" fontId="18" fillId="3" borderId="9" xfId="0" applyFont="1" applyFill="1" applyBorder="1" applyAlignment="1" applyProtection="1">
      <alignment horizontal="center" vertical="center"/>
      <protection locked="0"/>
    </xf>
    <xf numFmtId="0" fontId="18" fillId="0" borderId="9" xfId="0" applyFont="1" applyBorder="1" applyAlignment="1" applyProtection="1">
      <alignment horizontal="center" vertical="center"/>
      <protection locked="0"/>
    </xf>
    <xf numFmtId="49" fontId="18" fillId="0" borderId="0" xfId="0" applyNumberFormat="1" applyFont="1" applyAlignment="1">
      <alignment horizontal="center" vertical="center"/>
    </xf>
    <xf numFmtId="0" fontId="17" fillId="2" borderId="9" xfId="0" applyFont="1" applyFill="1" applyBorder="1" applyAlignment="1" applyProtection="1">
      <alignment horizontal="center" vertical="center"/>
      <protection locked="0"/>
    </xf>
    <xf numFmtId="49" fontId="18" fillId="3" borderId="9" xfId="0" applyNumberFormat="1" applyFont="1" applyFill="1" applyBorder="1" applyAlignment="1" applyProtection="1">
      <alignment horizontal="center" vertical="center"/>
      <protection locked="0"/>
    </xf>
    <xf numFmtId="0" fontId="18" fillId="0" borderId="0" xfId="0" applyFont="1" applyAlignment="1">
      <alignment vertical="center"/>
    </xf>
    <xf numFmtId="0" fontId="18" fillId="3" borderId="9" xfId="0" applyFont="1" applyFill="1" applyBorder="1" applyAlignment="1" applyProtection="1">
      <alignment horizontal="center" vertical="center"/>
      <protection locked="0"/>
    </xf>
    <xf numFmtId="0" fontId="18" fillId="0" borderId="9" xfId="0" applyFont="1" applyBorder="1" applyAlignment="1" applyProtection="1">
      <alignment horizontal="center" vertical="center"/>
      <protection locked="0"/>
    </xf>
    <xf numFmtId="0" fontId="19" fillId="0" borderId="0" xfId="0" applyNumberFormat="1" applyFont="1" applyAlignment="1">
      <alignment horizontal="left" vertical="center"/>
    </xf>
    <xf numFmtId="0" fontId="19" fillId="0" borderId="0" xfId="0" applyFont="1">
      <alignment vertical="center"/>
    </xf>
    <xf numFmtId="0" fontId="20" fillId="2" borderId="55" xfId="0" applyNumberFormat="1" applyFont="1" applyFill="1" applyBorder="1" applyAlignment="1">
      <alignment horizontal="center" vertical="center"/>
    </xf>
    <xf numFmtId="0" fontId="19" fillId="3" borderId="56" xfId="0" applyNumberFormat="1" applyFont="1" applyFill="1" applyBorder="1" applyAlignment="1">
      <alignment horizontal="left" vertical="center"/>
    </xf>
    <xf numFmtId="0" fontId="19" fillId="3" borderId="57" xfId="0" applyNumberFormat="1" applyFont="1" applyFill="1" applyBorder="1" applyAlignment="1">
      <alignment horizontal="left" vertical="center"/>
    </xf>
    <xf numFmtId="49" fontId="3" fillId="3" borderId="24" xfId="0" applyNumberFormat="1" applyFont="1" applyFill="1" applyBorder="1" applyAlignment="1" applyProtection="1">
      <alignment horizontal="center" vertical="center"/>
      <protection locked="0"/>
    </xf>
    <xf numFmtId="49" fontId="3" fillId="3" borderId="16" xfId="0" applyNumberFormat="1" applyFont="1" applyFill="1" applyBorder="1" applyAlignment="1" applyProtection="1">
      <alignment horizontal="center" vertical="center"/>
      <protection locked="0"/>
    </xf>
    <xf numFmtId="49" fontId="3" fillId="3" borderId="21" xfId="0" applyNumberFormat="1" applyFont="1" applyFill="1" applyBorder="1" applyAlignment="1" applyProtection="1">
      <alignment horizontal="center" vertical="center"/>
      <protection locked="0"/>
    </xf>
    <xf numFmtId="49" fontId="3" fillId="3" borderId="35" xfId="0" applyNumberFormat="1" applyFont="1" applyFill="1" applyBorder="1" applyAlignment="1" applyProtection="1">
      <alignment horizontal="center" vertical="center"/>
      <protection locked="0"/>
    </xf>
    <xf numFmtId="49" fontId="3" fillId="0" borderId="21" xfId="0" applyNumberFormat="1" applyFont="1" applyBorder="1" applyAlignment="1" applyProtection="1">
      <alignment horizontal="center" vertical="center"/>
      <protection locked="0"/>
    </xf>
    <xf numFmtId="49" fontId="3" fillId="0" borderId="16" xfId="0" applyNumberFormat="1" applyFont="1" applyBorder="1" applyAlignment="1" applyProtection="1">
      <alignment horizontal="center" vertical="center"/>
      <protection locked="0"/>
    </xf>
    <xf numFmtId="0" fontId="1" fillId="5" borderId="4" xfId="0" applyFont="1" applyFill="1" applyBorder="1" applyAlignment="1">
      <alignment horizontal="center" vertical="center"/>
    </xf>
    <xf numFmtId="0" fontId="1" fillId="5" borderId="5" xfId="0" applyFont="1" applyFill="1" applyBorder="1" applyAlignment="1">
      <alignment horizontal="center" vertical="center"/>
    </xf>
    <xf numFmtId="49" fontId="21" fillId="0" borderId="0" xfId="0" applyNumberFormat="1" applyFont="1" applyBorder="1" applyAlignment="1" applyProtection="1">
      <alignment horizontal="center" vertical="center"/>
      <protection locked="0"/>
    </xf>
    <xf numFmtId="49" fontId="6" fillId="3" borderId="0" xfId="0" applyNumberFormat="1" applyFont="1" applyFill="1" applyBorder="1" applyAlignment="1" applyProtection="1">
      <alignment horizontal="center" vertical="center" wrapText="1"/>
      <protection locked="0"/>
    </xf>
    <xf numFmtId="49" fontId="6" fillId="3" borderId="0" xfId="0" applyNumberFormat="1" applyFont="1" applyFill="1" applyBorder="1" applyAlignment="1" applyProtection="1">
      <alignment horizontal="center" vertical="center"/>
    </xf>
    <xf numFmtId="49" fontId="6" fillId="0" borderId="0" xfId="0" applyNumberFormat="1" applyFont="1" applyBorder="1" applyAlignment="1" applyProtection="1">
      <alignment horizontal="center" vertical="center"/>
      <protection locked="0"/>
    </xf>
    <xf numFmtId="49" fontId="6" fillId="0" borderId="0" xfId="0" applyNumberFormat="1" applyFont="1" applyBorder="1" applyAlignment="1" applyProtection="1">
      <alignment horizontal="center" vertical="center" wrapText="1"/>
      <protection locked="0"/>
    </xf>
    <xf numFmtId="49" fontId="6" fillId="0" borderId="0" xfId="0" applyNumberFormat="1" applyFont="1" applyBorder="1" applyAlignment="1" applyProtection="1">
      <alignment horizontal="center" vertical="center"/>
    </xf>
    <xf numFmtId="49" fontId="11" fillId="2" borderId="0" xfId="0" applyNumberFormat="1" applyFont="1" applyFill="1" applyBorder="1" applyAlignment="1" applyProtection="1">
      <alignment horizontal="center" vertical="center"/>
      <protection locked="0"/>
    </xf>
    <xf numFmtId="49" fontId="11" fillId="2" borderId="0" xfId="0" applyNumberFormat="1" applyFont="1" applyFill="1" applyBorder="1" applyAlignment="1" applyProtection="1">
      <alignment horizontal="center" vertical="center" wrapText="1"/>
      <protection locked="0"/>
    </xf>
    <xf numFmtId="49" fontId="21" fillId="7" borderId="0" xfId="0" applyNumberFormat="1" applyFont="1" applyFill="1" applyBorder="1" applyAlignment="1" applyProtection="1">
      <alignment horizontal="center" vertical="center"/>
      <protection locked="0"/>
    </xf>
    <xf numFmtId="49" fontId="22" fillId="7" borderId="0" xfId="0" applyNumberFormat="1" applyFont="1" applyFill="1" applyBorder="1" applyAlignment="1" applyProtection="1">
      <alignment horizontal="center" vertical="center"/>
      <protection locked="0"/>
    </xf>
    <xf numFmtId="49" fontId="6" fillId="0" borderId="0" xfId="0" applyNumberFormat="1" applyFont="1" applyBorder="1" applyAlignment="1" applyProtection="1">
      <alignment horizontal="left" vertical="top" wrapText="1"/>
      <protection locked="0"/>
    </xf>
    <xf numFmtId="0" fontId="13" fillId="0" borderId="0" xfId="0" applyFont="1" applyBorder="1" applyAlignment="1" applyProtection="1">
      <alignment horizontal="center" vertical="center"/>
    </xf>
    <xf numFmtId="178" fontId="14" fillId="3" borderId="10" xfId="0" applyNumberFormat="1" applyFont="1" applyFill="1" applyBorder="1" applyAlignment="1" applyProtection="1">
      <alignment horizontal="center" vertical="center"/>
      <protection locked="0"/>
    </xf>
    <xf numFmtId="178" fontId="14" fillId="3" borderId="43" xfId="0" applyNumberFormat="1" applyFont="1" applyFill="1" applyBorder="1" applyAlignment="1" applyProtection="1">
      <alignment horizontal="center" vertical="center"/>
      <protection locked="0"/>
    </xf>
    <xf numFmtId="0" fontId="3" fillId="3" borderId="50" xfId="0" applyFont="1" applyFill="1" applyBorder="1" applyAlignment="1" applyProtection="1">
      <alignment horizontal="center" vertical="center"/>
    </xf>
    <xf numFmtId="0" fontId="3" fillId="3" borderId="19" xfId="0" applyFont="1" applyFill="1" applyBorder="1" applyAlignment="1" applyProtection="1">
      <alignment horizontal="center" vertical="center"/>
    </xf>
    <xf numFmtId="0" fontId="3" fillId="3" borderId="37" xfId="0" applyFont="1" applyFill="1" applyBorder="1" applyAlignment="1" applyProtection="1">
      <alignment horizontal="center" vertical="center"/>
    </xf>
    <xf numFmtId="0" fontId="3" fillId="3" borderId="49" xfId="0" applyFont="1" applyFill="1" applyBorder="1" applyAlignment="1" applyProtection="1">
      <alignment horizontal="center" vertical="center"/>
      <protection locked="0"/>
    </xf>
    <xf numFmtId="0" fontId="3" fillId="3" borderId="7" xfId="0" applyFont="1" applyFill="1" applyBorder="1" applyAlignment="1" applyProtection="1">
      <alignment horizontal="center" vertical="center"/>
      <protection locked="0"/>
    </xf>
    <xf numFmtId="0" fontId="3" fillId="3" borderId="34" xfId="0" applyFont="1" applyFill="1" applyBorder="1" applyAlignment="1" applyProtection="1">
      <alignment horizontal="center" vertical="center"/>
      <protection locked="0"/>
    </xf>
    <xf numFmtId="0" fontId="3" fillId="3" borderId="24" xfId="0" applyFont="1" applyFill="1" applyBorder="1" applyAlignment="1" applyProtection="1">
      <alignment horizontal="center" vertical="center" wrapText="1"/>
    </xf>
    <xf numFmtId="0" fontId="3" fillId="3" borderId="25" xfId="0" applyFont="1" applyFill="1" applyBorder="1" applyAlignment="1" applyProtection="1">
      <alignment horizontal="center" vertical="center" wrapText="1"/>
    </xf>
    <xf numFmtId="0" fontId="3" fillId="4" borderId="15" xfId="0" applyFont="1" applyFill="1" applyBorder="1" applyAlignment="1" applyProtection="1">
      <alignment horizontal="center" vertical="center"/>
    </xf>
    <xf numFmtId="0" fontId="3" fillId="4" borderId="16" xfId="0" applyFont="1" applyFill="1" applyBorder="1" applyAlignment="1" applyProtection="1">
      <alignment horizontal="center" vertical="center"/>
    </xf>
    <xf numFmtId="0" fontId="3" fillId="3" borderId="25" xfId="0" applyFont="1" applyFill="1" applyBorder="1" applyAlignment="1" applyProtection="1">
      <alignment horizontal="center" vertical="center"/>
      <protection locked="0"/>
    </xf>
    <xf numFmtId="0" fontId="3" fillId="3" borderId="32" xfId="0" applyFont="1" applyFill="1" applyBorder="1" applyAlignment="1" applyProtection="1">
      <alignment horizontal="center" vertical="center"/>
      <protection locked="0"/>
    </xf>
    <xf numFmtId="49" fontId="3" fillId="3" borderId="24" xfId="0" applyNumberFormat="1" applyFont="1" applyFill="1" applyBorder="1" applyAlignment="1" applyProtection="1">
      <alignment horizontal="center" vertical="center"/>
      <protection locked="0"/>
    </xf>
    <xf numFmtId="49" fontId="3" fillId="3" borderId="25" xfId="0" applyNumberFormat="1" applyFont="1" applyFill="1" applyBorder="1" applyAlignment="1" applyProtection="1">
      <alignment horizontal="center" vertical="center"/>
      <protection locked="0"/>
    </xf>
    <xf numFmtId="0" fontId="3" fillId="3" borderId="25" xfId="0" applyFont="1" applyFill="1" applyBorder="1" applyAlignment="1" applyProtection="1">
      <alignment horizontal="center" vertical="center"/>
    </xf>
    <xf numFmtId="49" fontId="3" fillId="3" borderId="32" xfId="0" applyNumberFormat="1" applyFont="1" applyFill="1" applyBorder="1" applyAlignment="1" applyProtection="1">
      <alignment horizontal="center" vertical="center"/>
      <protection locked="0"/>
    </xf>
    <xf numFmtId="49" fontId="3" fillId="0" borderId="9" xfId="0" applyNumberFormat="1" applyFont="1" applyFill="1" applyBorder="1" applyAlignment="1" applyProtection="1">
      <alignment horizontal="center" vertical="center"/>
      <protection locked="0"/>
    </xf>
    <xf numFmtId="49" fontId="3" fillId="3" borderId="9" xfId="0" applyNumberFormat="1" applyFont="1" applyFill="1" applyBorder="1" applyAlignment="1" applyProtection="1">
      <alignment horizontal="center" vertical="center"/>
      <protection locked="0"/>
    </xf>
    <xf numFmtId="0" fontId="3" fillId="0" borderId="9" xfId="0" applyFont="1" applyFill="1" applyBorder="1" applyAlignment="1" applyProtection="1">
      <alignment horizontal="center" vertical="center"/>
      <protection locked="0"/>
    </xf>
    <xf numFmtId="178" fontId="3" fillId="3" borderId="33" xfId="0" applyNumberFormat="1" applyFont="1" applyFill="1" applyBorder="1" applyAlignment="1" applyProtection="1">
      <alignment horizontal="center" vertical="center"/>
      <protection locked="0"/>
    </xf>
    <xf numFmtId="178" fontId="3" fillId="3" borderId="8" xfId="0" applyNumberFormat="1" applyFont="1" applyFill="1" applyBorder="1" applyAlignment="1" applyProtection="1">
      <alignment horizontal="center" vertical="center"/>
      <protection locked="0"/>
    </xf>
    <xf numFmtId="177" fontId="3" fillId="3" borderId="14" xfId="0" applyNumberFormat="1" applyFont="1" applyFill="1" applyBorder="1" applyAlignment="1" applyProtection="1">
      <alignment horizontal="center" vertical="center"/>
      <protection locked="0"/>
    </xf>
    <xf numFmtId="177" fontId="3" fillId="3" borderId="16" xfId="0" applyNumberFormat="1" applyFont="1" applyFill="1" applyBorder="1" applyAlignment="1" applyProtection="1">
      <alignment horizontal="center" vertical="center"/>
      <protection locked="0"/>
    </xf>
    <xf numFmtId="177" fontId="3" fillId="3" borderId="9" xfId="0" applyNumberFormat="1" applyFont="1" applyFill="1" applyBorder="1" applyAlignment="1" applyProtection="1">
      <alignment horizontal="center" vertical="center"/>
      <protection locked="0"/>
    </xf>
    <xf numFmtId="177" fontId="3" fillId="3" borderId="9" xfId="0" applyNumberFormat="1" applyFont="1" applyFill="1" applyBorder="1" applyAlignment="1" applyProtection="1">
      <alignment horizontal="center" vertical="center"/>
    </xf>
    <xf numFmtId="177" fontId="3" fillId="3" borderId="23" xfId="0" applyNumberFormat="1" applyFont="1" applyFill="1" applyBorder="1" applyAlignment="1" applyProtection="1">
      <alignment horizontal="center" vertical="center"/>
    </xf>
    <xf numFmtId="49" fontId="3" fillId="0" borderId="14" xfId="0" applyNumberFormat="1" applyFont="1" applyBorder="1" applyAlignment="1" applyProtection="1">
      <alignment horizontal="left" vertical="top"/>
      <protection locked="0"/>
    </xf>
    <xf numFmtId="49" fontId="3" fillId="0" borderId="15" xfId="0" applyNumberFormat="1" applyFont="1" applyBorder="1" applyAlignment="1" applyProtection="1">
      <alignment horizontal="left" vertical="top"/>
      <protection locked="0"/>
    </xf>
    <xf numFmtId="49" fontId="3" fillId="0" borderId="22" xfId="0" applyNumberFormat="1" applyFont="1" applyBorder="1" applyAlignment="1" applyProtection="1">
      <alignment horizontal="left" vertical="top"/>
      <protection locked="0"/>
    </xf>
    <xf numFmtId="49" fontId="3" fillId="0" borderId="45" xfId="0" applyNumberFormat="1" applyFont="1" applyBorder="1" applyAlignment="1" applyProtection="1">
      <alignment horizontal="left" vertical="top"/>
      <protection locked="0"/>
    </xf>
    <xf numFmtId="49" fontId="3" fillId="0" borderId="16" xfId="0" applyNumberFormat="1" applyFont="1" applyBorder="1" applyAlignment="1" applyProtection="1">
      <alignment horizontal="left" vertical="top"/>
      <protection locked="0"/>
    </xf>
    <xf numFmtId="49" fontId="3" fillId="0" borderId="46" xfId="0" applyNumberFormat="1" applyFont="1" applyFill="1" applyBorder="1" applyAlignment="1" applyProtection="1">
      <alignment horizontal="left" vertical="top" wrapText="1"/>
      <protection locked="0"/>
    </xf>
    <xf numFmtId="49" fontId="3" fillId="0" borderId="11" xfId="0" applyNumberFormat="1" applyFont="1" applyFill="1" applyBorder="1" applyAlignment="1" applyProtection="1">
      <alignment horizontal="left" vertical="top" wrapText="1"/>
      <protection locked="0"/>
    </xf>
    <xf numFmtId="49" fontId="3" fillId="0" borderId="43" xfId="0" applyNumberFormat="1" applyFont="1" applyFill="1" applyBorder="1" applyAlignment="1" applyProtection="1">
      <alignment horizontal="left" vertical="top" wrapText="1"/>
      <protection locked="0"/>
    </xf>
    <xf numFmtId="49" fontId="3" fillId="0" borderId="47" xfId="0" applyNumberFormat="1" applyFont="1" applyFill="1" applyBorder="1" applyAlignment="1" applyProtection="1">
      <alignment horizontal="left" vertical="top" wrapText="1"/>
      <protection locked="0"/>
    </xf>
    <xf numFmtId="49" fontId="3" fillId="0" borderId="13" xfId="0" applyNumberFormat="1" applyFont="1" applyFill="1" applyBorder="1" applyAlignment="1" applyProtection="1">
      <alignment horizontal="left" vertical="top" wrapText="1"/>
      <protection locked="0"/>
    </xf>
    <xf numFmtId="49" fontId="3" fillId="0" borderId="44" xfId="0" applyNumberFormat="1" applyFont="1" applyFill="1" applyBorder="1" applyAlignment="1" applyProtection="1">
      <alignment horizontal="left" vertical="top" wrapText="1"/>
      <protection locked="0"/>
    </xf>
    <xf numFmtId="0" fontId="3" fillId="0" borderId="9" xfId="0" applyFont="1" applyBorder="1" applyAlignment="1" applyProtection="1">
      <alignment horizontal="center" vertical="center"/>
    </xf>
    <xf numFmtId="0" fontId="3" fillId="0" borderId="21" xfId="0" applyFont="1" applyBorder="1" applyAlignment="1" applyProtection="1">
      <alignment horizontal="center" vertical="center" wrapText="1"/>
    </xf>
    <xf numFmtId="0" fontId="3" fillId="0" borderId="9" xfId="0" applyFont="1" applyBorder="1" applyAlignment="1" applyProtection="1">
      <alignment horizontal="center" vertical="center" wrapText="1"/>
    </xf>
    <xf numFmtId="0" fontId="3" fillId="0" borderId="23" xfId="0" applyFont="1" applyBorder="1" applyAlignment="1" applyProtection="1">
      <alignment horizontal="center" vertical="center" wrapText="1"/>
    </xf>
    <xf numFmtId="49" fontId="3" fillId="3" borderId="14" xfId="0" applyNumberFormat="1" applyFont="1" applyFill="1" applyBorder="1" applyAlignment="1" applyProtection="1">
      <alignment horizontal="left" vertical="top"/>
      <protection locked="0"/>
    </xf>
    <xf numFmtId="49" fontId="3" fillId="3" borderId="15" xfId="0" applyNumberFormat="1" applyFont="1" applyFill="1" applyBorder="1" applyAlignment="1" applyProtection="1">
      <alignment horizontal="left" vertical="top"/>
      <protection locked="0"/>
    </xf>
    <xf numFmtId="49" fontId="3" fillId="3" borderId="22" xfId="0" applyNumberFormat="1" applyFont="1" applyFill="1" applyBorder="1" applyAlignment="1" applyProtection="1">
      <alignment horizontal="left" vertical="top"/>
      <protection locked="0"/>
    </xf>
    <xf numFmtId="49" fontId="3" fillId="3" borderId="45" xfId="0" applyNumberFormat="1" applyFont="1" applyFill="1" applyBorder="1" applyAlignment="1" applyProtection="1">
      <alignment horizontal="left" vertical="top"/>
      <protection locked="0"/>
    </xf>
    <xf numFmtId="49" fontId="3" fillId="3" borderId="16" xfId="0" applyNumberFormat="1" applyFont="1" applyFill="1" applyBorder="1" applyAlignment="1" applyProtection="1">
      <alignment horizontal="left" vertical="top"/>
      <protection locked="0"/>
    </xf>
    <xf numFmtId="0" fontId="3" fillId="0" borderId="23" xfId="0" applyFont="1" applyBorder="1" applyAlignment="1" applyProtection="1">
      <alignment horizontal="center" vertical="center"/>
    </xf>
    <xf numFmtId="49" fontId="3" fillId="3" borderId="46" xfId="0" applyNumberFormat="1" applyFont="1" applyFill="1" applyBorder="1" applyAlignment="1" applyProtection="1">
      <alignment horizontal="left" vertical="top" wrapText="1"/>
      <protection locked="0"/>
    </xf>
    <xf numFmtId="49" fontId="3" fillId="3" borderId="11" xfId="0" applyNumberFormat="1" applyFont="1" applyFill="1" applyBorder="1" applyAlignment="1" applyProtection="1">
      <alignment horizontal="left" vertical="top" wrapText="1"/>
      <protection locked="0"/>
    </xf>
    <xf numFmtId="49" fontId="3" fillId="3" borderId="43" xfId="0" applyNumberFormat="1" applyFont="1" applyFill="1" applyBorder="1" applyAlignment="1" applyProtection="1">
      <alignment horizontal="left" vertical="top" wrapText="1"/>
      <protection locked="0"/>
    </xf>
    <xf numFmtId="49" fontId="3" fillId="3" borderId="47" xfId="0" applyNumberFormat="1" applyFont="1" applyFill="1" applyBorder="1" applyAlignment="1" applyProtection="1">
      <alignment horizontal="left" vertical="top" wrapText="1"/>
      <protection locked="0"/>
    </xf>
    <xf numFmtId="49" fontId="3" fillId="3" borderId="13" xfId="0" applyNumberFormat="1" applyFont="1" applyFill="1" applyBorder="1" applyAlignment="1" applyProtection="1">
      <alignment horizontal="left" vertical="top" wrapText="1"/>
      <protection locked="0"/>
    </xf>
    <xf numFmtId="49" fontId="3" fillId="3" borderId="44" xfId="0" applyNumberFormat="1" applyFont="1" applyFill="1" applyBorder="1" applyAlignment="1" applyProtection="1">
      <alignment horizontal="left" vertical="top" wrapText="1"/>
      <protection locked="0"/>
    </xf>
    <xf numFmtId="0" fontId="3" fillId="0" borderId="21" xfId="0" applyFont="1" applyBorder="1" applyAlignment="1" applyProtection="1">
      <alignment horizontal="center" vertical="center"/>
    </xf>
    <xf numFmtId="0" fontId="3" fillId="6" borderId="4" xfId="0" applyNumberFormat="1" applyFont="1" applyFill="1" applyBorder="1" applyAlignment="1" applyProtection="1">
      <alignment horizontal="left" vertical="top" wrapText="1"/>
      <protection locked="0"/>
    </xf>
    <xf numFmtId="0" fontId="3" fillId="6" borderId="0" xfId="0" applyNumberFormat="1" applyFont="1" applyFill="1" applyBorder="1" applyAlignment="1" applyProtection="1">
      <alignment horizontal="left" vertical="top" wrapText="1"/>
      <protection locked="0"/>
    </xf>
    <xf numFmtId="0" fontId="3" fillId="6" borderId="5" xfId="0" applyNumberFormat="1" applyFont="1" applyFill="1" applyBorder="1" applyAlignment="1" applyProtection="1">
      <alignment horizontal="left" vertical="top" wrapText="1"/>
      <protection locked="0"/>
    </xf>
    <xf numFmtId="49" fontId="3" fillId="3" borderId="21" xfId="0" applyNumberFormat="1" applyFont="1" applyFill="1" applyBorder="1" applyAlignment="1" applyProtection="1">
      <alignment horizontal="center" vertical="center"/>
      <protection locked="0"/>
    </xf>
    <xf numFmtId="49" fontId="3" fillId="0" borderId="21" xfId="0" applyNumberFormat="1" applyFont="1" applyFill="1" applyBorder="1" applyAlignment="1" applyProtection="1">
      <alignment horizontal="center" vertical="center"/>
      <protection locked="0"/>
    </xf>
    <xf numFmtId="0" fontId="3" fillId="3" borderId="9" xfId="0" applyFont="1" applyFill="1" applyBorder="1" applyAlignment="1" applyProtection="1">
      <alignment horizontal="center" vertical="center"/>
      <protection locked="0"/>
    </xf>
    <xf numFmtId="0" fontId="3" fillId="3" borderId="9" xfId="0" applyFont="1" applyFill="1" applyBorder="1" applyAlignment="1" applyProtection="1">
      <alignment horizontal="center" vertical="center"/>
    </xf>
    <xf numFmtId="0" fontId="3" fillId="0" borderId="9" xfId="0" applyFont="1" applyFill="1" applyBorder="1" applyAlignment="1" applyProtection="1">
      <alignment horizontal="center" vertical="center"/>
    </xf>
    <xf numFmtId="0" fontId="3" fillId="0" borderId="21" xfId="0" applyFont="1" applyBorder="1" applyAlignment="1" applyProtection="1">
      <alignment horizontal="left" vertical="top" wrapText="1"/>
      <protection locked="0"/>
    </xf>
    <xf numFmtId="0" fontId="3" fillId="0" borderId="9" xfId="0" applyFont="1" applyBorder="1" applyAlignment="1" applyProtection="1">
      <alignment horizontal="left" vertical="top" wrapText="1"/>
      <protection locked="0"/>
    </xf>
    <xf numFmtId="0" fontId="3" fillId="0" borderId="23" xfId="0" applyFont="1" applyBorder="1" applyAlignment="1" applyProtection="1">
      <alignment horizontal="left" vertical="top" wrapText="1"/>
      <protection locked="0"/>
    </xf>
    <xf numFmtId="0" fontId="3" fillId="0" borderId="24" xfId="0" applyFont="1" applyBorder="1" applyAlignment="1" applyProtection="1">
      <alignment horizontal="left" vertical="top" wrapText="1"/>
      <protection locked="0"/>
    </xf>
    <xf numFmtId="0" fontId="3" fillId="0" borderId="25" xfId="0" applyFont="1" applyBorder="1" applyAlignment="1" applyProtection="1">
      <alignment horizontal="left" vertical="top" wrapText="1"/>
      <protection locked="0"/>
    </xf>
    <xf numFmtId="0" fontId="3" fillId="0" borderId="32" xfId="0" applyFont="1" applyBorder="1" applyAlignment="1" applyProtection="1">
      <alignment horizontal="left" vertical="top" wrapText="1"/>
      <protection locked="0"/>
    </xf>
    <xf numFmtId="0" fontId="13" fillId="2" borderId="18" xfId="0" applyFont="1" applyFill="1" applyBorder="1" applyAlignment="1" applyProtection="1">
      <alignment horizontal="center" vertical="center"/>
    </xf>
    <xf numFmtId="0" fontId="13" fillId="2" borderId="19" xfId="0" applyFont="1" applyFill="1" applyBorder="1" applyAlignment="1" applyProtection="1">
      <alignment horizontal="center" vertical="center"/>
    </xf>
    <xf numFmtId="0" fontId="13" fillId="2" borderId="20" xfId="0" applyFont="1" applyFill="1" applyBorder="1" applyAlignment="1" applyProtection="1">
      <alignment horizontal="center" vertical="center"/>
    </xf>
    <xf numFmtId="0" fontId="3" fillId="3" borderId="10" xfId="0" applyFont="1" applyFill="1" applyBorder="1" applyAlignment="1" applyProtection="1">
      <alignment horizontal="left" vertical="top" wrapText="1"/>
      <protection locked="0"/>
    </xf>
    <xf numFmtId="0" fontId="3" fillId="3" borderId="11" xfId="0" applyFont="1" applyFill="1" applyBorder="1" applyAlignment="1" applyProtection="1">
      <alignment horizontal="left" vertical="top" wrapText="1"/>
      <protection locked="0"/>
    </xf>
    <xf numFmtId="0" fontId="3" fillId="3" borderId="43" xfId="0" applyFont="1" applyFill="1" applyBorder="1" applyAlignment="1" applyProtection="1">
      <alignment horizontal="left" vertical="top" wrapText="1"/>
      <protection locked="0"/>
    </xf>
    <xf numFmtId="0" fontId="3" fillId="3" borderId="12" xfId="0" applyFont="1" applyFill="1" applyBorder="1" applyAlignment="1" applyProtection="1">
      <alignment horizontal="left" vertical="top" wrapText="1"/>
      <protection locked="0"/>
    </xf>
    <xf numFmtId="0" fontId="3" fillId="3" borderId="13" xfId="0" applyFont="1" applyFill="1" applyBorder="1" applyAlignment="1" applyProtection="1">
      <alignment horizontal="left" vertical="top" wrapText="1"/>
      <protection locked="0"/>
    </xf>
    <xf numFmtId="0" fontId="3" fillId="3" borderId="44" xfId="0" applyFont="1" applyFill="1" applyBorder="1" applyAlignment="1" applyProtection="1">
      <alignment horizontal="left" vertical="top" wrapText="1"/>
      <protection locked="0"/>
    </xf>
    <xf numFmtId="0" fontId="3" fillId="0" borderId="10" xfId="0" applyFont="1" applyBorder="1" applyAlignment="1" applyProtection="1">
      <alignment horizontal="left" vertical="top" wrapText="1"/>
      <protection locked="0"/>
    </xf>
    <xf numFmtId="0" fontId="3" fillId="0" borderId="11" xfId="0" applyFont="1" applyBorder="1" applyAlignment="1" applyProtection="1">
      <alignment horizontal="left" vertical="top" wrapText="1"/>
      <protection locked="0"/>
    </xf>
    <xf numFmtId="0" fontId="3" fillId="0" borderId="43" xfId="0" applyFont="1" applyBorder="1" applyAlignment="1" applyProtection="1">
      <alignment horizontal="left" vertical="top" wrapText="1"/>
      <protection locked="0"/>
    </xf>
    <xf numFmtId="0" fontId="3" fillId="0" borderId="12" xfId="0" applyFont="1" applyBorder="1" applyAlignment="1" applyProtection="1">
      <alignment horizontal="left" vertical="top" wrapText="1"/>
      <protection locked="0"/>
    </xf>
    <xf numFmtId="0" fontId="3" fillId="0" borderId="13" xfId="0" applyFont="1" applyBorder="1" applyAlignment="1" applyProtection="1">
      <alignment horizontal="left" vertical="top" wrapText="1"/>
      <protection locked="0"/>
    </xf>
    <xf numFmtId="0" fontId="3" fillId="0" borderId="44" xfId="0" applyFont="1" applyBorder="1" applyAlignment="1" applyProtection="1">
      <alignment horizontal="left" vertical="top" wrapText="1"/>
      <protection locked="0"/>
    </xf>
    <xf numFmtId="0" fontId="3" fillId="3" borderId="21" xfId="0" applyFont="1" applyFill="1" applyBorder="1" applyAlignment="1" applyProtection="1">
      <alignment horizontal="center" vertical="center"/>
    </xf>
    <xf numFmtId="0" fontId="13" fillId="2" borderId="1" xfId="0" applyFont="1" applyFill="1" applyBorder="1" applyAlignment="1" applyProtection="1">
      <alignment horizontal="center" vertical="center"/>
    </xf>
    <xf numFmtId="0" fontId="13" fillId="2" borderId="2" xfId="0" applyFont="1" applyFill="1" applyBorder="1" applyAlignment="1" applyProtection="1">
      <alignment horizontal="center" vertical="center"/>
    </xf>
    <xf numFmtId="0" fontId="13" fillId="2" borderId="3" xfId="0" applyFont="1" applyFill="1" applyBorder="1" applyAlignment="1" applyProtection="1">
      <alignment horizontal="center" vertical="center"/>
    </xf>
    <xf numFmtId="0" fontId="3" fillId="3" borderId="4" xfId="0" applyNumberFormat="1" applyFont="1" applyFill="1" applyBorder="1" applyAlignment="1" applyProtection="1">
      <alignment horizontal="left" vertical="top" wrapText="1"/>
      <protection locked="0"/>
    </xf>
    <xf numFmtId="0" fontId="3" fillId="3" borderId="0" xfId="0" applyNumberFormat="1" applyFont="1" applyFill="1" applyBorder="1" applyAlignment="1" applyProtection="1">
      <alignment horizontal="left" vertical="top" wrapText="1"/>
      <protection locked="0"/>
    </xf>
    <xf numFmtId="0" fontId="3" fillId="3" borderId="5" xfId="0" applyNumberFormat="1" applyFont="1" applyFill="1" applyBorder="1" applyAlignment="1" applyProtection="1">
      <alignment horizontal="left" vertical="top" wrapText="1"/>
      <protection locked="0"/>
    </xf>
    <xf numFmtId="0" fontId="13" fillId="2" borderId="29" xfId="0" applyFont="1" applyFill="1" applyBorder="1" applyAlignment="1" applyProtection="1">
      <alignment horizontal="center" vertical="center"/>
    </xf>
    <xf numFmtId="0" fontId="13" fillId="2" borderId="30" xfId="0" applyFont="1" applyFill="1" applyBorder="1" applyAlignment="1" applyProtection="1">
      <alignment horizontal="center" vertical="center"/>
    </xf>
    <xf numFmtId="0" fontId="13" fillId="2" borderId="31" xfId="0" applyFont="1" applyFill="1" applyBorder="1" applyAlignment="1" applyProtection="1">
      <alignment horizontal="center" vertical="center"/>
    </xf>
    <xf numFmtId="0" fontId="3" fillId="6" borderId="46" xfId="0" applyFont="1" applyFill="1" applyBorder="1" applyAlignment="1" applyProtection="1">
      <alignment horizontal="left" vertical="top"/>
      <protection locked="0"/>
    </xf>
    <xf numFmtId="0" fontId="3" fillId="6" borderId="11" xfId="0" applyFont="1" applyFill="1" applyBorder="1" applyAlignment="1" applyProtection="1">
      <alignment horizontal="left" vertical="top"/>
      <protection locked="0"/>
    </xf>
    <xf numFmtId="0" fontId="3" fillId="6" borderId="43" xfId="0" applyFont="1" applyFill="1" applyBorder="1" applyAlignment="1" applyProtection="1">
      <alignment horizontal="left" vertical="top"/>
      <protection locked="0"/>
    </xf>
    <xf numFmtId="0" fontId="3" fillId="6" borderId="4" xfId="0" applyFont="1" applyFill="1" applyBorder="1" applyAlignment="1" applyProtection="1">
      <alignment horizontal="left" vertical="top"/>
      <protection locked="0"/>
    </xf>
    <xf numFmtId="0" fontId="3" fillId="6" borderId="0" xfId="0" applyFont="1" applyFill="1" applyBorder="1" applyAlignment="1" applyProtection="1">
      <alignment horizontal="left" vertical="top"/>
      <protection locked="0"/>
    </xf>
    <xf numFmtId="0" fontId="3" fillId="6" borderId="5" xfId="0" applyFont="1" applyFill="1" applyBorder="1" applyAlignment="1" applyProtection="1">
      <alignment horizontal="left" vertical="top"/>
      <protection locked="0"/>
    </xf>
    <xf numFmtId="0" fontId="3" fillId="6" borderId="6" xfId="0" applyFont="1" applyFill="1" applyBorder="1" applyAlignment="1" applyProtection="1">
      <alignment horizontal="left" vertical="top"/>
      <protection locked="0"/>
    </xf>
    <xf numFmtId="0" fontId="3" fillId="6" borderId="7" xfId="0" applyFont="1" applyFill="1" applyBorder="1" applyAlignment="1" applyProtection="1">
      <alignment horizontal="left" vertical="top"/>
      <protection locked="0"/>
    </xf>
    <xf numFmtId="0" fontId="3" fillId="6" borderId="8" xfId="0" applyFont="1" applyFill="1" applyBorder="1" applyAlignment="1" applyProtection="1">
      <alignment horizontal="left" vertical="top"/>
      <protection locked="0"/>
    </xf>
    <xf numFmtId="0" fontId="3" fillId="3" borderId="21" xfId="0" applyFont="1" applyFill="1" applyBorder="1" applyAlignment="1" applyProtection="1">
      <alignment horizontal="right" vertical="center"/>
    </xf>
    <xf numFmtId="0" fontId="3" fillId="3" borderId="14" xfId="0" applyFont="1" applyFill="1" applyBorder="1" applyAlignment="1" applyProtection="1">
      <alignment horizontal="right" vertical="center"/>
    </xf>
    <xf numFmtId="0" fontId="3" fillId="3" borderId="15" xfId="0" applyFont="1" applyFill="1" applyBorder="1" applyAlignment="1" applyProtection="1">
      <alignment horizontal="right" vertical="center"/>
    </xf>
    <xf numFmtId="24" fontId="3" fillId="3" borderId="15" xfId="0" applyNumberFormat="1" applyFont="1" applyFill="1" applyBorder="1" applyAlignment="1" applyProtection="1">
      <alignment horizontal="left" vertical="center"/>
      <protection locked="0"/>
    </xf>
    <xf numFmtId="0" fontId="3" fillId="3" borderId="15" xfId="0" applyFont="1" applyFill="1" applyBorder="1" applyAlignment="1" applyProtection="1">
      <alignment horizontal="left" vertical="center"/>
      <protection locked="0"/>
    </xf>
    <xf numFmtId="0" fontId="3" fillId="3" borderId="22" xfId="0" applyFont="1" applyFill="1" applyBorder="1" applyAlignment="1" applyProtection="1">
      <alignment horizontal="left" vertical="center"/>
      <protection locked="0"/>
    </xf>
    <xf numFmtId="0" fontId="3" fillId="3" borderId="16" xfId="0" applyFont="1" applyFill="1" applyBorder="1" applyAlignment="1" applyProtection="1">
      <alignment horizontal="left" vertical="center"/>
      <protection locked="0"/>
    </xf>
    <xf numFmtId="0" fontId="3" fillId="6" borderId="45" xfId="0" applyFont="1" applyFill="1" applyBorder="1" applyAlignment="1" applyProtection="1">
      <alignment horizontal="center" vertical="center"/>
    </xf>
    <xf numFmtId="0" fontId="3" fillId="6" borderId="15" xfId="0" applyFont="1" applyFill="1" applyBorder="1" applyAlignment="1" applyProtection="1">
      <alignment horizontal="center" vertical="center"/>
    </xf>
    <xf numFmtId="0" fontId="3" fillId="6" borderId="22" xfId="0" applyFont="1" applyFill="1" applyBorder="1" applyAlignment="1" applyProtection="1">
      <alignment horizontal="center" vertical="center"/>
    </xf>
    <xf numFmtId="0" fontId="3" fillId="5" borderId="9" xfId="0" applyFont="1" applyFill="1" applyBorder="1" applyAlignment="1" applyProtection="1">
      <alignment horizontal="center" vertical="center"/>
    </xf>
    <xf numFmtId="0" fontId="3" fillId="5" borderId="21" xfId="0" applyFont="1" applyFill="1" applyBorder="1" applyAlignment="1" applyProtection="1">
      <alignment horizontal="center" vertical="center"/>
    </xf>
    <xf numFmtId="177" fontId="3" fillId="0" borderId="9" xfId="0" applyNumberFormat="1" applyFont="1" applyFill="1" applyBorder="1" applyAlignment="1" applyProtection="1">
      <alignment horizontal="center" vertical="center"/>
      <protection locked="0"/>
    </xf>
    <xf numFmtId="49" fontId="3" fillId="3" borderId="14" xfId="0" applyNumberFormat="1" applyFont="1" applyFill="1" applyBorder="1" applyAlignment="1" applyProtection="1">
      <alignment horizontal="center" vertical="center"/>
      <protection locked="0"/>
    </xf>
    <xf numFmtId="49" fontId="3" fillId="3" borderId="15" xfId="0" applyNumberFormat="1" applyFont="1" applyFill="1" applyBorder="1" applyAlignment="1" applyProtection="1">
      <alignment horizontal="center" vertical="center"/>
      <protection locked="0"/>
    </xf>
    <xf numFmtId="49" fontId="3" fillId="3" borderId="16" xfId="0" applyNumberFormat="1" applyFont="1" applyFill="1" applyBorder="1" applyAlignment="1" applyProtection="1">
      <alignment horizontal="center" vertical="center"/>
      <protection locked="0"/>
    </xf>
    <xf numFmtId="177" fontId="3" fillId="3" borderId="25" xfId="0" applyNumberFormat="1" applyFont="1" applyFill="1" applyBorder="1" applyAlignment="1" applyProtection="1">
      <alignment horizontal="center" vertical="center"/>
    </xf>
    <xf numFmtId="177" fontId="3" fillId="3" borderId="32" xfId="0" applyNumberFormat="1" applyFont="1" applyFill="1" applyBorder="1" applyAlignment="1" applyProtection="1">
      <alignment horizontal="center" vertical="center"/>
    </xf>
    <xf numFmtId="49" fontId="3" fillId="3" borderId="26" xfId="0" applyNumberFormat="1" applyFont="1" applyFill="1" applyBorder="1" applyAlignment="1" applyProtection="1">
      <alignment horizontal="center" vertical="center"/>
      <protection locked="0"/>
    </xf>
    <xf numFmtId="49" fontId="3" fillId="3" borderId="27" xfId="0" applyNumberFormat="1" applyFont="1" applyFill="1" applyBorder="1" applyAlignment="1" applyProtection="1">
      <alignment horizontal="center" vertical="center"/>
      <protection locked="0"/>
    </xf>
    <xf numFmtId="49" fontId="3" fillId="3" borderId="35" xfId="0" applyNumberFormat="1" applyFont="1" applyFill="1" applyBorder="1" applyAlignment="1" applyProtection="1">
      <alignment horizontal="center" vertical="center"/>
      <protection locked="0"/>
    </xf>
    <xf numFmtId="177" fontId="3" fillId="3" borderId="25" xfId="0" applyNumberFormat="1" applyFont="1" applyFill="1" applyBorder="1" applyAlignment="1" applyProtection="1">
      <alignment horizontal="center" vertical="center"/>
      <protection locked="0"/>
    </xf>
    <xf numFmtId="177" fontId="3" fillId="3" borderId="36" xfId="0" applyNumberFormat="1" applyFont="1" applyFill="1" applyBorder="1" applyAlignment="1" applyProtection="1">
      <alignment horizontal="center" vertical="center"/>
    </xf>
    <xf numFmtId="177" fontId="3" fillId="3" borderId="26" xfId="0" applyNumberFormat="1" applyFont="1" applyFill="1" applyBorder="1" applyAlignment="1" applyProtection="1">
      <alignment horizontal="center" vertical="center"/>
      <protection locked="0"/>
    </xf>
    <xf numFmtId="177" fontId="3" fillId="3" borderId="35" xfId="0" applyNumberFormat="1" applyFont="1" applyFill="1" applyBorder="1" applyAlignment="1" applyProtection="1">
      <alignment horizontal="center" vertical="center"/>
      <protection locked="0"/>
    </xf>
    <xf numFmtId="49" fontId="3" fillId="3" borderId="26" xfId="0" applyNumberFormat="1" applyFont="1" applyFill="1" applyBorder="1" applyAlignment="1" applyProtection="1">
      <alignment horizontal="right" vertical="center"/>
      <protection locked="0"/>
    </xf>
    <xf numFmtId="49" fontId="3" fillId="3" borderId="27" xfId="0" applyNumberFormat="1" applyFont="1" applyFill="1" applyBorder="1" applyAlignment="1" applyProtection="1">
      <alignment horizontal="right" vertical="center"/>
      <protection locked="0"/>
    </xf>
    <xf numFmtId="0" fontId="9" fillId="0" borderId="48" xfId="0" applyFont="1" applyBorder="1" applyAlignment="1" applyProtection="1">
      <alignment horizontal="left" vertical="top"/>
    </xf>
    <xf numFmtId="49" fontId="3" fillId="3" borderId="27" xfId="0" applyNumberFormat="1" applyFont="1" applyFill="1" applyBorder="1" applyAlignment="1" applyProtection="1">
      <alignment horizontal="left" vertical="center"/>
      <protection locked="0"/>
    </xf>
    <xf numFmtId="49" fontId="3" fillId="3" borderId="35" xfId="0" applyNumberFormat="1" applyFont="1" applyFill="1" applyBorder="1" applyAlignment="1" applyProtection="1">
      <alignment horizontal="left" vertical="center"/>
      <protection locked="0"/>
    </xf>
    <xf numFmtId="49" fontId="3" fillId="0" borderId="14" xfId="0" applyNumberFormat="1" applyFont="1" applyBorder="1" applyAlignment="1" applyProtection="1">
      <alignment horizontal="right" vertical="center" wrapText="1"/>
      <protection locked="0"/>
    </xf>
    <xf numFmtId="49" fontId="3" fillId="0" borderId="15" xfId="0" applyNumberFormat="1" applyFont="1" applyBorder="1" applyAlignment="1" applyProtection="1">
      <alignment horizontal="right" vertical="center" wrapText="1"/>
      <protection locked="0"/>
    </xf>
    <xf numFmtId="0" fontId="3" fillId="3" borderId="14" xfId="0" applyFont="1" applyFill="1" applyBorder="1" applyAlignment="1" applyProtection="1">
      <alignment horizontal="right" vertical="center"/>
      <protection locked="0"/>
    </xf>
    <xf numFmtId="0" fontId="3" fillId="3" borderId="15" xfId="0" applyFont="1" applyFill="1" applyBorder="1" applyAlignment="1" applyProtection="1">
      <alignment horizontal="right" vertical="center"/>
      <protection locked="0"/>
    </xf>
    <xf numFmtId="49" fontId="16" fillId="6" borderId="10" xfId="0" applyNumberFormat="1" applyFont="1" applyFill="1" applyBorder="1" applyAlignment="1" applyProtection="1">
      <alignment horizontal="right" vertical="center"/>
      <protection locked="0"/>
    </xf>
    <xf numFmtId="49" fontId="16" fillId="6" borderId="11" xfId="0" applyNumberFormat="1" applyFont="1" applyFill="1" applyBorder="1" applyAlignment="1" applyProtection="1">
      <alignment horizontal="right" vertical="center"/>
      <protection locked="0"/>
    </xf>
    <xf numFmtId="177" fontId="16" fillId="3" borderId="9" xfId="0" applyNumberFormat="1" applyFont="1" applyFill="1" applyBorder="1" applyAlignment="1" applyProtection="1">
      <alignment horizontal="right" vertical="center"/>
      <protection locked="0"/>
    </xf>
    <xf numFmtId="177" fontId="16" fillId="3" borderId="14" xfId="0" applyNumberFormat="1" applyFont="1" applyFill="1" applyBorder="1" applyAlignment="1" applyProtection="1">
      <alignment horizontal="right" vertical="center"/>
      <protection locked="0"/>
    </xf>
    <xf numFmtId="177" fontId="16" fillId="0" borderId="9" xfId="0" applyNumberFormat="1" applyFont="1" applyBorder="1" applyAlignment="1" applyProtection="1">
      <alignment horizontal="right" vertical="center"/>
      <protection locked="0"/>
    </xf>
    <xf numFmtId="177" fontId="16" fillId="0" borderId="14" xfId="0" applyNumberFormat="1" applyFont="1" applyBorder="1" applyAlignment="1" applyProtection="1">
      <alignment horizontal="right" vertical="center"/>
      <protection locked="0"/>
    </xf>
    <xf numFmtId="49" fontId="16" fillId="6" borderId="14" xfId="0" applyNumberFormat="1" applyFont="1" applyFill="1" applyBorder="1" applyAlignment="1" applyProtection="1">
      <alignment horizontal="right" vertical="center"/>
      <protection locked="0"/>
    </xf>
    <xf numFmtId="49" fontId="16" fillId="6" borderId="15" xfId="0" applyNumberFormat="1" applyFont="1" applyFill="1" applyBorder="1" applyAlignment="1" applyProtection="1">
      <alignment horizontal="right" vertical="center"/>
      <protection locked="0"/>
    </xf>
    <xf numFmtId="49" fontId="16" fillId="3" borderId="14" xfId="0" applyNumberFormat="1" applyFont="1" applyFill="1" applyBorder="1" applyAlignment="1" applyProtection="1">
      <alignment horizontal="right" vertical="center" wrapText="1"/>
      <protection locked="0"/>
    </xf>
    <xf numFmtId="49" fontId="16" fillId="3" borderId="15" xfId="0" applyNumberFormat="1" applyFont="1" applyFill="1" applyBorder="1" applyAlignment="1" applyProtection="1">
      <alignment horizontal="right" vertical="center" wrapText="1"/>
      <protection locked="0"/>
    </xf>
    <xf numFmtId="49" fontId="3" fillId="6" borderId="10" xfId="0" applyNumberFormat="1" applyFont="1" applyFill="1" applyBorder="1" applyAlignment="1" applyProtection="1">
      <alignment horizontal="right" vertical="center" wrapText="1"/>
      <protection locked="0"/>
    </xf>
    <xf numFmtId="49" fontId="3" fillId="6" borderId="11" xfId="0" applyNumberFormat="1" applyFont="1" applyFill="1" applyBorder="1" applyAlignment="1" applyProtection="1">
      <alignment horizontal="right" vertical="center" wrapText="1"/>
      <protection locked="0"/>
    </xf>
    <xf numFmtId="177" fontId="3" fillId="3" borderId="9" xfId="0" applyNumberFormat="1" applyFont="1" applyFill="1" applyBorder="1" applyAlignment="1" applyProtection="1">
      <alignment horizontal="right" vertical="center"/>
      <protection locked="0"/>
    </xf>
    <xf numFmtId="177" fontId="3" fillId="3" borderId="14" xfId="0" applyNumberFormat="1" applyFont="1" applyFill="1" applyBorder="1" applyAlignment="1" applyProtection="1">
      <alignment horizontal="right" vertical="center"/>
      <protection locked="0"/>
    </xf>
    <xf numFmtId="49" fontId="3" fillId="3" borderId="10" xfId="0" applyNumberFormat="1" applyFont="1" applyFill="1" applyBorder="1" applyAlignment="1" applyProtection="1">
      <alignment horizontal="right" vertical="center"/>
      <protection locked="0"/>
    </xf>
    <xf numFmtId="49" fontId="3" fillId="3" borderId="11" xfId="0" applyNumberFormat="1" applyFont="1" applyFill="1" applyBorder="1" applyAlignment="1" applyProtection="1">
      <alignment horizontal="right" vertical="center"/>
      <protection locked="0"/>
    </xf>
    <xf numFmtId="49" fontId="3" fillId="0" borderId="10" xfId="0" applyNumberFormat="1" applyFont="1" applyFill="1" applyBorder="1" applyAlignment="1" applyProtection="1">
      <alignment horizontal="right" vertical="center"/>
      <protection locked="0"/>
    </xf>
    <xf numFmtId="49" fontId="3" fillId="0" borderId="11" xfId="0" applyNumberFormat="1" applyFont="1" applyFill="1" applyBorder="1" applyAlignment="1" applyProtection="1">
      <alignment horizontal="right" vertical="center"/>
      <protection locked="0"/>
    </xf>
    <xf numFmtId="49" fontId="3" fillId="3" borderId="15" xfId="0" applyNumberFormat="1" applyFont="1" applyFill="1" applyBorder="1" applyAlignment="1" applyProtection="1">
      <alignment horizontal="left" vertical="center"/>
      <protection locked="0"/>
    </xf>
    <xf numFmtId="49" fontId="3" fillId="3" borderId="16" xfId="0" applyNumberFormat="1" applyFont="1" applyFill="1" applyBorder="1" applyAlignment="1" applyProtection="1">
      <alignment horizontal="left" vertical="center"/>
      <protection locked="0"/>
    </xf>
    <xf numFmtId="49" fontId="3" fillId="6" borderId="9" xfId="0" applyNumberFormat="1" applyFont="1" applyFill="1" applyBorder="1" applyAlignment="1" applyProtection="1">
      <alignment horizontal="center" vertical="center"/>
      <protection locked="0"/>
    </xf>
    <xf numFmtId="49" fontId="3" fillId="6" borderId="14" xfId="0" applyNumberFormat="1" applyFont="1" applyFill="1" applyBorder="1" applyAlignment="1" applyProtection="1">
      <alignment horizontal="center" vertical="center"/>
      <protection locked="0"/>
    </xf>
    <xf numFmtId="49" fontId="3" fillId="6" borderId="15" xfId="0" applyNumberFormat="1" applyFont="1" applyFill="1" applyBorder="1" applyAlignment="1" applyProtection="1">
      <alignment horizontal="center" vertical="center"/>
      <protection locked="0"/>
    </xf>
    <xf numFmtId="49" fontId="3" fillId="6" borderId="16" xfId="0" applyNumberFormat="1" applyFont="1" applyFill="1" applyBorder="1" applyAlignment="1" applyProtection="1">
      <alignment horizontal="center" vertical="center"/>
      <protection locked="0"/>
    </xf>
    <xf numFmtId="49" fontId="3" fillId="6" borderId="15" xfId="0" applyNumberFormat="1" applyFont="1" applyFill="1" applyBorder="1" applyAlignment="1" applyProtection="1">
      <alignment horizontal="left" vertical="center"/>
      <protection locked="0"/>
    </xf>
    <xf numFmtId="49" fontId="3" fillId="6" borderId="16" xfId="0" applyNumberFormat="1" applyFont="1" applyFill="1" applyBorder="1" applyAlignment="1" applyProtection="1">
      <alignment horizontal="left" vertical="center"/>
      <protection locked="0"/>
    </xf>
    <xf numFmtId="177" fontId="3" fillId="0" borderId="9" xfId="0" applyNumberFormat="1" applyFont="1" applyBorder="1" applyAlignment="1" applyProtection="1">
      <alignment horizontal="center" vertical="center"/>
      <protection locked="0"/>
    </xf>
    <xf numFmtId="177" fontId="3" fillId="0" borderId="14" xfId="0" applyNumberFormat="1" applyFont="1" applyBorder="1" applyAlignment="1" applyProtection="1">
      <alignment horizontal="center" vertical="center"/>
      <protection locked="0"/>
    </xf>
    <xf numFmtId="177" fontId="3" fillId="0" borderId="16" xfId="0" applyNumberFormat="1" applyFont="1" applyBorder="1" applyAlignment="1" applyProtection="1">
      <alignment horizontal="center" vertical="center"/>
      <protection locked="0"/>
    </xf>
    <xf numFmtId="177" fontId="3" fillId="0" borderId="9" xfId="0" applyNumberFormat="1" applyFont="1" applyBorder="1" applyAlignment="1" applyProtection="1">
      <alignment horizontal="center" vertical="center"/>
    </xf>
    <xf numFmtId="177" fontId="3" fillId="0" borderId="17" xfId="0" applyNumberFormat="1" applyFont="1" applyBorder="1" applyAlignment="1" applyProtection="1">
      <alignment horizontal="center" vertical="center"/>
    </xf>
    <xf numFmtId="49" fontId="3" fillId="3" borderId="9" xfId="0" applyNumberFormat="1" applyFont="1" applyFill="1" applyBorder="1" applyAlignment="1" applyProtection="1">
      <alignment horizontal="right" vertical="center"/>
      <protection locked="0"/>
    </xf>
    <xf numFmtId="49" fontId="3" fillId="3" borderId="14" xfId="0" applyNumberFormat="1" applyFont="1" applyFill="1" applyBorder="1" applyAlignment="1" applyProtection="1">
      <alignment horizontal="right" vertical="center"/>
      <protection locked="0"/>
    </xf>
    <xf numFmtId="177" fontId="3" fillId="3" borderId="17" xfId="0" applyNumberFormat="1" applyFont="1" applyFill="1" applyBorder="1" applyAlignment="1" applyProtection="1">
      <alignment horizontal="center" vertical="center"/>
    </xf>
    <xf numFmtId="0" fontId="3" fillId="0" borderId="15" xfId="0" applyFont="1" applyBorder="1" applyAlignment="1" applyProtection="1">
      <alignment horizontal="left" vertical="center"/>
      <protection locked="0"/>
    </xf>
    <xf numFmtId="0" fontId="3" fillId="0" borderId="16" xfId="0" applyFont="1" applyBorder="1" applyAlignment="1" applyProtection="1">
      <alignment horizontal="left" vertical="center"/>
      <protection locked="0"/>
    </xf>
    <xf numFmtId="49" fontId="16" fillId="6" borderId="15" xfId="0" applyNumberFormat="1" applyFont="1" applyFill="1" applyBorder="1" applyAlignment="1" applyProtection="1">
      <alignment horizontal="left" vertical="center"/>
      <protection locked="0"/>
    </xf>
    <xf numFmtId="49" fontId="16" fillId="6" borderId="16" xfId="0" applyNumberFormat="1" applyFont="1" applyFill="1" applyBorder="1" applyAlignment="1" applyProtection="1">
      <alignment horizontal="left" vertical="center"/>
      <protection locked="0"/>
    </xf>
    <xf numFmtId="49" fontId="16" fillId="3" borderId="15" xfId="0" applyNumberFormat="1" applyFont="1" applyFill="1" applyBorder="1" applyAlignment="1" applyProtection="1">
      <alignment horizontal="left" vertical="center"/>
      <protection locked="0"/>
    </xf>
    <xf numFmtId="49" fontId="16" fillId="3" borderId="16" xfId="0" applyNumberFormat="1" applyFont="1" applyFill="1" applyBorder="1" applyAlignment="1" applyProtection="1">
      <alignment horizontal="left" vertical="center"/>
      <protection locked="0"/>
    </xf>
    <xf numFmtId="0" fontId="16" fillId="6" borderId="15" xfId="0" applyNumberFormat="1" applyFont="1" applyFill="1" applyBorder="1" applyAlignment="1" applyProtection="1">
      <alignment horizontal="left" vertical="center"/>
      <protection locked="0"/>
    </xf>
    <xf numFmtId="0" fontId="16" fillId="6" borderId="16" xfId="0" applyNumberFormat="1" applyFont="1" applyFill="1" applyBorder="1" applyAlignment="1" applyProtection="1">
      <alignment horizontal="left" vertical="center"/>
      <protection locked="0"/>
    </xf>
    <xf numFmtId="0" fontId="16" fillId="3" borderId="15" xfId="0" applyNumberFormat="1" applyFont="1" applyFill="1" applyBorder="1" applyAlignment="1" applyProtection="1">
      <alignment horizontal="left" vertical="center"/>
      <protection locked="0"/>
    </xf>
    <xf numFmtId="0" fontId="16" fillId="3" borderId="16" xfId="0" applyNumberFormat="1" applyFont="1" applyFill="1" applyBorder="1" applyAlignment="1" applyProtection="1">
      <alignment horizontal="left" vertical="center"/>
      <protection locked="0"/>
    </xf>
    <xf numFmtId="49" fontId="3" fillId="0" borderId="9" xfId="0" applyNumberFormat="1" applyFont="1" applyBorder="1" applyAlignment="1" applyProtection="1">
      <alignment horizontal="center" vertical="center"/>
      <protection locked="0"/>
    </xf>
    <xf numFmtId="0" fontId="3" fillId="4" borderId="14" xfId="0" applyFont="1" applyFill="1" applyBorder="1" applyAlignment="1" applyProtection="1">
      <alignment horizontal="center" vertical="center"/>
    </xf>
    <xf numFmtId="49" fontId="3" fillId="3" borderId="15" xfId="0" applyNumberFormat="1" applyFont="1" applyFill="1" applyBorder="1" applyAlignment="1" applyProtection="1">
      <alignment horizontal="right" vertical="center"/>
      <protection locked="0"/>
    </xf>
    <xf numFmtId="0" fontId="16" fillId="3" borderId="9" xfId="0" applyNumberFormat="1" applyFont="1" applyFill="1" applyBorder="1" applyAlignment="1" applyProtection="1">
      <alignment horizontal="left" vertical="center"/>
      <protection locked="0"/>
    </xf>
    <xf numFmtId="177" fontId="3" fillId="0" borderId="23" xfId="0" applyNumberFormat="1" applyFont="1" applyBorder="1" applyAlignment="1" applyProtection="1">
      <alignment horizontal="center" vertical="center"/>
    </xf>
    <xf numFmtId="0" fontId="3" fillId="3" borderId="30" xfId="0" applyFont="1" applyFill="1" applyBorder="1" applyAlignment="1" applyProtection="1">
      <alignment horizontal="center" vertical="center"/>
      <protection locked="0"/>
    </xf>
    <xf numFmtId="0" fontId="3" fillId="3" borderId="31" xfId="0" applyFont="1" applyFill="1" applyBorder="1" applyAlignment="1" applyProtection="1">
      <alignment horizontal="center" vertical="center"/>
      <protection locked="0"/>
    </xf>
    <xf numFmtId="0" fontId="3" fillId="4" borderId="9" xfId="0" applyFont="1" applyFill="1" applyBorder="1" applyAlignment="1" applyProtection="1">
      <alignment horizontal="center" vertical="center"/>
    </xf>
    <xf numFmtId="0" fontId="3" fillId="4" borderId="17" xfId="0" applyFont="1" applyFill="1" applyBorder="1" applyAlignment="1" applyProtection="1">
      <alignment horizontal="center" vertical="center"/>
    </xf>
    <xf numFmtId="0" fontId="3" fillId="4" borderId="23" xfId="0" applyFont="1" applyFill="1" applyBorder="1" applyAlignment="1" applyProtection="1">
      <alignment horizontal="center" vertical="center"/>
    </xf>
    <xf numFmtId="179" fontId="3" fillId="3" borderId="37" xfId="0" applyNumberFormat="1" applyFont="1" applyFill="1" applyBorder="1" applyAlignment="1" applyProtection="1">
      <alignment horizontal="left" vertical="center"/>
      <protection locked="0"/>
    </xf>
    <xf numFmtId="179" fontId="3" fillId="3" borderId="39" xfId="0" applyNumberFormat="1" applyFont="1" applyFill="1" applyBorder="1" applyAlignment="1" applyProtection="1">
      <alignment horizontal="left" vertical="center"/>
      <protection locked="0"/>
    </xf>
    <xf numFmtId="179" fontId="3" fillId="3" borderId="35" xfId="0" applyNumberFormat="1" applyFont="1" applyFill="1" applyBorder="1" applyAlignment="1" applyProtection="1">
      <alignment horizontal="left" vertical="center"/>
      <protection locked="0"/>
    </xf>
    <xf numFmtId="179" fontId="3" fillId="3" borderId="40" xfId="0" applyNumberFormat="1" applyFont="1" applyFill="1" applyBorder="1" applyAlignment="1" applyProtection="1">
      <alignment horizontal="left" vertical="center"/>
      <protection locked="0"/>
    </xf>
    <xf numFmtId="0" fontId="3" fillId="3" borderId="37" xfId="0" applyFont="1" applyFill="1" applyBorder="1" applyAlignment="1" applyProtection="1">
      <alignment horizontal="right" vertical="center"/>
      <protection locked="0"/>
    </xf>
    <xf numFmtId="0" fontId="3" fillId="3" borderId="38" xfId="0" applyFont="1" applyFill="1" applyBorder="1" applyAlignment="1" applyProtection="1">
      <alignment horizontal="right" vertical="center"/>
      <protection locked="0"/>
    </xf>
    <xf numFmtId="0" fontId="3" fillId="3" borderId="35" xfId="0" applyFont="1" applyFill="1" applyBorder="1" applyAlignment="1" applyProtection="1">
      <alignment horizontal="right" vertical="center"/>
      <protection locked="0"/>
    </xf>
    <xf numFmtId="0" fontId="3" fillId="3" borderId="26" xfId="0" applyFont="1" applyFill="1" applyBorder="1" applyAlignment="1" applyProtection="1">
      <alignment horizontal="right" vertical="center"/>
      <protection locked="0"/>
    </xf>
    <xf numFmtId="0" fontId="3" fillId="3" borderId="29" xfId="0" applyFont="1" applyFill="1" applyBorder="1" applyAlignment="1" applyProtection="1">
      <alignment horizontal="center" vertical="center" wrapText="1"/>
    </xf>
    <xf numFmtId="0" fontId="3" fillId="3" borderId="30" xfId="0" applyFont="1" applyFill="1" applyBorder="1" applyAlignment="1" applyProtection="1">
      <alignment horizontal="center" vertical="center" wrapText="1"/>
    </xf>
    <xf numFmtId="0" fontId="3" fillId="3" borderId="38" xfId="0" applyFont="1" applyFill="1" applyBorder="1" applyAlignment="1" applyProtection="1">
      <alignment horizontal="center" vertical="center" wrapText="1"/>
    </xf>
    <xf numFmtId="0" fontId="3" fillId="3" borderId="26" xfId="0" applyFont="1" applyFill="1" applyBorder="1" applyAlignment="1" applyProtection="1">
      <alignment horizontal="center" vertical="center" wrapText="1"/>
    </xf>
    <xf numFmtId="0" fontId="3" fillId="4" borderId="41" xfId="0" applyFont="1" applyFill="1" applyBorder="1" applyAlignment="1" applyProtection="1">
      <alignment horizontal="center" vertical="center" wrapText="1"/>
    </xf>
    <xf numFmtId="0" fontId="3" fillId="4" borderId="30" xfId="0" applyFont="1" applyFill="1" applyBorder="1" applyAlignment="1" applyProtection="1">
      <alignment horizontal="center" vertical="center" wrapText="1"/>
    </xf>
    <xf numFmtId="0" fontId="3" fillId="4" borderId="38" xfId="0" applyFont="1" applyFill="1" applyBorder="1" applyAlignment="1" applyProtection="1">
      <alignment horizontal="center" vertical="center" wrapText="1"/>
    </xf>
    <xf numFmtId="0" fontId="3" fillId="4" borderId="42" xfId="0" applyFont="1" applyFill="1" applyBorder="1" applyAlignment="1" applyProtection="1">
      <alignment horizontal="center" vertical="center" wrapText="1"/>
    </xf>
    <xf numFmtId="0" fontId="3" fillId="4" borderId="25" xfId="0" applyFont="1" applyFill="1" applyBorder="1" applyAlignment="1" applyProtection="1">
      <alignment horizontal="center" vertical="center" wrapText="1"/>
    </xf>
    <xf numFmtId="0" fontId="3" fillId="4" borderId="26" xfId="0" applyFont="1" applyFill="1" applyBorder="1" applyAlignment="1" applyProtection="1">
      <alignment horizontal="center" vertical="center" wrapText="1"/>
    </xf>
    <xf numFmtId="0" fontId="3" fillId="4" borderId="37" xfId="0" applyFont="1" applyFill="1" applyBorder="1" applyAlignment="1" applyProtection="1">
      <alignment horizontal="right" vertical="center"/>
      <protection locked="0"/>
    </xf>
    <xf numFmtId="0" fontId="3" fillId="4" borderId="38" xfId="0" applyFont="1" applyFill="1" applyBorder="1" applyAlignment="1" applyProtection="1">
      <alignment horizontal="right" vertical="center"/>
      <protection locked="0"/>
    </xf>
    <xf numFmtId="0" fontId="3" fillId="4" borderId="35" xfId="0" applyFont="1" applyFill="1" applyBorder="1" applyAlignment="1" applyProtection="1">
      <alignment horizontal="right" vertical="center"/>
      <protection locked="0"/>
    </xf>
    <xf numFmtId="0" fontId="3" fillId="4" borderId="26" xfId="0" applyFont="1" applyFill="1" applyBorder="1" applyAlignment="1" applyProtection="1">
      <alignment horizontal="right" vertical="center"/>
      <protection locked="0"/>
    </xf>
    <xf numFmtId="179" fontId="3" fillId="4" borderId="37" xfId="0" applyNumberFormat="1" applyFont="1" applyFill="1" applyBorder="1" applyAlignment="1" applyProtection="1">
      <alignment horizontal="left" vertical="center"/>
      <protection locked="0"/>
    </xf>
    <xf numFmtId="179" fontId="3" fillId="4" borderId="39" xfId="0" applyNumberFormat="1" applyFont="1" applyFill="1" applyBorder="1" applyAlignment="1" applyProtection="1">
      <alignment horizontal="left" vertical="center"/>
      <protection locked="0"/>
    </xf>
    <xf numFmtId="179" fontId="3" fillId="4" borderId="35" xfId="0" applyNumberFormat="1" applyFont="1" applyFill="1" applyBorder="1" applyAlignment="1" applyProtection="1">
      <alignment horizontal="left" vertical="center"/>
      <protection locked="0"/>
    </xf>
    <xf numFmtId="179" fontId="3" fillId="4" borderId="40" xfId="0" applyNumberFormat="1" applyFont="1" applyFill="1" applyBorder="1" applyAlignment="1" applyProtection="1">
      <alignment horizontal="left" vertical="center"/>
      <protection locked="0"/>
    </xf>
    <xf numFmtId="0" fontId="3" fillId="4" borderId="37" xfId="0" applyFont="1" applyFill="1" applyBorder="1" applyAlignment="1" applyProtection="1">
      <alignment horizontal="center" vertical="center" wrapText="1"/>
    </xf>
    <xf numFmtId="0" fontId="3" fillId="4" borderId="35" xfId="0" applyFont="1" applyFill="1" applyBorder="1" applyAlignment="1" applyProtection="1">
      <alignment horizontal="center" vertical="center" wrapText="1"/>
    </xf>
    <xf numFmtId="0" fontId="3" fillId="3" borderId="37" xfId="0" applyFont="1" applyFill="1" applyBorder="1" applyAlignment="1" applyProtection="1">
      <alignment horizontal="center" vertical="center" wrapText="1"/>
    </xf>
    <xf numFmtId="0" fontId="3" fillId="3" borderId="35" xfId="0" applyFont="1" applyFill="1" applyBorder="1" applyAlignment="1" applyProtection="1">
      <alignment horizontal="center" vertical="center" wrapText="1"/>
    </xf>
    <xf numFmtId="179" fontId="12" fillId="3" borderId="37" xfId="0" applyNumberFormat="1" applyFont="1" applyFill="1" applyBorder="1" applyAlignment="1" applyProtection="1">
      <alignment horizontal="left" vertical="center"/>
      <protection locked="0"/>
    </xf>
    <xf numFmtId="179" fontId="12" fillId="3" borderId="39" xfId="0" applyNumberFormat="1" applyFont="1" applyFill="1" applyBorder="1" applyAlignment="1" applyProtection="1">
      <alignment horizontal="left" vertical="center"/>
      <protection locked="0"/>
    </xf>
    <xf numFmtId="179" fontId="12" fillId="3" borderId="35" xfId="0" applyNumberFormat="1" applyFont="1" applyFill="1" applyBorder="1" applyAlignment="1" applyProtection="1">
      <alignment horizontal="left" vertical="center"/>
      <protection locked="0"/>
    </xf>
    <xf numFmtId="179" fontId="12" fillId="3" borderId="40" xfId="0" applyNumberFormat="1" applyFont="1" applyFill="1" applyBorder="1" applyAlignment="1" applyProtection="1">
      <alignment horizontal="left" vertical="center"/>
      <protection locked="0"/>
    </xf>
    <xf numFmtId="0" fontId="3" fillId="3" borderId="1" xfId="0" applyFont="1" applyFill="1" applyBorder="1" applyAlignment="1" applyProtection="1">
      <alignment horizontal="center" vertical="center"/>
    </xf>
    <xf numFmtId="0" fontId="3" fillId="3" borderId="2" xfId="0" applyFont="1" applyFill="1" applyBorder="1" applyAlignment="1" applyProtection="1">
      <alignment horizontal="center" vertical="center"/>
    </xf>
    <xf numFmtId="0" fontId="3" fillId="3" borderId="3" xfId="0" applyFont="1" applyFill="1" applyBorder="1" applyAlignment="1" applyProtection="1">
      <alignment horizontal="center" vertical="center"/>
    </xf>
    <xf numFmtId="0" fontId="3" fillId="3" borderId="4" xfId="0" applyFont="1" applyFill="1" applyBorder="1" applyAlignment="1" applyProtection="1">
      <alignment horizontal="center" vertical="center"/>
    </xf>
    <xf numFmtId="0" fontId="3" fillId="3" borderId="0" xfId="0" applyFont="1" applyFill="1" applyBorder="1" applyAlignment="1" applyProtection="1">
      <alignment horizontal="center" vertical="center"/>
    </xf>
    <xf numFmtId="0" fontId="3" fillId="3" borderId="5" xfId="0" applyFont="1" applyFill="1" applyBorder="1" applyAlignment="1" applyProtection="1">
      <alignment horizontal="center" vertical="center"/>
    </xf>
    <xf numFmtId="0" fontId="3" fillId="3" borderId="6" xfId="0" applyFont="1" applyFill="1" applyBorder="1" applyAlignment="1" applyProtection="1">
      <alignment horizontal="center" vertical="center"/>
    </xf>
    <xf numFmtId="0" fontId="3" fillId="3" borderId="7" xfId="0" applyFont="1" applyFill="1" applyBorder="1" applyAlignment="1" applyProtection="1">
      <alignment horizontal="center" vertical="center"/>
    </xf>
    <xf numFmtId="0" fontId="3" fillId="3" borderId="8" xfId="0" applyFont="1" applyFill="1" applyBorder="1" applyAlignment="1" applyProtection="1">
      <alignment horizontal="center" vertical="center"/>
    </xf>
    <xf numFmtId="0" fontId="3" fillId="3" borderId="9" xfId="0" applyNumberFormat="1" applyFont="1" applyFill="1" applyBorder="1" applyAlignment="1" applyProtection="1">
      <alignment horizontal="left" vertical="center" indent="1"/>
      <protection locked="0"/>
    </xf>
    <xf numFmtId="0" fontId="3" fillId="3" borderId="23" xfId="0" applyNumberFormat="1" applyFont="1" applyFill="1" applyBorder="1" applyAlignment="1" applyProtection="1">
      <alignment horizontal="left" vertical="center" indent="1"/>
      <protection locked="0"/>
    </xf>
    <xf numFmtId="0" fontId="3" fillId="0" borderId="14" xfId="0" applyNumberFormat="1" applyFont="1" applyBorder="1" applyAlignment="1" applyProtection="1">
      <alignment horizontal="left" vertical="center" indent="1"/>
      <protection locked="0"/>
    </xf>
    <xf numFmtId="0" fontId="3" fillId="0" borderId="15" xfId="0" applyNumberFormat="1" applyFont="1" applyBorder="1" applyAlignment="1" applyProtection="1">
      <alignment horizontal="left" vertical="center" indent="1"/>
      <protection locked="0"/>
    </xf>
    <xf numFmtId="0" fontId="3" fillId="0" borderId="22" xfId="0" applyNumberFormat="1" applyFont="1" applyBorder="1" applyAlignment="1" applyProtection="1">
      <alignment horizontal="left" vertical="center" indent="1"/>
      <protection locked="0"/>
    </xf>
    <xf numFmtId="0" fontId="3" fillId="3" borderId="14" xfId="0" applyNumberFormat="1" applyFont="1" applyFill="1" applyBorder="1" applyAlignment="1" applyProtection="1">
      <alignment horizontal="left" vertical="center" indent="1"/>
      <protection locked="0"/>
    </xf>
    <xf numFmtId="0" fontId="3" fillId="3" borderId="15" xfId="0" applyNumberFormat="1" applyFont="1" applyFill="1" applyBorder="1" applyAlignment="1" applyProtection="1">
      <alignment horizontal="left" vertical="center" indent="1"/>
      <protection locked="0"/>
    </xf>
    <xf numFmtId="0" fontId="3" fillId="3" borderId="16" xfId="0" applyNumberFormat="1" applyFont="1" applyFill="1" applyBorder="1" applyAlignment="1" applyProtection="1">
      <alignment horizontal="left" vertical="center" indent="1"/>
      <protection locked="0"/>
    </xf>
    <xf numFmtId="0" fontId="3" fillId="3" borderId="26" xfId="0" applyNumberFormat="1" applyFont="1" applyFill="1" applyBorder="1" applyAlignment="1" applyProtection="1">
      <alignment horizontal="left" vertical="center" indent="1"/>
      <protection locked="0"/>
    </xf>
    <xf numFmtId="0" fontId="3" fillId="3" borderId="27" xfId="0" applyNumberFormat="1" applyFont="1" applyFill="1" applyBorder="1" applyAlignment="1" applyProtection="1">
      <alignment horizontal="left" vertical="center" indent="1"/>
      <protection locked="0"/>
    </xf>
    <xf numFmtId="0" fontId="3" fillId="3" borderId="28" xfId="0" applyNumberFormat="1" applyFont="1" applyFill="1" applyBorder="1" applyAlignment="1" applyProtection="1">
      <alignment horizontal="left" vertical="center" indent="1"/>
      <protection locked="0"/>
    </xf>
    <xf numFmtId="0" fontId="3" fillId="3" borderId="9" xfId="0" applyFont="1" applyFill="1" applyBorder="1" applyAlignment="1" applyProtection="1">
      <alignment horizontal="center" vertical="center" wrapText="1"/>
    </xf>
    <xf numFmtId="0" fontId="3" fillId="0" borderId="9" xfId="0" applyFont="1" applyBorder="1" applyAlignment="1" applyProtection="1">
      <alignment horizontal="center" vertical="center"/>
      <protection locked="0"/>
    </xf>
    <xf numFmtId="176" fontId="3" fillId="3" borderId="9" xfId="0" applyNumberFormat="1" applyFont="1" applyFill="1" applyBorder="1" applyAlignment="1" applyProtection="1">
      <alignment horizontal="center" vertical="center"/>
    </xf>
    <xf numFmtId="176" fontId="3" fillId="3" borderId="25" xfId="0" applyNumberFormat="1" applyFont="1" applyFill="1" applyBorder="1" applyAlignment="1" applyProtection="1">
      <alignment horizontal="center" vertical="center"/>
    </xf>
    <xf numFmtId="1" fontId="3" fillId="3" borderId="9" xfId="0" applyNumberFormat="1" applyFont="1" applyFill="1" applyBorder="1" applyAlignment="1" applyProtection="1">
      <alignment horizontal="center" vertical="center"/>
    </xf>
    <xf numFmtId="1" fontId="3" fillId="3" borderId="23" xfId="0" applyNumberFormat="1" applyFont="1" applyFill="1" applyBorder="1" applyAlignment="1" applyProtection="1">
      <alignment horizontal="center" vertical="center"/>
    </xf>
    <xf numFmtId="1" fontId="3" fillId="0" borderId="9" xfId="0" applyNumberFormat="1" applyFont="1" applyBorder="1" applyAlignment="1" applyProtection="1">
      <alignment horizontal="center" vertical="center"/>
    </xf>
    <xf numFmtId="1" fontId="3" fillId="0" borderId="23" xfId="0" applyNumberFormat="1" applyFont="1" applyBorder="1" applyAlignment="1" applyProtection="1">
      <alignment horizontal="center" vertical="center"/>
    </xf>
    <xf numFmtId="0" fontId="3" fillId="0" borderId="25" xfId="0" applyFont="1" applyBorder="1" applyAlignment="1" applyProtection="1">
      <alignment horizontal="center" vertical="center"/>
      <protection locked="0"/>
    </xf>
    <xf numFmtId="1" fontId="3" fillId="0" borderId="25" xfId="0" applyNumberFormat="1" applyFont="1" applyBorder="1" applyAlignment="1" applyProtection="1">
      <alignment horizontal="center" vertical="center"/>
    </xf>
    <xf numFmtId="0" fontId="9" fillId="0" borderId="0" xfId="0" applyFont="1" applyBorder="1" applyAlignment="1" applyProtection="1">
      <alignment horizontal="right"/>
    </xf>
    <xf numFmtId="0" fontId="4" fillId="0" borderId="9" xfId="0" applyFont="1" applyBorder="1" applyAlignment="1" applyProtection="1">
      <alignment horizontal="center" vertical="center" wrapText="1"/>
    </xf>
    <xf numFmtId="0" fontId="4" fillId="0" borderId="25" xfId="0" applyFont="1" applyBorder="1" applyAlignment="1" applyProtection="1">
      <alignment horizontal="center" vertical="center" wrapText="1"/>
    </xf>
    <xf numFmtId="0" fontId="3" fillId="0" borderId="25" xfId="0" applyFont="1" applyBorder="1" applyAlignment="1" applyProtection="1">
      <alignment horizontal="center" vertical="center"/>
    </xf>
    <xf numFmtId="0" fontId="3" fillId="0" borderId="32" xfId="0" applyFont="1" applyBorder="1" applyAlignment="1" applyProtection="1">
      <alignment horizontal="center" vertical="center"/>
    </xf>
    <xf numFmtId="0" fontId="3" fillId="0" borderId="24" xfId="0" applyFont="1" applyBorder="1" applyAlignment="1" applyProtection="1">
      <alignment horizontal="center" vertical="center"/>
    </xf>
    <xf numFmtId="0" fontId="9" fillId="0" borderId="0" xfId="0" applyFont="1" applyBorder="1" applyAlignment="1" applyProtection="1">
      <alignment horizontal="center" vertical="top"/>
    </xf>
    <xf numFmtId="0" fontId="3" fillId="3" borderId="24" xfId="0" applyFont="1" applyFill="1" applyBorder="1" applyAlignment="1" applyProtection="1">
      <alignment horizontal="center" vertical="center"/>
    </xf>
    <xf numFmtId="0" fontId="9" fillId="0" borderId="48" xfId="0" applyFont="1" applyBorder="1" applyAlignment="1" applyProtection="1">
      <alignment horizontal="left"/>
      <protection locked="0"/>
    </xf>
    <xf numFmtId="0" fontId="3" fillId="3" borderId="21" xfId="0" applyFont="1" applyFill="1" applyBorder="1" applyAlignment="1" applyProtection="1">
      <alignment horizontal="center" vertical="center" wrapText="1"/>
    </xf>
    <xf numFmtId="177" fontId="3" fillId="3" borderId="14" xfId="0" applyNumberFormat="1" applyFont="1" applyFill="1" applyBorder="1" applyAlignment="1" applyProtection="1">
      <alignment horizontal="center" vertical="center" wrapText="1"/>
      <protection locked="0"/>
    </xf>
    <xf numFmtId="177" fontId="3" fillId="3" borderId="16" xfId="0" applyNumberFormat="1" applyFont="1" applyFill="1" applyBorder="1" applyAlignment="1" applyProtection="1">
      <alignment horizontal="center" vertical="center" wrapText="1"/>
      <protection locked="0"/>
    </xf>
    <xf numFmtId="0" fontId="3" fillId="5" borderId="23" xfId="0" applyFont="1" applyFill="1" applyBorder="1" applyAlignment="1" applyProtection="1">
      <alignment horizontal="center" vertical="center"/>
    </xf>
    <xf numFmtId="49" fontId="3" fillId="0" borderId="23" xfId="0" applyNumberFormat="1" applyFont="1" applyFill="1" applyBorder="1" applyAlignment="1" applyProtection="1">
      <alignment horizontal="center" vertical="center"/>
      <protection locked="0"/>
    </xf>
    <xf numFmtId="49" fontId="3" fillId="3" borderId="23" xfId="0" applyNumberFormat="1" applyFont="1" applyFill="1" applyBorder="1" applyAlignment="1" applyProtection="1">
      <alignment horizontal="center" vertical="center"/>
      <protection locked="0"/>
    </xf>
    <xf numFmtId="0" fontId="3" fillId="0" borderId="23" xfId="0" applyFont="1" applyFill="1" applyBorder="1" applyAlignment="1" applyProtection="1">
      <alignment horizontal="center" vertical="center"/>
    </xf>
    <xf numFmtId="0" fontId="3" fillId="0" borderId="21" xfId="0" applyFont="1" applyFill="1" applyBorder="1" applyAlignment="1" applyProtection="1">
      <alignment horizontal="center" vertical="center" wrapText="1"/>
    </xf>
    <xf numFmtId="0" fontId="3" fillId="0" borderId="9" xfId="0" applyFont="1" applyFill="1" applyBorder="1" applyAlignment="1" applyProtection="1">
      <alignment horizontal="center" vertical="center" wrapText="1"/>
    </xf>
    <xf numFmtId="0" fontId="3" fillId="3" borderId="23" xfId="0" applyFont="1" applyFill="1" applyBorder="1" applyAlignment="1" applyProtection="1">
      <alignment horizontal="center" vertical="center"/>
    </xf>
    <xf numFmtId="177" fontId="3" fillId="0" borderId="9" xfId="0" applyNumberFormat="1" applyFont="1" applyFill="1" applyBorder="1" applyAlignment="1" applyProtection="1">
      <alignment horizontal="center" vertical="center"/>
    </xf>
    <xf numFmtId="0" fontId="15" fillId="0" borderId="0" xfId="0" applyFont="1" applyBorder="1" applyAlignment="1" applyProtection="1">
      <alignment horizontal="center" vertical="center"/>
    </xf>
    <xf numFmtId="49" fontId="3" fillId="3" borderId="6" xfId="0" applyNumberFormat="1" applyFont="1" applyFill="1" applyBorder="1" applyAlignment="1" applyProtection="1">
      <alignment horizontal="left" vertical="top" wrapText="1"/>
      <protection locked="0"/>
    </xf>
    <xf numFmtId="49" fontId="3" fillId="3" borderId="7" xfId="0" applyNumberFormat="1" applyFont="1" applyFill="1" applyBorder="1" applyAlignment="1" applyProtection="1">
      <alignment horizontal="left" vertical="top" wrapText="1"/>
      <protection locked="0"/>
    </xf>
    <xf numFmtId="49" fontId="3" fillId="3" borderId="8" xfId="0" applyNumberFormat="1" applyFont="1" applyFill="1" applyBorder="1" applyAlignment="1" applyProtection="1">
      <alignment horizontal="left" vertical="top" wrapText="1"/>
      <protection locked="0"/>
    </xf>
    <xf numFmtId="49" fontId="3" fillId="0" borderId="25" xfId="0" applyNumberFormat="1" applyFont="1" applyBorder="1" applyAlignment="1" applyProtection="1">
      <alignment horizontal="left" vertical="top"/>
      <protection locked="0"/>
    </xf>
    <xf numFmtId="49" fontId="3" fillId="0" borderId="32" xfId="0" applyNumberFormat="1" applyFont="1" applyBorder="1" applyAlignment="1" applyProtection="1">
      <alignment horizontal="left" vertical="top"/>
      <protection locked="0"/>
    </xf>
    <xf numFmtId="49" fontId="3" fillId="0" borderId="24" xfId="0" applyNumberFormat="1" applyFont="1" applyBorder="1" applyAlignment="1" applyProtection="1">
      <alignment horizontal="left" vertical="top"/>
      <protection locked="0"/>
    </xf>
    <xf numFmtId="49" fontId="3" fillId="3" borderId="9" xfId="0" applyNumberFormat="1" applyFont="1" applyFill="1" applyBorder="1" applyAlignment="1" applyProtection="1">
      <alignment horizontal="left" vertical="top"/>
      <protection locked="0"/>
    </xf>
    <xf numFmtId="49" fontId="3" fillId="3" borderId="23" xfId="0" applyNumberFormat="1" applyFont="1" applyFill="1" applyBorder="1" applyAlignment="1" applyProtection="1">
      <alignment horizontal="left" vertical="top"/>
      <protection locked="0"/>
    </xf>
    <xf numFmtId="49" fontId="3" fillId="3" borderId="21" xfId="0" applyNumberFormat="1" applyFont="1" applyFill="1" applyBorder="1" applyAlignment="1" applyProtection="1">
      <alignment horizontal="left" vertical="top"/>
      <protection locked="0"/>
    </xf>
    <xf numFmtId="0" fontId="3" fillId="3" borderId="6" xfId="0" applyNumberFormat="1" applyFont="1" applyFill="1" applyBorder="1" applyAlignment="1" applyProtection="1">
      <alignment horizontal="left" vertical="top" wrapText="1"/>
      <protection locked="0"/>
    </xf>
    <xf numFmtId="0" fontId="3" fillId="3" borderId="7" xfId="0" applyNumberFormat="1" applyFont="1" applyFill="1" applyBorder="1" applyAlignment="1" applyProtection="1">
      <alignment horizontal="left" vertical="top" wrapText="1"/>
      <protection locked="0"/>
    </xf>
    <xf numFmtId="0" fontId="3" fillId="3" borderId="8" xfId="0" applyNumberFormat="1" applyFont="1" applyFill="1" applyBorder="1" applyAlignment="1" applyProtection="1">
      <alignment horizontal="left" vertical="top" wrapText="1"/>
      <protection locked="0"/>
    </xf>
    <xf numFmtId="49" fontId="3" fillId="3" borderId="4" xfId="0" applyNumberFormat="1" applyFont="1" applyFill="1" applyBorder="1" applyAlignment="1" applyProtection="1">
      <alignment horizontal="left" vertical="top" wrapText="1"/>
      <protection locked="0"/>
    </xf>
    <xf numFmtId="49" fontId="3" fillId="3" borderId="0" xfId="0" applyNumberFormat="1" applyFont="1" applyFill="1" applyBorder="1" applyAlignment="1" applyProtection="1">
      <alignment horizontal="left" vertical="top" wrapText="1"/>
      <protection locked="0"/>
    </xf>
    <xf numFmtId="49" fontId="3" fillId="3" borderId="5" xfId="0" applyNumberFormat="1" applyFont="1" applyFill="1" applyBorder="1" applyAlignment="1" applyProtection="1">
      <alignment horizontal="left" vertical="top" wrapText="1"/>
      <protection locked="0"/>
    </xf>
    <xf numFmtId="49" fontId="3" fillId="0" borderId="21" xfId="0" applyNumberFormat="1" applyFont="1" applyBorder="1" applyAlignment="1" applyProtection="1">
      <alignment horizontal="center" vertical="center"/>
      <protection locked="0"/>
    </xf>
    <xf numFmtId="0" fontId="1" fillId="0" borderId="0" xfId="0" applyFont="1" applyAlignment="1">
      <alignment horizontal="center" vertical="center"/>
    </xf>
    <xf numFmtId="0" fontId="5" fillId="2" borderId="1" xfId="0" applyFont="1" applyFill="1" applyBorder="1" applyAlignment="1">
      <alignment horizontal="center" vertical="center"/>
    </xf>
    <xf numFmtId="0" fontId="5" fillId="2" borderId="3" xfId="0" applyFont="1" applyFill="1" applyBorder="1" applyAlignment="1">
      <alignment horizontal="center" vertical="center"/>
    </xf>
    <xf numFmtId="0" fontId="7" fillId="0" borderId="0" xfId="0" applyFont="1" applyBorder="1" applyAlignment="1" applyProtection="1">
      <alignment horizontal="center" vertical="center"/>
      <protection locked="0"/>
    </xf>
    <xf numFmtId="0" fontId="7" fillId="0" borderId="5" xfId="0" applyFont="1" applyBorder="1" applyAlignment="1" applyProtection="1">
      <alignment horizontal="center" vertical="center"/>
      <protection locked="0"/>
    </xf>
    <xf numFmtId="49" fontId="6" fillId="0" borderId="0" xfId="0" applyNumberFormat="1" applyFont="1" applyBorder="1" applyAlignment="1" applyProtection="1">
      <alignment horizontal="left" vertical="top" wrapText="1"/>
      <protection locked="0"/>
    </xf>
    <xf numFmtId="49" fontId="6" fillId="0" borderId="0" xfId="0" quotePrefix="1" applyNumberFormat="1" applyFont="1" applyBorder="1" applyAlignment="1" applyProtection="1">
      <alignment horizontal="left" vertical="top" wrapText="1"/>
      <protection locked="0"/>
    </xf>
    <xf numFmtId="49" fontId="11" fillId="7" borderId="0" xfId="0" applyNumberFormat="1" applyFont="1" applyFill="1" applyBorder="1" applyAlignment="1" applyProtection="1">
      <alignment horizontal="left" vertical="center" indent="4"/>
      <protection locked="0"/>
    </xf>
    <xf numFmtId="0" fontId="3" fillId="4" borderId="21" xfId="0" applyFont="1" applyFill="1" applyBorder="1" applyAlignment="1" applyProtection="1">
      <alignment horizontal="center" vertical="center"/>
    </xf>
    <xf numFmtId="0" fontId="18" fillId="0" borderId="21" xfId="0" applyFont="1" applyBorder="1" applyAlignment="1">
      <alignment horizontal="center" vertical="center"/>
    </xf>
    <xf numFmtId="0" fontId="18" fillId="0" borderId="9" xfId="0" applyFont="1" applyBorder="1" applyAlignment="1">
      <alignment horizontal="center" vertical="center"/>
    </xf>
    <xf numFmtId="0" fontId="18" fillId="0" borderId="24" xfId="0" applyFont="1" applyBorder="1" applyAlignment="1">
      <alignment horizontal="center" vertical="center"/>
    </xf>
    <xf numFmtId="0" fontId="18" fillId="0" borderId="25" xfId="0" applyFont="1" applyBorder="1" applyAlignment="1">
      <alignment horizontal="center" vertical="center"/>
    </xf>
    <xf numFmtId="0" fontId="17" fillId="2" borderId="1" xfId="0" applyFont="1" applyFill="1" applyBorder="1" applyAlignment="1">
      <alignment horizontal="center" vertical="center"/>
    </xf>
    <xf numFmtId="0" fontId="17" fillId="2" borderId="3" xfId="0" applyFont="1" applyFill="1" applyBorder="1" applyAlignment="1">
      <alignment horizontal="center" vertical="center"/>
    </xf>
    <xf numFmtId="0" fontId="18" fillId="0" borderId="4" xfId="0" applyFont="1" applyBorder="1" applyAlignment="1">
      <alignment horizontal="center" vertical="center"/>
    </xf>
    <xf numFmtId="0" fontId="18" fillId="0" borderId="5" xfId="0" applyFont="1" applyBorder="1" applyAlignment="1">
      <alignment horizontal="center" vertical="center"/>
    </xf>
    <xf numFmtId="0" fontId="18" fillId="0" borderId="6" xfId="0" applyFont="1" applyBorder="1" applyAlignment="1">
      <alignment horizontal="center" vertical="center"/>
    </xf>
    <xf numFmtId="0" fontId="18" fillId="0" borderId="8" xfId="0" applyFont="1" applyBorder="1" applyAlignment="1">
      <alignment horizontal="center" vertical="center"/>
    </xf>
    <xf numFmtId="0" fontId="18" fillId="3" borderId="52" xfId="0" applyFont="1" applyFill="1" applyBorder="1" applyAlignment="1">
      <alignment horizontal="center" vertical="center"/>
    </xf>
    <xf numFmtId="0" fontId="18" fillId="3" borderId="53" xfId="0" applyFont="1" applyFill="1" applyBorder="1" applyAlignment="1">
      <alignment horizontal="center" vertical="center"/>
    </xf>
    <xf numFmtId="0" fontId="18" fillId="3" borderId="54" xfId="0" applyFont="1" applyFill="1" applyBorder="1" applyAlignment="1">
      <alignment horizontal="center" vertical="center"/>
    </xf>
    <xf numFmtId="1" fontId="18" fillId="0" borderId="9" xfId="0" applyNumberFormat="1" applyFont="1" applyBorder="1" applyAlignment="1" applyProtection="1">
      <alignment horizontal="center" vertical="center"/>
    </xf>
    <xf numFmtId="0" fontId="18" fillId="3" borderId="25" xfId="0" applyFont="1" applyFill="1" applyBorder="1" applyAlignment="1" applyProtection="1">
      <alignment horizontal="center" vertical="center"/>
    </xf>
    <xf numFmtId="1" fontId="18" fillId="0" borderId="25" xfId="0" applyNumberFormat="1" applyFont="1" applyBorder="1" applyAlignment="1" applyProtection="1">
      <alignment horizontal="center" vertical="center"/>
    </xf>
    <xf numFmtId="0" fontId="18" fillId="3" borderId="10" xfId="0" applyFont="1" applyFill="1" applyBorder="1" applyAlignment="1" applyProtection="1">
      <alignment horizontal="center" vertical="center" wrapText="1"/>
    </xf>
    <xf numFmtId="0" fontId="18" fillId="3" borderId="11" xfId="0" applyFont="1" applyFill="1" applyBorder="1" applyAlignment="1" applyProtection="1">
      <alignment horizontal="center" vertical="center" wrapText="1"/>
    </xf>
    <xf numFmtId="0" fontId="18" fillId="3" borderId="43" xfId="0" applyFont="1" applyFill="1" applyBorder="1" applyAlignment="1" applyProtection="1">
      <alignment horizontal="center" vertical="center" wrapText="1"/>
    </xf>
    <xf numFmtId="0" fontId="18" fillId="3" borderId="33" xfId="0" applyFont="1" applyFill="1" applyBorder="1" applyAlignment="1" applyProtection="1">
      <alignment horizontal="center" vertical="center" wrapText="1"/>
    </xf>
    <xf numFmtId="0" fontId="18" fillId="3" borderId="7" xfId="0" applyFont="1" applyFill="1" applyBorder="1" applyAlignment="1" applyProtection="1">
      <alignment horizontal="center" vertical="center" wrapText="1"/>
    </xf>
    <xf numFmtId="0" fontId="18" fillId="3" borderId="8" xfId="0" applyFont="1" applyFill="1" applyBorder="1" applyAlignment="1" applyProtection="1">
      <alignment horizontal="center" vertical="center" wrapText="1"/>
    </xf>
    <xf numFmtId="0" fontId="18" fillId="3" borderId="21" xfId="0" applyFont="1" applyFill="1" applyBorder="1" applyAlignment="1" applyProtection="1">
      <alignment horizontal="center" vertical="center" wrapText="1"/>
    </xf>
    <xf numFmtId="0" fontId="18" fillId="3" borderId="9" xfId="0" applyFont="1" applyFill="1" applyBorder="1" applyAlignment="1" applyProtection="1">
      <alignment horizontal="center" vertical="center" wrapText="1"/>
    </xf>
    <xf numFmtId="0" fontId="18" fillId="3" borderId="24" xfId="0" applyFont="1" applyFill="1" applyBorder="1" applyAlignment="1" applyProtection="1">
      <alignment horizontal="center" vertical="center" wrapText="1"/>
    </xf>
    <xf numFmtId="0" fontId="18" fillId="3" borderId="25" xfId="0" applyFont="1" applyFill="1" applyBorder="1" applyAlignment="1" applyProtection="1">
      <alignment horizontal="center" vertical="center" wrapText="1"/>
    </xf>
    <xf numFmtId="0" fontId="18" fillId="3" borderId="9" xfId="0" applyFont="1" applyFill="1" applyBorder="1" applyAlignment="1" applyProtection="1">
      <alignment horizontal="center" vertical="center"/>
      <protection locked="0"/>
    </xf>
    <xf numFmtId="0" fontId="18" fillId="3" borderId="25" xfId="0" applyFont="1" applyFill="1" applyBorder="1" applyAlignment="1" applyProtection="1">
      <alignment horizontal="center" vertical="center"/>
      <protection locked="0"/>
    </xf>
    <xf numFmtId="1" fontId="18" fillId="3" borderId="9" xfId="0" applyNumberFormat="1" applyFont="1" applyFill="1" applyBorder="1" applyAlignment="1" applyProtection="1">
      <alignment horizontal="center" vertical="center"/>
    </xf>
    <xf numFmtId="0" fontId="18" fillId="0" borderId="9" xfId="0" applyFont="1" applyBorder="1" applyAlignment="1" applyProtection="1">
      <alignment horizontal="center" vertical="center" wrapText="1"/>
    </xf>
    <xf numFmtId="0" fontId="18" fillId="0" borderId="25" xfId="0" applyFont="1" applyBorder="1" applyAlignment="1" applyProtection="1">
      <alignment horizontal="center" vertical="center" wrapText="1"/>
    </xf>
    <xf numFmtId="0" fontId="18" fillId="0" borderId="9" xfId="0" applyFont="1" applyBorder="1" applyAlignment="1" applyProtection="1">
      <alignment horizontal="center" vertical="center"/>
      <protection locked="0"/>
    </xf>
    <xf numFmtId="0" fontId="18" fillId="0" borderId="25" xfId="0" applyFont="1" applyBorder="1" applyAlignment="1" applyProtection="1">
      <alignment horizontal="center" vertical="center"/>
      <protection locked="0"/>
    </xf>
    <xf numFmtId="0" fontId="18" fillId="0" borderId="21" xfId="0" applyFont="1" applyBorder="1" applyAlignment="1" applyProtection="1">
      <alignment horizontal="center" vertical="center" wrapText="1"/>
    </xf>
    <xf numFmtId="0" fontId="18" fillId="0" borderId="23" xfId="0" applyFont="1" applyBorder="1" applyAlignment="1">
      <alignment horizontal="center" vertical="center"/>
    </xf>
    <xf numFmtId="0" fontId="18" fillId="0" borderId="32" xfId="0" applyFont="1" applyBorder="1" applyAlignment="1">
      <alignment horizontal="center" vertical="center"/>
    </xf>
    <xf numFmtId="1" fontId="18" fillId="0" borderId="23" xfId="0" applyNumberFormat="1" applyFont="1" applyBorder="1" applyAlignment="1" applyProtection="1">
      <alignment horizontal="center" vertical="center"/>
    </xf>
    <xf numFmtId="0" fontId="18" fillId="0" borderId="9" xfId="0" applyFont="1" applyBorder="1" applyAlignment="1" applyProtection="1">
      <alignment horizontal="center" vertical="center"/>
    </xf>
    <xf numFmtId="0" fontId="25" fillId="0" borderId="0" xfId="1" applyFont="1" applyAlignment="1" applyProtection="1">
      <alignment horizontal="center" vertical="center"/>
      <protection locked="0"/>
    </xf>
    <xf numFmtId="0" fontId="17" fillId="2" borderId="29" xfId="0" applyFont="1" applyFill="1" applyBorder="1" applyAlignment="1" applyProtection="1">
      <alignment horizontal="center" vertical="center"/>
    </xf>
    <xf numFmtId="0" fontId="17" fillId="2" borderId="30" xfId="0" applyFont="1" applyFill="1" applyBorder="1" applyAlignment="1" applyProtection="1">
      <alignment horizontal="center" vertical="center"/>
    </xf>
    <xf numFmtId="0" fontId="17" fillId="2" borderId="31" xfId="0" applyFont="1" applyFill="1" applyBorder="1" applyAlignment="1" applyProtection="1">
      <alignment horizontal="center" vertical="center"/>
    </xf>
    <xf numFmtId="1" fontId="18" fillId="3" borderId="23" xfId="0" applyNumberFormat="1" applyFont="1" applyFill="1" applyBorder="1" applyAlignment="1" applyProtection="1">
      <alignment horizontal="center" vertical="center"/>
    </xf>
    <xf numFmtId="0" fontId="18" fillId="3" borderId="9" xfId="0" applyFont="1" applyFill="1" applyBorder="1" applyAlignment="1" applyProtection="1">
      <alignment horizontal="center" vertical="center"/>
    </xf>
    <xf numFmtId="0" fontId="17" fillId="2" borderId="14" xfId="0" applyFont="1" applyFill="1" applyBorder="1" applyAlignment="1" applyProtection="1">
      <alignment horizontal="center" vertical="center"/>
      <protection locked="0"/>
    </xf>
    <xf numFmtId="0" fontId="17" fillId="2" borderId="16" xfId="0" applyFont="1" applyFill="1" applyBorder="1" applyAlignment="1" applyProtection="1">
      <alignment horizontal="center" vertical="center"/>
      <protection locked="0"/>
    </xf>
  </cellXfs>
  <cellStyles count="2">
    <cellStyle name="常规" xfId="0" builtinId="0"/>
    <cellStyle name="超链接" xfId="1" builtinId="8"/>
  </cellStyles>
  <dxfs count="3">
    <dxf>
      <font>
        <color rgb="FF9C0006"/>
      </font>
      <fill>
        <patternFill>
          <bgColor rgb="FFFFC7CE"/>
        </patternFill>
      </fill>
    </dxf>
    <dxf>
      <font>
        <color theme="0"/>
      </font>
    </dxf>
    <dxf>
      <font>
        <color theme="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 /><Relationship Id="rId3" Type="http://schemas.openxmlformats.org/officeDocument/2006/relationships/worksheet" Target="worksheets/sheet3.xml" /><Relationship Id="rId7" Type="http://schemas.openxmlformats.org/officeDocument/2006/relationships/worksheet" Target="worksheets/sheet7.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worksheet" Target="worksheets/sheet6.xml" /><Relationship Id="rId11" Type="http://schemas.openxmlformats.org/officeDocument/2006/relationships/calcChain" Target="calcChain.xml" /><Relationship Id="rId5" Type="http://schemas.openxmlformats.org/officeDocument/2006/relationships/worksheet" Target="worksheets/sheet5.xml" /><Relationship Id="rId10" Type="http://schemas.openxmlformats.org/officeDocument/2006/relationships/sharedStrings" Target="sharedStrings.xml" /><Relationship Id="rId4" Type="http://schemas.openxmlformats.org/officeDocument/2006/relationships/worksheet" Target="worksheets/sheet4.xml" /><Relationship Id="rId9" Type="http://schemas.openxmlformats.org/officeDocument/2006/relationships/styles" Target="styles.xml" /></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 /></Relationships>
</file>

<file path=xl/drawings/drawing1.xml><?xml version="1.0" encoding="utf-8"?>
<xdr:wsDr xmlns:xdr="http://schemas.openxmlformats.org/drawingml/2006/spreadsheetDrawing" xmlns:a="http://schemas.openxmlformats.org/drawingml/2006/main">
  <xdr:twoCellAnchor editAs="oneCell">
    <xdr:from>
      <xdr:col>35</xdr:col>
      <xdr:colOff>6157</xdr:colOff>
      <xdr:row>1</xdr:row>
      <xdr:rowOff>6888</xdr:rowOff>
    </xdr:from>
    <xdr:to>
      <xdr:col>40</xdr:col>
      <xdr:colOff>228600</xdr:colOff>
      <xdr:row>8</xdr:row>
      <xdr:rowOff>2392</xdr:rowOff>
    </xdr:to>
    <xdr:pic>
      <xdr:nvPicPr>
        <xdr:cNvPr id="2" name="图片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673907" y="225963"/>
          <a:ext cx="1460693" cy="1471879"/>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 /><Relationship Id="rId1" Type="http://schemas.openxmlformats.org/officeDocument/2006/relationships/printerSettings" Target="../printerSettings/printerSettings1.bin" /></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 /></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 /></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 /></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5.bin" /><Relationship Id="rId2" Type="http://schemas.openxmlformats.org/officeDocument/2006/relationships/hyperlink" Target="http://www.goddessfantasy.net/bbs/index.php?topic=89719.0" TargetMode="External" /><Relationship Id="rId1" Type="http://schemas.openxmlformats.org/officeDocument/2006/relationships/hyperlink" Target="http://www.goddessfantasy.net/bbs/index.php?topic=89557.0" TargetMode="External" /></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 /></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AO100"/>
  <sheetViews>
    <sheetView showGridLines="0" showRowColHeaders="0" tabSelected="1" zoomScaleNormal="100" workbookViewId="0" xr3:uid="{AEA406A1-0E4B-5B11-9CD5-51D6E497D94C}">
      <selection activeCell="L4" sqref="L4:O4"/>
    </sheetView>
  </sheetViews>
  <sheetFormatPr defaultColWidth="3.234375" defaultRowHeight="14.25" x14ac:dyDescent="0.15"/>
  <cols>
    <col min="1" max="16384" width="3.234375" style="17"/>
  </cols>
  <sheetData>
    <row r="1" spans="2:41" ht="15" thickBot="1" x14ac:dyDescent="0.2">
      <c r="N1" s="23"/>
      <c r="O1" s="23"/>
      <c r="P1" s="24"/>
      <c r="Q1" s="24"/>
      <c r="R1" s="24"/>
      <c r="S1" s="24"/>
      <c r="T1" s="24"/>
      <c r="U1" s="24"/>
      <c r="V1" s="24"/>
      <c r="W1" s="24"/>
      <c r="X1" s="24"/>
      <c r="Y1" s="24"/>
      <c r="Z1" s="24"/>
      <c r="AA1" s="24"/>
      <c r="AB1" s="24"/>
      <c r="AC1" s="24"/>
      <c r="AD1" s="24"/>
      <c r="AE1" s="24"/>
      <c r="AF1" s="23"/>
      <c r="AG1" s="23"/>
    </row>
    <row r="2" spans="2:41" x14ac:dyDescent="0.15">
      <c r="B2" s="157" t="s">
        <v>396</v>
      </c>
      <c r="C2" s="158"/>
      <c r="D2" s="158"/>
      <c r="E2" s="158"/>
      <c r="F2" s="158"/>
      <c r="G2" s="158"/>
      <c r="H2" s="158"/>
      <c r="I2" s="158"/>
      <c r="J2" s="158"/>
      <c r="K2" s="158"/>
      <c r="L2" s="158"/>
      <c r="M2" s="158"/>
      <c r="N2" s="158"/>
      <c r="O2" s="159"/>
      <c r="Q2" s="179" t="s">
        <v>348</v>
      </c>
      <c r="R2" s="180"/>
      <c r="S2" s="180"/>
      <c r="T2" s="180"/>
      <c r="U2" s="180"/>
      <c r="V2" s="180"/>
      <c r="W2" s="180"/>
      <c r="X2" s="180"/>
      <c r="Y2" s="180"/>
      <c r="Z2" s="180"/>
      <c r="AA2" s="180"/>
      <c r="AB2" s="180"/>
      <c r="AC2" s="180"/>
      <c r="AD2" s="180"/>
      <c r="AE2" s="180"/>
      <c r="AF2" s="180"/>
      <c r="AG2" s="180"/>
      <c r="AH2" s="181"/>
      <c r="AJ2" s="313" t="s">
        <v>6</v>
      </c>
      <c r="AK2" s="314"/>
      <c r="AL2" s="314"/>
      <c r="AM2" s="314"/>
      <c r="AN2" s="314"/>
      <c r="AO2" s="315"/>
    </row>
    <row r="3" spans="2:41" x14ac:dyDescent="0.15">
      <c r="B3" s="142" t="s">
        <v>0</v>
      </c>
      <c r="C3" s="126"/>
      <c r="D3" s="324" t="s">
        <v>967</v>
      </c>
      <c r="E3" s="325"/>
      <c r="F3" s="325"/>
      <c r="G3" s="325"/>
      <c r="H3" s="325"/>
      <c r="I3" s="325"/>
      <c r="J3" s="325"/>
      <c r="K3" s="325"/>
      <c r="L3" s="325"/>
      <c r="M3" s="325"/>
      <c r="N3" s="325"/>
      <c r="O3" s="326"/>
      <c r="Q3" s="352" t="s">
        <v>417</v>
      </c>
      <c r="R3" s="333"/>
      <c r="S3" s="148">
        <v>40</v>
      </c>
      <c r="T3" s="148"/>
      <c r="U3" s="337">
        <f>INT(S3/2)</f>
        <v>20</v>
      </c>
      <c r="V3" s="337"/>
      <c r="W3" s="128" t="s">
        <v>419</v>
      </c>
      <c r="X3" s="128"/>
      <c r="Y3" s="334">
        <v>50</v>
      </c>
      <c r="Z3" s="334"/>
      <c r="AA3" s="339">
        <f>INT(Y3/2)</f>
        <v>25</v>
      </c>
      <c r="AB3" s="339"/>
      <c r="AC3" s="333" t="s">
        <v>421</v>
      </c>
      <c r="AD3" s="333"/>
      <c r="AE3" s="148">
        <v>75</v>
      </c>
      <c r="AF3" s="148"/>
      <c r="AG3" s="337">
        <f>INT(AE3/2)</f>
        <v>37</v>
      </c>
      <c r="AH3" s="338"/>
      <c r="AJ3" s="316"/>
      <c r="AK3" s="317"/>
      <c r="AL3" s="317"/>
      <c r="AM3" s="317"/>
      <c r="AN3" s="317"/>
      <c r="AO3" s="318"/>
    </row>
    <row r="4" spans="2:41" x14ac:dyDescent="0.15">
      <c r="B4" s="172" t="s">
        <v>1</v>
      </c>
      <c r="C4" s="149"/>
      <c r="D4" s="327" t="s">
        <v>965</v>
      </c>
      <c r="E4" s="328"/>
      <c r="F4" s="328"/>
      <c r="G4" s="328"/>
      <c r="H4" s="328"/>
      <c r="I4" s="329"/>
      <c r="J4" s="149" t="s">
        <v>29</v>
      </c>
      <c r="K4" s="149"/>
      <c r="L4" s="322" t="s">
        <v>974</v>
      </c>
      <c r="M4" s="322"/>
      <c r="N4" s="322"/>
      <c r="O4" s="323"/>
      <c r="Q4" s="352"/>
      <c r="R4" s="333"/>
      <c r="S4" s="148"/>
      <c r="T4" s="148"/>
      <c r="U4" s="149">
        <f>INT(S3/5)</f>
        <v>8</v>
      </c>
      <c r="V4" s="149"/>
      <c r="W4" s="128"/>
      <c r="X4" s="128"/>
      <c r="Y4" s="334"/>
      <c r="Z4" s="334"/>
      <c r="AA4" s="339">
        <f>INT(Y3/5)</f>
        <v>10</v>
      </c>
      <c r="AB4" s="339"/>
      <c r="AC4" s="333"/>
      <c r="AD4" s="333"/>
      <c r="AE4" s="148"/>
      <c r="AF4" s="148"/>
      <c r="AG4" s="337">
        <f>INT(AE3/5)</f>
        <v>15</v>
      </c>
      <c r="AH4" s="338"/>
      <c r="AJ4" s="316"/>
      <c r="AK4" s="317"/>
      <c r="AL4" s="317"/>
      <c r="AM4" s="317"/>
      <c r="AN4" s="317"/>
      <c r="AO4" s="318"/>
    </row>
    <row r="5" spans="2:41" x14ac:dyDescent="0.15">
      <c r="B5" s="142" t="s">
        <v>2</v>
      </c>
      <c r="C5" s="126"/>
      <c r="D5" s="324" t="s">
        <v>964</v>
      </c>
      <c r="E5" s="325"/>
      <c r="F5" s="325"/>
      <c r="G5" s="325"/>
      <c r="H5" s="325"/>
      <c r="I5" s="325"/>
      <c r="J5" s="325"/>
      <c r="K5" s="325"/>
      <c r="L5" s="325"/>
      <c r="M5" s="325"/>
      <c r="N5" s="325"/>
      <c r="O5" s="326"/>
      <c r="Q5" s="127" t="s">
        <v>418</v>
      </c>
      <c r="R5" s="128"/>
      <c r="S5" s="334">
        <v>40</v>
      </c>
      <c r="T5" s="334"/>
      <c r="U5" s="339">
        <f t="shared" ref="U5" si="0">INT(S5/2)</f>
        <v>20</v>
      </c>
      <c r="V5" s="339"/>
      <c r="W5" s="333" t="s">
        <v>523</v>
      </c>
      <c r="X5" s="333"/>
      <c r="Y5" s="148">
        <v>70</v>
      </c>
      <c r="Z5" s="148"/>
      <c r="AA5" s="337">
        <f t="shared" ref="AA5" si="1">INT(Y5/2)</f>
        <v>35</v>
      </c>
      <c r="AB5" s="337"/>
      <c r="AC5" s="128" t="s">
        <v>422</v>
      </c>
      <c r="AD5" s="128"/>
      <c r="AE5" s="334">
        <v>30</v>
      </c>
      <c r="AF5" s="334"/>
      <c r="AG5" s="339">
        <f>INT(AE5/2)</f>
        <v>15</v>
      </c>
      <c r="AH5" s="340"/>
      <c r="AJ5" s="316"/>
      <c r="AK5" s="317"/>
      <c r="AL5" s="317"/>
      <c r="AM5" s="317"/>
      <c r="AN5" s="317"/>
      <c r="AO5" s="318"/>
    </row>
    <row r="6" spans="2:41" x14ac:dyDescent="0.15">
      <c r="B6" s="172" t="s">
        <v>3</v>
      </c>
      <c r="C6" s="149"/>
      <c r="D6" s="327">
        <v>9</v>
      </c>
      <c r="E6" s="328"/>
      <c r="F6" s="328"/>
      <c r="G6" s="328"/>
      <c r="H6" s="328"/>
      <c r="I6" s="329"/>
      <c r="J6" s="149" t="s">
        <v>4</v>
      </c>
      <c r="K6" s="149"/>
      <c r="L6" s="322" t="s">
        <v>962</v>
      </c>
      <c r="M6" s="322"/>
      <c r="N6" s="322"/>
      <c r="O6" s="323"/>
      <c r="Q6" s="127"/>
      <c r="R6" s="128"/>
      <c r="S6" s="334"/>
      <c r="T6" s="334"/>
      <c r="U6" s="126">
        <f t="shared" ref="U6" si="2">INT(S5/5)</f>
        <v>8</v>
      </c>
      <c r="V6" s="126"/>
      <c r="W6" s="333"/>
      <c r="X6" s="333"/>
      <c r="Y6" s="148"/>
      <c r="Z6" s="148"/>
      <c r="AA6" s="337">
        <f t="shared" ref="AA6" si="3">INT(Y5/5)</f>
        <v>14</v>
      </c>
      <c r="AB6" s="337"/>
      <c r="AC6" s="128"/>
      <c r="AD6" s="128"/>
      <c r="AE6" s="334"/>
      <c r="AF6" s="334"/>
      <c r="AG6" s="339">
        <f>INT(AE5/5)</f>
        <v>6</v>
      </c>
      <c r="AH6" s="340"/>
      <c r="AJ6" s="316"/>
      <c r="AK6" s="317"/>
      <c r="AL6" s="317"/>
      <c r="AM6" s="317"/>
      <c r="AN6" s="317"/>
      <c r="AO6" s="318"/>
    </row>
    <row r="7" spans="2:41" x14ac:dyDescent="0.15">
      <c r="B7" s="142" t="s">
        <v>349</v>
      </c>
      <c r="C7" s="126"/>
      <c r="D7" s="324" t="s">
        <v>963</v>
      </c>
      <c r="E7" s="325"/>
      <c r="F7" s="325"/>
      <c r="G7" s="325"/>
      <c r="H7" s="325"/>
      <c r="I7" s="325"/>
      <c r="J7" s="325"/>
      <c r="K7" s="325"/>
      <c r="L7" s="325"/>
      <c r="M7" s="325"/>
      <c r="N7" s="325"/>
      <c r="O7" s="326"/>
      <c r="Q7" s="352" t="s">
        <v>5</v>
      </c>
      <c r="R7" s="333"/>
      <c r="S7" s="148">
        <v>40</v>
      </c>
      <c r="T7" s="148"/>
      <c r="U7" s="337">
        <f t="shared" ref="U7" si="4">INT(S7/2)</f>
        <v>20</v>
      </c>
      <c r="V7" s="337"/>
      <c r="W7" s="344" t="s">
        <v>420</v>
      </c>
      <c r="X7" s="344"/>
      <c r="Y7" s="334">
        <v>75</v>
      </c>
      <c r="Z7" s="334"/>
      <c r="AA7" s="339">
        <f t="shared" ref="AA7" si="5">INT(Y7/2)</f>
        <v>37</v>
      </c>
      <c r="AB7" s="339"/>
      <c r="AC7" s="333" t="s">
        <v>423</v>
      </c>
      <c r="AD7" s="333"/>
      <c r="AE7" s="335">
        <f>附表!F23-LOOKUP(D6,附表!E2:E7,附表!F2:F7)</f>
        <v>8</v>
      </c>
      <c r="AF7" s="335"/>
      <c r="AG7" s="87" t="s">
        <v>416</v>
      </c>
      <c r="AH7" s="88"/>
      <c r="AJ7" s="316"/>
      <c r="AK7" s="317"/>
      <c r="AL7" s="317"/>
      <c r="AM7" s="317"/>
      <c r="AN7" s="317"/>
      <c r="AO7" s="318"/>
    </row>
    <row r="8" spans="2:41" ht="15" thickBot="1" x14ac:dyDescent="0.2">
      <c r="B8" s="350" t="s">
        <v>350</v>
      </c>
      <c r="C8" s="103"/>
      <c r="D8" s="330" t="s">
        <v>963</v>
      </c>
      <c r="E8" s="331"/>
      <c r="F8" s="331"/>
      <c r="G8" s="331"/>
      <c r="H8" s="331"/>
      <c r="I8" s="331"/>
      <c r="J8" s="331"/>
      <c r="K8" s="331"/>
      <c r="L8" s="331"/>
      <c r="M8" s="331"/>
      <c r="N8" s="331"/>
      <c r="O8" s="332"/>
      <c r="Q8" s="95"/>
      <c r="R8" s="96"/>
      <c r="S8" s="99"/>
      <c r="T8" s="99"/>
      <c r="U8" s="103">
        <f t="shared" ref="U8" si="6">INT(S7/5)</f>
        <v>8</v>
      </c>
      <c r="V8" s="103"/>
      <c r="W8" s="345"/>
      <c r="X8" s="345"/>
      <c r="Y8" s="341"/>
      <c r="Z8" s="341"/>
      <c r="AA8" s="342">
        <f t="shared" ref="AA8" si="7">INT(Y7/5)</f>
        <v>15</v>
      </c>
      <c r="AB8" s="342"/>
      <c r="AC8" s="96"/>
      <c r="AD8" s="96"/>
      <c r="AE8" s="336"/>
      <c r="AF8" s="336"/>
      <c r="AG8" s="108">
        <v>0</v>
      </c>
      <c r="AH8" s="109"/>
      <c r="AJ8" s="319"/>
      <c r="AK8" s="320"/>
      <c r="AL8" s="320"/>
      <c r="AM8" s="320"/>
      <c r="AN8" s="320"/>
      <c r="AO8" s="321"/>
    </row>
    <row r="9" spans="2:41" ht="15" thickBot="1" x14ac:dyDescent="0.2">
      <c r="AJ9" s="18"/>
      <c r="AK9" s="18"/>
      <c r="AL9" s="18"/>
      <c r="AM9" s="18"/>
      <c r="AN9" s="18"/>
    </row>
    <row r="10" spans="2:41" x14ac:dyDescent="0.15">
      <c r="B10" s="287" t="s">
        <v>424</v>
      </c>
      <c r="C10" s="288"/>
      <c r="D10" s="288"/>
      <c r="E10" s="289"/>
      <c r="F10" s="283">
        <v>8</v>
      </c>
      <c r="G10" s="284"/>
      <c r="H10" s="279">
        <f>INT((S7+S5)/10)</f>
        <v>8</v>
      </c>
      <c r="I10" s="280"/>
      <c r="J10" s="291" t="s">
        <v>425</v>
      </c>
      <c r="K10" s="292"/>
      <c r="L10" s="292"/>
      <c r="M10" s="293"/>
      <c r="N10" s="297">
        <v>75</v>
      </c>
      <c r="O10" s="298"/>
      <c r="P10" s="301">
        <f>IF(ISBLANK(N10),MIN(AE3,99-P26),INT(99-P26))</f>
        <v>99</v>
      </c>
      <c r="Q10" s="302"/>
      <c r="R10" s="307" t="s">
        <v>426</v>
      </c>
      <c r="S10" s="288"/>
      <c r="T10" s="288"/>
      <c r="U10" s="289"/>
      <c r="V10" s="283">
        <v>80</v>
      </c>
      <c r="W10" s="284"/>
      <c r="X10" s="309">
        <v>99</v>
      </c>
      <c r="Y10" s="310"/>
      <c r="Z10" s="305" t="s">
        <v>427</v>
      </c>
      <c r="AA10" s="292"/>
      <c r="AB10" s="292"/>
      <c r="AC10" s="293"/>
      <c r="AD10" s="297">
        <v>15</v>
      </c>
      <c r="AE10" s="298"/>
      <c r="AF10" s="301">
        <f>INT(AE3/5)</f>
        <v>15</v>
      </c>
      <c r="AG10" s="302"/>
      <c r="AH10" s="89" t="s">
        <v>430</v>
      </c>
      <c r="AI10" s="90"/>
      <c r="AJ10" s="90"/>
      <c r="AK10" s="91"/>
      <c r="AL10" s="274" t="s">
        <v>409</v>
      </c>
      <c r="AM10" s="274"/>
      <c r="AN10" s="274"/>
      <c r="AO10" s="275"/>
    </row>
    <row r="11" spans="2:41" ht="15" thickBot="1" x14ac:dyDescent="0.2">
      <c r="B11" s="95"/>
      <c r="C11" s="96"/>
      <c r="D11" s="96"/>
      <c r="E11" s="290"/>
      <c r="F11" s="285"/>
      <c r="G11" s="286"/>
      <c r="H11" s="281"/>
      <c r="I11" s="282"/>
      <c r="J11" s="294"/>
      <c r="K11" s="295"/>
      <c r="L11" s="295"/>
      <c r="M11" s="296"/>
      <c r="N11" s="299"/>
      <c r="O11" s="300"/>
      <c r="P11" s="303"/>
      <c r="Q11" s="304"/>
      <c r="R11" s="308"/>
      <c r="S11" s="96"/>
      <c r="T11" s="96"/>
      <c r="U11" s="290"/>
      <c r="V11" s="285"/>
      <c r="W11" s="286"/>
      <c r="X11" s="311"/>
      <c r="Y11" s="312"/>
      <c r="Z11" s="306"/>
      <c r="AA11" s="295"/>
      <c r="AB11" s="295"/>
      <c r="AC11" s="296"/>
      <c r="AD11" s="299"/>
      <c r="AE11" s="300"/>
      <c r="AF11" s="303"/>
      <c r="AG11" s="304"/>
      <c r="AH11" s="92" t="s">
        <v>438</v>
      </c>
      <c r="AI11" s="93"/>
      <c r="AJ11" s="93"/>
      <c r="AK11" s="94"/>
      <c r="AL11" s="99" t="s">
        <v>414</v>
      </c>
      <c r="AM11" s="99"/>
      <c r="AN11" s="99"/>
      <c r="AO11" s="100"/>
    </row>
    <row r="12" spans="2:41" ht="15" thickBot="1" x14ac:dyDescent="0.25">
      <c r="B12" s="343" t="str">
        <f>IF(E12=0," ","职业序号：")</f>
        <v xml:space="preserve"> </v>
      </c>
      <c r="C12" s="343"/>
      <c r="D12" s="343"/>
      <c r="E12" s="351">
        <v>0</v>
      </c>
      <c r="F12" s="351"/>
      <c r="G12" s="19" t="str">
        <f>IF(E12=0," ","["&amp;LOOKUP(E12,职业列表!A2:A116,职业列表!B2:B116)&amp;"]的本职技能："&amp;LOOKUP(E12,职业列表!A2:A116,职业列表!F2:F116))</f>
        <v xml:space="preserve"> </v>
      </c>
      <c r="I12" s="19"/>
      <c r="J12" s="20"/>
      <c r="K12" s="20"/>
      <c r="L12" s="20"/>
      <c r="M12" s="20"/>
      <c r="N12" s="20"/>
      <c r="O12" s="20"/>
      <c r="P12" s="16"/>
      <c r="Q12" s="16"/>
      <c r="R12" s="16"/>
      <c r="S12" s="16"/>
      <c r="T12" s="16"/>
      <c r="U12" s="16"/>
      <c r="V12" s="16"/>
      <c r="W12" s="16"/>
      <c r="X12" s="16"/>
      <c r="Y12" s="16"/>
      <c r="Z12" s="16"/>
      <c r="AA12" s="16"/>
      <c r="AB12" s="16"/>
      <c r="AC12" s="16"/>
      <c r="AD12" s="16"/>
      <c r="AE12" s="16"/>
      <c r="AF12" s="16"/>
      <c r="AG12" s="16"/>
      <c r="AH12" s="16"/>
      <c r="AI12" s="16"/>
      <c r="AJ12" s="16"/>
      <c r="AK12" s="16"/>
      <c r="AL12" s="16"/>
      <c r="AM12" s="16"/>
      <c r="AN12" s="16"/>
    </row>
    <row r="13" spans="2:41" x14ac:dyDescent="0.15">
      <c r="B13" s="179" t="s">
        <v>14</v>
      </c>
      <c r="C13" s="180"/>
      <c r="D13" s="180"/>
      <c r="E13" s="180"/>
      <c r="F13" s="180"/>
      <c r="G13" s="180"/>
      <c r="H13" s="180"/>
      <c r="I13" s="180"/>
      <c r="J13" s="180"/>
      <c r="K13" s="180"/>
      <c r="L13" s="180"/>
      <c r="M13" s="180"/>
      <c r="N13" s="180"/>
      <c r="O13" s="180"/>
      <c r="P13" s="180"/>
      <c r="Q13" s="180"/>
      <c r="R13" s="180"/>
      <c r="S13" s="180"/>
      <c r="T13" s="180"/>
      <c r="U13" s="180"/>
      <c r="V13" s="180"/>
      <c r="W13" s="180"/>
      <c r="X13" s="180"/>
      <c r="Y13" s="180"/>
      <c r="Z13" s="180"/>
      <c r="AA13" s="180"/>
      <c r="AB13" s="180"/>
      <c r="AC13" s="180"/>
      <c r="AD13" s="180"/>
      <c r="AE13" s="180"/>
      <c r="AF13" s="180"/>
      <c r="AG13" s="180"/>
      <c r="AH13" s="180"/>
      <c r="AI13" s="180"/>
      <c r="AJ13" s="180"/>
      <c r="AK13" s="180"/>
      <c r="AL13" s="180"/>
      <c r="AM13" s="180"/>
      <c r="AN13" s="180"/>
      <c r="AO13" s="181"/>
    </row>
    <row r="14" spans="2:41" x14ac:dyDescent="0.15">
      <c r="B14" s="50"/>
      <c r="C14" s="270" t="s">
        <v>452</v>
      </c>
      <c r="D14" s="97"/>
      <c r="E14" s="97"/>
      <c r="F14" s="97"/>
      <c r="G14" s="98"/>
      <c r="H14" s="276" t="s">
        <v>7</v>
      </c>
      <c r="I14" s="276"/>
      <c r="J14" s="276" t="s">
        <v>12</v>
      </c>
      <c r="K14" s="276"/>
      <c r="L14" s="276" t="s">
        <v>2</v>
      </c>
      <c r="M14" s="276"/>
      <c r="N14" s="276" t="s">
        <v>8</v>
      </c>
      <c r="O14" s="276"/>
      <c r="P14" s="276" t="s">
        <v>9</v>
      </c>
      <c r="Q14" s="276"/>
      <c r="R14" s="276"/>
      <c r="S14" s="276"/>
      <c r="T14" s="276"/>
      <c r="U14" s="277"/>
      <c r="V14" s="51"/>
      <c r="W14" s="97" t="s">
        <v>452</v>
      </c>
      <c r="X14" s="97"/>
      <c r="Y14" s="97"/>
      <c r="Z14" s="97"/>
      <c r="AA14" s="98"/>
      <c r="AB14" s="276" t="s">
        <v>7</v>
      </c>
      <c r="AC14" s="276"/>
      <c r="AD14" s="276" t="s">
        <v>12</v>
      </c>
      <c r="AE14" s="276"/>
      <c r="AF14" s="276" t="s">
        <v>2</v>
      </c>
      <c r="AG14" s="276"/>
      <c r="AH14" s="276" t="s">
        <v>8</v>
      </c>
      <c r="AI14" s="276"/>
      <c r="AJ14" s="276" t="s">
        <v>9</v>
      </c>
      <c r="AK14" s="276"/>
      <c r="AL14" s="276"/>
      <c r="AM14" s="276"/>
      <c r="AN14" s="276"/>
      <c r="AO14" s="278"/>
    </row>
    <row r="15" spans="2:41" x14ac:dyDescent="0.15">
      <c r="B15" s="71" t="s">
        <v>518</v>
      </c>
      <c r="C15" s="269" t="s">
        <v>496</v>
      </c>
      <c r="D15" s="269"/>
      <c r="E15" s="269"/>
      <c r="F15" s="269"/>
      <c r="G15" s="269"/>
      <c r="H15" s="251">
        <v>5</v>
      </c>
      <c r="I15" s="251"/>
      <c r="J15" s="251"/>
      <c r="K15" s="251"/>
      <c r="L15" s="251"/>
      <c r="M15" s="251"/>
      <c r="N15" s="251"/>
      <c r="O15" s="251"/>
      <c r="P15" s="254">
        <f>SUM(H15:O15)</f>
        <v>5</v>
      </c>
      <c r="Q15" s="254"/>
      <c r="R15" s="254">
        <f>INT(P15/2)</f>
        <v>2</v>
      </c>
      <c r="S15" s="254"/>
      <c r="T15" s="254">
        <f>INT(P15/5)</f>
        <v>1</v>
      </c>
      <c r="U15" s="255"/>
      <c r="V15" s="72" t="s">
        <v>518</v>
      </c>
      <c r="W15" s="245" t="s">
        <v>10</v>
      </c>
      <c r="X15" s="245"/>
      <c r="Y15" s="245"/>
      <c r="Z15" s="245"/>
      <c r="AA15" s="245"/>
      <c r="AB15" s="251">
        <v>5</v>
      </c>
      <c r="AC15" s="251"/>
      <c r="AD15" s="251"/>
      <c r="AE15" s="251"/>
      <c r="AF15" s="251"/>
      <c r="AG15" s="251"/>
      <c r="AH15" s="251"/>
      <c r="AI15" s="251"/>
      <c r="AJ15" s="254">
        <f>SUM(AB15:AI15)</f>
        <v>5</v>
      </c>
      <c r="AK15" s="254"/>
      <c r="AL15" s="254">
        <f>INT(AJ15/2)</f>
        <v>2</v>
      </c>
      <c r="AM15" s="254"/>
      <c r="AN15" s="254">
        <f>INT(AJ15/5)</f>
        <v>1</v>
      </c>
      <c r="AO15" s="273"/>
    </row>
    <row r="16" spans="2:41" x14ac:dyDescent="0.15">
      <c r="B16" s="69" t="s">
        <v>518</v>
      </c>
      <c r="C16" s="106" t="s">
        <v>357</v>
      </c>
      <c r="D16" s="106"/>
      <c r="E16" s="106"/>
      <c r="F16" s="106"/>
      <c r="G16" s="106"/>
      <c r="H16" s="112">
        <v>1</v>
      </c>
      <c r="I16" s="112"/>
      <c r="J16" s="112"/>
      <c r="K16" s="112"/>
      <c r="L16" s="112"/>
      <c r="M16" s="112"/>
      <c r="N16" s="112"/>
      <c r="O16" s="112"/>
      <c r="P16" s="113">
        <f>SUM(H16:O16)</f>
        <v>1</v>
      </c>
      <c r="Q16" s="113"/>
      <c r="R16" s="113">
        <f>INT(P16/2)</f>
        <v>0</v>
      </c>
      <c r="S16" s="113"/>
      <c r="T16" s="113">
        <f>INT(P16/5)</f>
        <v>0</v>
      </c>
      <c r="U16" s="258"/>
      <c r="V16" s="68" t="s">
        <v>518</v>
      </c>
      <c r="W16" s="106" t="s">
        <v>497</v>
      </c>
      <c r="X16" s="106"/>
      <c r="Y16" s="106"/>
      <c r="Z16" s="106"/>
      <c r="AA16" s="106"/>
      <c r="AB16" s="112">
        <v>20</v>
      </c>
      <c r="AC16" s="112"/>
      <c r="AD16" s="112"/>
      <c r="AE16" s="112"/>
      <c r="AF16" s="112"/>
      <c r="AG16" s="112"/>
      <c r="AH16" s="112">
        <v>40</v>
      </c>
      <c r="AI16" s="112"/>
      <c r="AJ16" s="113">
        <f>SUM(AB16:AI16)</f>
        <v>60</v>
      </c>
      <c r="AK16" s="113"/>
      <c r="AL16" s="113">
        <f>INT(AJ16/2)</f>
        <v>30</v>
      </c>
      <c r="AM16" s="113"/>
      <c r="AN16" s="113">
        <f>INT(AJ16/5)</f>
        <v>12</v>
      </c>
      <c r="AO16" s="114"/>
    </row>
    <row r="17" spans="2:41" x14ac:dyDescent="0.15">
      <c r="B17" s="71" t="s">
        <v>518</v>
      </c>
      <c r="C17" s="269" t="s">
        <v>358</v>
      </c>
      <c r="D17" s="269"/>
      <c r="E17" s="269"/>
      <c r="F17" s="269"/>
      <c r="G17" s="269"/>
      <c r="H17" s="251">
        <v>5</v>
      </c>
      <c r="I17" s="251"/>
      <c r="J17" s="251"/>
      <c r="K17" s="251"/>
      <c r="L17" s="251"/>
      <c r="M17" s="251"/>
      <c r="N17" s="251"/>
      <c r="O17" s="251"/>
      <c r="P17" s="254">
        <f t="shared" ref="P17:P46" si="8">SUM(H17:O17)</f>
        <v>5</v>
      </c>
      <c r="Q17" s="254"/>
      <c r="R17" s="254">
        <f t="shared" ref="R17:R46" si="9">INT(P17/2)</f>
        <v>2</v>
      </c>
      <c r="S17" s="254"/>
      <c r="T17" s="254">
        <f t="shared" ref="T17:T46" si="10">INT(P17/5)</f>
        <v>1</v>
      </c>
      <c r="U17" s="255"/>
      <c r="V17" s="72" t="s">
        <v>518</v>
      </c>
      <c r="W17" s="245" t="s">
        <v>372</v>
      </c>
      <c r="X17" s="245"/>
      <c r="Y17" s="245"/>
      <c r="Z17" s="245"/>
      <c r="AA17" s="245"/>
      <c r="AB17" s="251">
        <v>20</v>
      </c>
      <c r="AC17" s="251"/>
      <c r="AD17" s="252"/>
      <c r="AE17" s="253"/>
      <c r="AF17" s="251"/>
      <c r="AG17" s="251"/>
      <c r="AH17" s="251">
        <v>40</v>
      </c>
      <c r="AI17" s="251"/>
      <c r="AJ17" s="254">
        <f t="shared" ref="AJ17:AJ46" si="11">SUM(AB17:AI17)</f>
        <v>60</v>
      </c>
      <c r="AK17" s="254"/>
      <c r="AL17" s="254">
        <f t="shared" ref="AL17:AL46" si="12">INT(AJ17/2)</f>
        <v>30</v>
      </c>
      <c r="AM17" s="254"/>
      <c r="AN17" s="254">
        <f t="shared" ref="AN17:AN46" si="13">INT(AJ17/5)</f>
        <v>12</v>
      </c>
      <c r="AO17" s="273"/>
    </row>
    <row r="18" spans="2:41" x14ac:dyDescent="0.15">
      <c r="B18" s="69" t="s">
        <v>518</v>
      </c>
      <c r="C18" s="106" t="s">
        <v>359</v>
      </c>
      <c r="D18" s="106"/>
      <c r="E18" s="106"/>
      <c r="F18" s="106"/>
      <c r="G18" s="106"/>
      <c r="H18" s="112">
        <v>1</v>
      </c>
      <c r="I18" s="112"/>
      <c r="J18" s="112"/>
      <c r="K18" s="112"/>
      <c r="L18" s="112"/>
      <c r="M18" s="112"/>
      <c r="N18" s="112"/>
      <c r="O18" s="112"/>
      <c r="P18" s="113">
        <f t="shared" si="8"/>
        <v>1</v>
      </c>
      <c r="Q18" s="113"/>
      <c r="R18" s="113">
        <f t="shared" si="9"/>
        <v>0</v>
      </c>
      <c r="S18" s="113"/>
      <c r="T18" s="113">
        <f t="shared" si="10"/>
        <v>0</v>
      </c>
      <c r="U18" s="258"/>
      <c r="V18" s="68" t="s">
        <v>518</v>
      </c>
      <c r="W18" s="106" t="s">
        <v>373</v>
      </c>
      <c r="X18" s="106"/>
      <c r="Y18" s="106"/>
      <c r="Z18" s="106"/>
      <c r="AA18" s="106"/>
      <c r="AB18" s="112">
        <v>1</v>
      </c>
      <c r="AC18" s="112"/>
      <c r="AD18" s="110"/>
      <c r="AE18" s="111"/>
      <c r="AF18" s="112"/>
      <c r="AG18" s="112"/>
      <c r="AH18" s="112"/>
      <c r="AI18" s="112"/>
      <c r="AJ18" s="113">
        <f t="shared" si="11"/>
        <v>1</v>
      </c>
      <c r="AK18" s="113"/>
      <c r="AL18" s="113">
        <f t="shared" si="12"/>
        <v>0</v>
      </c>
      <c r="AM18" s="113"/>
      <c r="AN18" s="113">
        <f t="shared" si="13"/>
        <v>0</v>
      </c>
      <c r="AO18" s="114"/>
    </row>
    <row r="19" spans="2:41" ht="13.9" customHeight="1" x14ac:dyDescent="0.15">
      <c r="B19" s="71" t="s">
        <v>518</v>
      </c>
      <c r="C19" s="221" t="s">
        <v>389</v>
      </c>
      <c r="D19" s="222"/>
      <c r="E19" s="259"/>
      <c r="F19" s="259"/>
      <c r="G19" s="260"/>
      <c r="H19" s="251">
        <v>5</v>
      </c>
      <c r="I19" s="251"/>
      <c r="J19" s="251"/>
      <c r="K19" s="251"/>
      <c r="L19" s="251"/>
      <c r="M19" s="251"/>
      <c r="N19" s="251"/>
      <c r="O19" s="251"/>
      <c r="P19" s="254">
        <f t="shared" si="8"/>
        <v>5</v>
      </c>
      <c r="Q19" s="254"/>
      <c r="R19" s="254">
        <f t="shared" si="9"/>
        <v>2</v>
      </c>
      <c r="S19" s="254"/>
      <c r="T19" s="254">
        <f t="shared" si="10"/>
        <v>1</v>
      </c>
      <c r="U19" s="255"/>
      <c r="V19" s="72" t="s">
        <v>518</v>
      </c>
      <c r="W19" s="245" t="s">
        <v>374</v>
      </c>
      <c r="X19" s="245"/>
      <c r="Y19" s="245"/>
      <c r="Z19" s="245"/>
      <c r="AA19" s="245"/>
      <c r="AB19" s="251">
        <v>10</v>
      </c>
      <c r="AC19" s="251"/>
      <c r="AD19" s="252"/>
      <c r="AE19" s="253"/>
      <c r="AF19" s="251"/>
      <c r="AG19" s="251"/>
      <c r="AH19" s="251"/>
      <c r="AI19" s="251"/>
      <c r="AJ19" s="254">
        <f t="shared" si="11"/>
        <v>10</v>
      </c>
      <c r="AK19" s="254"/>
      <c r="AL19" s="254">
        <f t="shared" si="12"/>
        <v>5</v>
      </c>
      <c r="AM19" s="254"/>
      <c r="AN19" s="254">
        <f t="shared" si="13"/>
        <v>2</v>
      </c>
      <c r="AO19" s="273"/>
    </row>
    <row r="20" spans="2:41" ht="16.5" customHeight="1" x14ac:dyDescent="0.15">
      <c r="B20" s="69" t="s">
        <v>518</v>
      </c>
      <c r="C20" s="223" t="s">
        <v>389</v>
      </c>
      <c r="D20" s="224"/>
      <c r="E20" s="195"/>
      <c r="F20" s="195"/>
      <c r="G20" s="197"/>
      <c r="H20" s="112">
        <v>5</v>
      </c>
      <c r="I20" s="112"/>
      <c r="J20" s="112"/>
      <c r="K20" s="112"/>
      <c r="L20" s="112"/>
      <c r="M20" s="112"/>
      <c r="N20" s="112"/>
      <c r="O20" s="112"/>
      <c r="P20" s="113">
        <f t="shared" si="8"/>
        <v>5</v>
      </c>
      <c r="Q20" s="113"/>
      <c r="R20" s="113">
        <f t="shared" si="9"/>
        <v>2</v>
      </c>
      <c r="S20" s="113"/>
      <c r="T20" s="113">
        <f t="shared" si="10"/>
        <v>1</v>
      </c>
      <c r="U20" s="258"/>
      <c r="V20" s="68" t="s">
        <v>518</v>
      </c>
      <c r="W20" s="106" t="s">
        <v>375</v>
      </c>
      <c r="X20" s="106"/>
      <c r="Y20" s="106"/>
      <c r="Z20" s="106"/>
      <c r="AA20" s="106"/>
      <c r="AB20" s="112">
        <v>1</v>
      </c>
      <c r="AC20" s="112"/>
      <c r="AD20" s="110"/>
      <c r="AE20" s="111"/>
      <c r="AF20" s="112"/>
      <c r="AG20" s="112"/>
      <c r="AH20" s="112"/>
      <c r="AI20" s="112"/>
      <c r="AJ20" s="113">
        <f t="shared" si="11"/>
        <v>1</v>
      </c>
      <c r="AK20" s="113"/>
      <c r="AL20" s="113">
        <f t="shared" si="12"/>
        <v>0</v>
      </c>
      <c r="AM20" s="113"/>
      <c r="AN20" s="113">
        <f t="shared" si="13"/>
        <v>0</v>
      </c>
      <c r="AO20" s="114"/>
    </row>
    <row r="21" spans="2:41" ht="16.5" customHeight="1" x14ac:dyDescent="0.15">
      <c r="B21" s="71" t="s">
        <v>518</v>
      </c>
      <c r="C21" s="221" t="s">
        <v>389</v>
      </c>
      <c r="D21" s="222"/>
      <c r="E21" s="259"/>
      <c r="F21" s="259"/>
      <c r="G21" s="260"/>
      <c r="H21" s="251">
        <v>5</v>
      </c>
      <c r="I21" s="251"/>
      <c r="J21" s="251"/>
      <c r="K21" s="251"/>
      <c r="L21" s="251"/>
      <c r="M21" s="251"/>
      <c r="N21" s="251"/>
      <c r="O21" s="251"/>
      <c r="P21" s="254">
        <f t="shared" si="8"/>
        <v>5</v>
      </c>
      <c r="Q21" s="254"/>
      <c r="R21" s="254">
        <f t="shared" si="9"/>
        <v>2</v>
      </c>
      <c r="S21" s="254"/>
      <c r="T21" s="254">
        <f t="shared" si="10"/>
        <v>1</v>
      </c>
      <c r="U21" s="255"/>
      <c r="V21" s="72" t="s">
        <v>518</v>
      </c>
      <c r="W21" s="245" t="s">
        <v>517</v>
      </c>
      <c r="X21" s="245"/>
      <c r="Y21" s="245"/>
      <c r="Z21" s="245"/>
      <c r="AA21" s="245"/>
      <c r="AB21" s="251">
        <v>10</v>
      </c>
      <c r="AC21" s="251"/>
      <c r="AD21" s="252"/>
      <c r="AE21" s="253"/>
      <c r="AF21" s="251">
        <v>30</v>
      </c>
      <c r="AG21" s="251"/>
      <c r="AH21" s="251"/>
      <c r="AI21" s="251"/>
      <c r="AJ21" s="254">
        <f t="shared" si="11"/>
        <v>40</v>
      </c>
      <c r="AK21" s="254"/>
      <c r="AL21" s="254">
        <f t="shared" si="12"/>
        <v>20</v>
      </c>
      <c r="AM21" s="254"/>
      <c r="AN21" s="254">
        <f t="shared" si="13"/>
        <v>8</v>
      </c>
      <c r="AO21" s="273"/>
    </row>
    <row r="22" spans="2:41" x14ac:dyDescent="0.15">
      <c r="B22" s="69" t="s">
        <v>518</v>
      </c>
      <c r="C22" s="106" t="s">
        <v>360</v>
      </c>
      <c r="D22" s="106"/>
      <c r="E22" s="106"/>
      <c r="F22" s="106"/>
      <c r="G22" s="106"/>
      <c r="H22" s="112">
        <v>15</v>
      </c>
      <c r="I22" s="112"/>
      <c r="J22" s="112"/>
      <c r="K22" s="112"/>
      <c r="L22" s="112">
        <v>30</v>
      </c>
      <c r="M22" s="112"/>
      <c r="N22" s="112"/>
      <c r="O22" s="112"/>
      <c r="P22" s="113">
        <f t="shared" si="8"/>
        <v>45</v>
      </c>
      <c r="Q22" s="113"/>
      <c r="R22" s="113">
        <f t="shared" si="9"/>
        <v>22</v>
      </c>
      <c r="S22" s="113"/>
      <c r="T22" s="113">
        <f t="shared" si="10"/>
        <v>9</v>
      </c>
      <c r="U22" s="258"/>
      <c r="V22" s="68" t="s">
        <v>518</v>
      </c>
      <c r="W22" s="106" t="s">
        <v>376</v>
      </c>
      <c r="X22" s="106"/>
      <c r="Y22" s="106"/>
      <c r="Z22" s="106"/>
      <c r="AA22" s="106"/>
      <c r="AB22" s="112">
        <v>10</v>
      </c>
      <c r="AC22" s="112"/>
      <c r="AD22" s="110"/>
      <c r="AE22" s="111"/>
      <c r="AF22" s="112"/>
      <c r="AG22" s="112"/>
      <c r="AH22" s="112"/>
      <c r="AI22" s="112"/>
      <c r="AJ22" s="113">
        <f t="shared" si="11"/>
        <v>10</v>
      </c>
      <c r="AK22" s="113"/>
      <c r="AL22" s="113">
        <f t="shared" si="12"/>
        <v>5</v>
      </c>
      <c r="AM22" s="113"/>
      <c r="AN22" s="113">
        <f t="shared" si="13"/>
        <v>2</v>
      </c>
      <c r="AO22" s="114"/>
    </row>
    <row r="23" spans="2:41" x14ac:dyDescent="0.15">
      <c r="B23" s="71" t="s">
        <v>518</v>
      </c>
      <c r="C23" s="269" t="s">
        <v>361</v>
      </c>
      <c r="D23" s="269"/>
      <c r="E23" s="269"/>
      <c r="F23" s="269"/>
      <c r="G23" s="269"/>
      <c r="H23" s="251">
        <v>20</v>
      </c>
      <c r="I23" s="251"/>
      <c r="J23" s="251"/>
      <c r="K23" s="251"/>
      <c r="L23" s="251"/>
      <c r="M23" s="251"/>
      <c r="N23" s="251"/>
      <c r="O23" s="251"/>
      <c r="P23" s="254">
        <f t="shared" si="8"/>
        <v>20</v>
      </c>
      <c r="Q23" s="254"/>
      <c r="R23" s="254">
        <f t="shared" si="9"/>
        <v>10</v>
      </c>
      <c r="S23" s="254"/>
      <c r="T23" s="254">
        <f t="shared" si="10"/>
        <v>4</v>
      </c>
      <c r="U23" s="255"/>
      <c r="V23" s="72" t="s">
        <v>518</v>
      </c>
      <c r="W23" s="245" t="s">
        <v>377</v>
      </c>
      <c r="X23" s="245"/>
      <c r="Y23" s="245"/>
      <c r="Z23" s="245"/>
      <c r="AA23" s="245"/>
      <c r="AB23" s="251">
        <v>5</v>
      </c>
      <c r="AC23" s="251"/>
      <c r="AD23" s="252"/>
      <c r="AE23" s="253"/>
      <c r="AF23" s="251"/>
      <c r="AG23" s="251"/>
      <c r="AH23" s="251"/>
      <c r="AI23" s="251"/>
      <c r="AJ23" s="254">
        <f t="shared" si="11"/>
        <v>5</v>
      </c>
      <c r="AK23" s="254"/>
      <c r="AL23" s="254">
        <f t="shared" si="12"/>
        <v>2</v>
      </c>
      <c r="AM23" s="254"/>
      <c r="AN23" s="254">
        <f t="shared" si="13"/>
        <v>1</v>
      </c>
      <c r="AO23" s="273"/>
    </row>
    <row r="24" spans="2:41" x14ac:dyDescent="0.15">
      <c r="B24" s="69" t="s">
        <v>518</v>
      </c>
      <c r="C24" s="106" t="s">
        <v>548</v>
      </c>
      <c r="D24" s="106"/>
      <c r="E24" s="106"/>
      <c r="F24" s="106"/>
      <c r="G24" s="106"/>
      <c r="H24" s="112">
        <v>5</v>
      </c>
      <c r="I24" s="112"/>
      <c r="J24" s="112"/>
      <c r="K24" s="112"/>
      <c r="L24" s="112"/>
      <c r="M24" s="112"/>
      <c r="N24" s="112"/>
      <c r="O24" s="112"/>
      <c r="P24" s="113">
        <f t="shared" si="8"/>
        <v>5</v>
      </c>
      <c r="Q24" s="113"/>
      <c r="R24" s="113">
        <f t="shared" si="9"/>
        <v>2</v>
      </c>
      <c r="S24" s="113"/>
      <c r="T24" s="113">
        <f t="shared" si="10"/>
        <v>1</v>
      </c>
      <c r="U24" s="258"/>
      <c r="V24" s="68" t="s">
        <v>518</v>
      </c>
      <c r="W24" s="106" t="s">
        <v>378</v>
      </c>
      <c r="X24" s="106"/>
      <c r="Y24" s="106"/>
      <c r="Z24" s="106"/>
      <c r="AA24" s="106"/>
      <c r="AB24" s="112">
        <v>1</v>
      </c>
      <c r="AC24" s="112"/>
      <c r="AD24" s="110"/>
      <c r="AE24" s="111"/>
      <c r="AF24" s="112"/>
      <c r="AG24" s="112"/>
      <c r="AH24" s="112"/>
      <c r="AI24" s="112"/>
      <c r="AJ24" s="113">
        <f t="shared" si="11"/>
        <v>1</v>
      </c>
      <c r="AK24" s="113"/>
      <c r="AL24" s="113">
        <f t="shared" si="12"/>
        <v>0</v>
      </c>
      <c r="AM24" s="113"/>
      <c r="AN24" s="113">
        <f t="shared" si="13"/>
        <v>0</v>
      </c>
      <c r="AO24" s="114"/>
    </row>
    <row r="25" spans="2:41" x14ac:dyDescent="0.15">
      <c r="B25" s="71"/>
      <c r="C25" s="269" t="s">
        <v>495</v>
      </c>
      <c r="D25" s="269"/>
      <c r="E25" s="269"/>
      <c r="F25" s="269"/>
      <c r="G25" s="269"/>
      <c r="H25" s="251">
        <v>0</v>
      </c>
      <c r="I25" s="251"/>
      <c r="J25" s="251"/>
      <c r="K25" s="251"/>
      <c r="L25" s="251"/>
      <c r="M25" s="251"/>
      <c r="N25" s="251"/>
      <c r="O25" s="251"/>
      <c r="P25" s="254">
        <f t="shared" si="8"/>
        <v>0</v>
      </c>
      <c r="Q25" s="254"/>
      <c r="R25" s="254">
        <f t="shared" si="9"/>
        <v>0</v>
      </c>
      <c r="S25" s="254"/>
      <c r="T25" s="254">
        <f t="shared" si="10"/>
        <v>0</v>
      </c>
      <c r="U25" s="255"/>
      <c r="V25" s="72" t="s">
        <v>518</v>
      </c>
      <c r="W25" s="245" t="s">
        <v>79</v>
      </c>
      <c r="X25" s="245"/>
      <c r="Y25" s="245"/>
      <c r="Z25" s="245"/>
      <c r="AA25" s="245"/>
      <c r="AB25" s="251">
        <v>10</v>
      </c>
      <c r="AC25" s="251"/>
      <c r="AD25" s="252"/>
      <c r="AE25" s="253"/>
      <c r="AF25" s="251"/>
      <c r="AG25" s="251"/>
      <c r="AH25" s="251"/>
      <c r="AI25" s="251"/>
      <c r="AJ25" s="254">
        <f t="shared" si="11"/>
        <v>10</v>
      </c>
      <c r="AK25" s="254"/>
      <c r="AL25" s="254">
        <f t="shared" si="12"/>
        <v>5</v>
      </c>
      <c r="AM25" s="254"/>
      <c r="AN25" s="254">
        <f t="shared" si="13"/>
        <v>2</v>
      </c>
      <c r="AO25" s="273"/>
    </row>
    <row r="26" spans="2:41" x14ac:dyDescent="0.15">
      <c r="B26" s="69"/>
      <c r="C26" s="106" t="s">
        <v>362</v>
      </c>
      <c r="D26" s="106"/>
      <c r="E26" s="106"/>
      <c r="F26" s="106"/>
      <c r="G26" s="106"/>
      <c r="H26" s="112">
        <v>0</v>
      </c>
      <c r="I26" s="112"/>
      <c r="J26" s="112"/>
      <c r="K26" s="112"/>
      <c r="L26" s="112" t="s">
        <v>35</v>
      </c>
      <c r="M26" s="112"/>
      <c r="N26" s="112" t="s">
        <v>35</v>
      </c>
      <c r="O26" s="112" t="s">
        <v>35</v>
      </c>
      <c r="P26" s="113">
        <f t="shared" si="8"/>
        <v>0</v>
      </c>
      <c r="Q26" s="113"/>
      <c r="R26" s="113">
        <f t="shared" si="9"/>
        <v>0</v>
      </c>
      <c r="S26" s="113"/>
      <c r="T26" s="113">
        <f t="shared" si="10"/>
        <v>0</v>
      </c>
      <c r="U26" s="258"/>
      <c r="V26" s="68" t="s">
        <v>518</v>
      </c>
      <c r="W26" s="257" t="s">
        <v>394</v>
      </c>
      <c r="X26" s="271"/>
      <c r="Y26" s="263"/>
      <c r="Z26" s="263"/>
      <c r="AA26" s="264"/>
      <c r="AB26" s="112">
        <v>1</v>
      </c>
      <c r="AC26" s="112"/>
      <c r="AD26" s="110"/>
      <c r="AE26" s="111"/>
      <c r="AF26" s="112"/>
      <c r="AG26" s="112"/>
      <c r="AH26" s="112"/>
      <c r="AI26" s="112"/>
      <c r="AJ26" s="113">
        <f t="shared" si="11"/>
        <v>1</v>
      </c>
      <c r="AK26" s="113"/>
      <c r="AL26" s="113">
        <f t="shared" si="12"/>
        <v>0</v>
      </c>
      <c r="AM26" s="113"/>
      <c r="AN26" s="113">
        <f t="shared" si="13"/>
        <v>0</v>
      </c>
      <c r="AO26" s="114"/>
    </row>
    <row r="27" spans="2:41" x14ac:dyDescent="0.15">
      <c r="B27" s="71" t="s">
        <v>518</v>
      </c>
      <c r="C27" s="269" t="s">
        <v>363</v>
      </c>
      <c r="D27" s="269"/>
      <c r="E27" s="269"/>
      <c r="F27" s="269"/>
      <c r="G27" s="269"/>
      <c r="H27" s="251">
        <v>5</v>
      </c>
      <c r="I27" s="251"/>
      <c r="J27" s="251"/>
      <c r="K27" s="251"/>
      <c r="L27" s="251"/>
      <c r="M27" s="251"/>
      <c r="N27" s="251"/>
      <c r="O27" s="251"/>
      <c r="P27" s="254">
        <f t="shared" si="8"/>
        <v>5</v>
      </c>
      <c r="Q27" s="254"/>
      <c r="R27" s="254">
        <f t="shared" si="9"/>
        <v>2</v>
      </c>
      <c r="S27" s="254"/>
      <c r="T27" s="254">
        <f t="shared" si="10"/>
        <v>1</v>
      </c>
      <c r="U27" s="255"/>
      <c r="V27" s="72" t="s">
        <v>518</v>
      </c>
      <c r="W27" s="245" t="s">
        <v>379</v>
      </c>
      <c r="X27" s="245"/>
      <c r="Y27" s="245"/>
      <c r="Z27" s="245"/>
      <c r="AA27" s="245"/>
      <c r="AB27" s="251">
        <v>1</v>
      </c>
      <c r="AC27" s="251"/>
      <c r="AD27" s="252"/>
      <c r="AE27" s="253"/>
      <c r="AF27" s="251"/>
      <c r="AG27" s="251"/>
      <c r="AH27" s="251"/>
      <c r="AI27" s="251"/>
      <c r="AJ27" s="254">
        <f t="shared" si="11"/>
        <v>1</v>
      </c>
      <c r="AK27" s="254"/>
      <c r="AL27" s="254">
        <f t="shared" si="12"/>
        <v>0</v>
      </c>
      <c r="AM27" s="254"/>
      <c r="AN27" s="254">
        <f t="shared" si="13"/>
        <v>0</v>
      </c>
      <c r="AO27" s="273"/>
    </row>
    <row r="28" spans="2:41" x14ac:dyDescent="0.15">
      <c r="B28" s="69" t="s">
        <v>518</v>
      </c>
      <c r="C28" s="106" t="s">
        <v>364</v>
      </c>
      <c r="D28" s="106"/>
      <c r="E28" s="106"/>
      <c r="F28" s="106"/>
      <c r="G28" s="106"/>
      <c r="H28" s="112">
        <f>INT(Y3/2)</f>
        <v>25</v>
      </c>
      <c r="I28" s="112"/>
      <c r="J28" s="112"/>
      <c r="K28" s="112"/>
      <c r="L28" s="112"/>
      <c r="M28" s="112"/>
      <c r="N28" s="112"/>
      <c r="O28" s="112"/>
      <c r="P28" s="113">
        <f t="shared" si="8"/>
        <v>25</v>
      </c>
      <c r="Q28" s="113"/>
      <c r="R28" s="113">
        <f t="shared" si="9"/>
        <v>12</v>
      </c>
      <c r="S28" s="113"/>
      <c r="T28" s="113">
        <f t="shared" si="10"/>
        <v>5</v>
      </c>
      <c r="U28" s="258"/>
      <c r="V28" s="68" t="s">
        <v>518</v>
      </c>
      <c r="W28" s="106" t="s">
        <v>380</v>
      </c>
      <c r="X28" s="106"/>
      <c r="Y28" s="106"/>
      <c r="Z28" s="106"/>
      <c r="AA28" s="106"/>
      <c r="AB28" s="112">
        <v>10</v>
      </c>
      <c r="AC28" s="112"/>
      <c r="AD28" s="110"/>
      <c r="AE28" s="111"/>
      <c r="AF28" s="112"/>
      <c r="AG28" s="112"/>
      <c r="AH28" s="112">
        <v>30</v>
      </c>
      <c r="AI28" s="112"/>
      <c r="AJ28" s="113">
        <f t="shared" si="11"/>
        <v>40</v>
      </c>
      <c r="AK28" s="113"/>
      <c r="AL28" s="113">
        <f t="shared" si="12"/>
        <v>20</v>
      </c>
      <c r="AM28" s="113"/>
      <c r="AN28" s="113">
        <f t="shared" si="13"/>
        <v>8</v>
      </c>
      <c r="AO28" s="114"/>
    </row>
    <row r="29" spans="2:41" x14ac:dyDescent="0.15">
      <c r="B29" s="71" t="s">
        <v>518</v>
      </c>
      <c r="C29" s="269" t="s">
        <v>365</v>
      </c>
      <c r="D29" s="269"/>
      <c r="E29" s="269"/>
      <c r="F29" s="269"/>
      <c r="G29" s="269"/>
      <c r="H29" s="251">
        <v>20</v>
      </c>
      <c r="I29" s="251"/>
      <c r="J29" s="251"/>
      <c r="K29" s="251"/>
      <c r="L29" s="251"/>
      <c r="M29" s="251"/>
      <c r="N29" s="251"/>
      <c r="O29" s="251"/>
      <c r="P29" s="254">
        <f t="shared" si="8"/>
        <v>20</v>
      </c>
      <c r="Q29" s="254"/>
      <c r="R29" s="254">
        <f t="shared" si="9"/>
        <v>10</v>
      </c>
      <c r="S29" s="254"/>
      <c r="T29" s="254">
        <f t="shared" si="10"/>
        <v>4</v>
      </c>
      <c r="U29" s="255"/>
      <c r="V29" s="72" t="s">
        <v>518</v>
      </c>
      <c r="W29" s="245" t="s">
        <v>381</v>
      </c>
      <c r="X29" s="245"/>
      <c r="Y29" s="245"/>
      <c r="Z29" s="245"/>
      <c r="AA29" s="245"/>
      <c r="AB29" s="251">
        <v>5</v>
      </c>
      <c r="AC29" s="251"/>
      <c r="AD29" s="252"/>
      <c r="AE29" s="253"/>
      <c r="AF29" s="251"/>
      <c r="AG29" s="251"/>
      <c r="AH29" s="251"/>
      <c r="AI29" s="251"/>
      <c r="AJ29" s="254">
        <f t="shared" si="11"/>
        <v>5</v>
      </c>
      <c r="AK29" s="254"/>
      <c r="AL29" s="254">
        <f t="shared" si="12"/>
        <v>2</v>
      </c>
      <c r="AM29" s="254"/>
      <c r="AN29" s="254">
        <f t="shared" si="13"/>
        <v>1</v>
      </c>
      <c r="AO29" s="273"/>
    </row>
    <row r="30" spans="2:41" x14ac:dyDescent="0.15">
      <c r="B30" s="69" t="s">
        <v>518</v>
      </c>
      <c r="C30" s="106" t="s">
        <v>366</v>
      </c>
      <c r="D30" s="106"/>
      <c r="E30" s="106"/>
      <c r="F30" s="106"/>
      <c r="G30" s="106"/>
      <c r="H30" s="112">
        <v>10</v>
      </c>
      <c r="I30" s="112"/>
      <c r="J30" s="112"/>
      <c r="K30" s="112"/>
      <c r="L30" s="112"/>
      <c r="M30" s="112"/>
      <c r="N30" s="353"/>
      <c r="O30" s="354"/>
      <c r="P30" s="113">
        <f t="shared" si="8"/>
        <v>10</v>
      </c>
      <c r="Q30" s="113"/>
      <c r="R30" s="113">
        <f t="shared" si="9"/>
        <v>5</v>
      </c>
      <c r="S30" s="113"/>
      <c r="T30" s="113">
        <f t="shared" si="10"/>
        <v>2</v>
      </c>
      <c r="U30" s="258"/>
      <c r="V30" s="68" t="s">
        <v>518</v>
      </c>
      <c r="W30" s="239" t="s">
        <v>393</v>
      </c>
      <c r="X30" s="240"/>
      <c r="Y30" s="243" t="s">
        <v>569</v>
      </c>
      <c r="Z30" s="243"/>
      <c r="AA30" s="244"/>
      <c r="AB30" s="112">
        <v>1</v>
      </c>
      <c r="AC30" s="112"/>
      <c r="AD30" s="110"/>
      <c r="AE30" s="111"/>
      <c r="AF30" s="112"/>
      <c r="AG30" s="112"/>
      <c r="AH30" s="112"/>
      <c r="AI30" s="112"/>
      <c r="AJ30" s="113">
        <f t="shared" si="11"/>
        <v>1</v>
      </c>
      <c r="AK30" s="113"/>
      <c r="AL30" s="113">
        <f t="shared" si="12"/>
        <v>0</v>
      </c>
      <c r="AM30" s="113"/>
      <c r="AN30" s="113">
        <f t="shared" si="13"/>
        <v>0</v>
      </c>
      <c r="AO30" s="114"/>
    </row>
    <row r="31" spans="2:41" x14ac:dyDescent="0.15">
      <c r="B31" s="71" t="s">
        <v>518</v>
      </c>
      <c r="C31" s="269" t="s">
        <v>549</v>
      </c>
      <c r="D31" s="269"/>
      <c r="E31" s="269"/>
      <c r="F31" s="269"/>
      <c r="G31" s="269"/>
      <c r="H31" s="251">
        <v>1</v>
      </c>
      <c r="I31" s="251"/>
      <c r="J31" s="251"/>
      <c r="K31" s="251"/>
      <c r="L31" s="251"/>
      <c r="M31" s="251"/>
      <c r="N31" s="251"/>
      <c r="O31" s="251"/>
      <c r="P31" s="254">
        <f t="shared" si="8"/>
        <v>1</v>
      </c>
      <c r="Q31" s="254"/>
      <c r="R31" s="254">
        <f t="shared" si="9"/>
        <v>0</v>
      </c>
      <c r="S31" s="254"/>
      <c r="T31" s="254">
        <f t="shared" si="10"/>
        <v>0</v>
      </c>
      <c r="U31" s="255"/>
      <c r="V31" s="72" t="s">
        <v>518</v>
      </c>
      <c r="W31" s="241" t="s">
        <v>393</v>
      </c>
      <c r="X31" s="242"/>
      <c r="Y31" s="249"/>
      <c r="Z31" s="249"/>
      <c r="AA31" s="250"/>
      <c r="AB31" s="251">
        <v>1</v>
      </c>
      <c r="AC31" s="251"/>
      <c r="AD31" s="252"/>
      <c r="AE31" s="253"/>
      <c r="AF31" s="251"/>
      <c r="AG31" s="251"/>
      <c r="AH31" s="251"/>
      <c r="AI31" s="251"/>
      <c r="AJ31" s="254">
        <f t="shared" si="11"/>
        <v>1</v>
      </c>
      <c r="AK31" s="254"/>
      <c r="AL31" s="254">
        <f t="shared" si="12"/>
        <v>0</v>
      </c>
      <c r="AM31" s="254"/>
      <c r="AN31" s="254">
        <f t="shared" si="13"/>
        <v>0</v>
      </c>
      <c r="AO31" s="273"/>
    </row>
    <row r="32" spans="2:41" x14ac:dyDescent="0.15">
      <c r="B32" s="69" t="s">
        <v>518</v>
      </c>
      <c r="C32" s="106" t="s">
        <v>367</v>
      </c>
      <c r="D32" s="106"/>
      <c r="E32" s="106"/>
      <c r="F32" s="106"/>
      <c r="G32" s="106"/>
      <c r="H32" s="112">
        <v>5</v>
      </c>
      <c r="I32" s="112"/>
      <c r="J32" s="112"/>
      <c r="K32" s="112"/>
      <c r="L32" s="112">
        <v>30</v>
      </c>
      <c r="M32" s="112"/>
      <c r="N32" s="112"/>
      <c r="O32" s="112"/>
      <c r="P32" s="113">
        <f t="shared" si="8"/>
        <v>35</v>
      </c>
      <c r="Q32" s="113"/>
      <c r="R32" s="113">
        <f t="shared" si="9"/>
        <v>17</v>
      </c>
      <c r="S32" s="113"/>
      <c r="T32" s="113">
        <f t="shared" si="10"/>
        <v>7</v>
      </c>
      <c r="U32" s="258"/>
      <c r="V32" s="68" t="s">
        <v>518</v>
      </c>
      <c r="W32" s="239" t="s">
        <v>393</v>
      </c>
      <c r="X32" s="240"/>
      <c r="Y32" s="243"/>
      <c r="Z32" s="243"/>
      <c r="AA32" s="244"/>
      <c r="AB32" s="112">
        <v>1</v>
      </c>
      <c r="AC32" s="112"/>
      <c r="AD32" s="110"/>
      <c r="AE32" s="111"/>
      <c r="AF32" s="112"/>
      <c r="AG32" s="112"/>
      <c r="AH32" s="112"/>
      <c r="AI32" s="112"/>
      <c r="AJ32" s="113">
        <f t="shared" si="11"/>
        <v>1</v>
      </c>
      <c r="AK32" s="113"/>
      <c r="AL32" s="113">
        <f t="shared" si="12"/>
        <v>0</v>
      </c>
      <c r="AM32" s="113"/>
      <c r="AN32" s="113">
        <f t="shared" si="13"/>
        <v>0</v>
      </c>
      <c r="AO32" s="114"/>
    </row>
    <row r="33" spans="2:41" x14ac:dyDescent="0.15">
      <c r="B33" s="71" t="s">
        <v>518</v>
      </c>
      <c r="C33" s="225" t="s">
        <v>390</v>
      </c>
      <c r="D33" s="226"/>
      <c r="E33" s="261" t="s">
        <v>76</v>
      </c>
      <c r="F33" s="261"/>
      <c r="G33" s="262"/>
      <c r="H33" s="251">
        <f>LOOKUP(E33,分支技能!H4:H11,分支技能!I4:I11)</f>
        <v>25</v>
      </c>
      <c r="I33" s="251"/>
      <c r="J33" s="251"/>
      <c r="K33" s="251"/>
      <c r="L33" s="251"/>
      <c r="M33" s="251"/>
      <c r="N33" s="251"/>
      <c r="O33" s="251"/>
      <c r="P33" s="254">
        <f>SUM(H33:O33)</f>
        <v>25</v>
      </c>
      <c r="Q33" s="254"/>
      <c r="R33" s="254">
        <f t="shared" si="9"/>
        <v>12</v>
      </c>
      <c r="S33" s="254"/>
      <c r="T33" s="254">
        <f t="shared" si="10"/>
        <v>5</v>
      </c>
      <c r="U33" s="255"/>
      <c r="V33" s="72" t="s">
        <v>518</v>
      </c>
      <c r="W33" s="245" t="s">
        <v>383</v>
      </c>
      <c r="X33" s="245"/>
      <c r="Y33" s="245"/>
      <c r="Z33" s="245"/>
      <c r="AA33" s="245"/>
      <c r="AB33" s="251">
        <v>10</v>
      </c>
      <c r="AC33" s="251"/>
      <c r="AD33" s="252"/>
      <c r="AE33" s="253"/>
      <c r="AF33" s="251"/>
      <c r="AG33" s="251"/>
      <c r="AH33" s="251"/>
      <c r="AI33" s="251"/>
      <c r="AJ33" s="254">
        <f t="shared" si="11"/>
        <v>10</v>
      </c>
      <c r="AK33" s="254"/>
      <c r="AL33" s="254">
        <f t="shared" si="12"/>
        <v>5</v>
      </c>
      <c r="AM33" s="254"/>
      <c r="AN33" s="254">
        <f t="shared" si="13"/>
        <v>2</v>
      </c>
      <c r="AO33" s="273"/>
    </row>
    <row r="34" spans="2:41" x14ac:dyDescent="0.15">
      <c r="B34" s="69" t="s">
        <v>518</v>
      </c>
      <c r="C34" s="227" t="s">
        <v>390</v>
      </c>
      <c r="D34" s="228"/>
      <c r="E34" s="263" t="s">
        <v>494</v>
      </c>
      <c r="F34" s="263"/>
      <c r="G34" s="264"/>
      <c r="H34" s="112">
        <f>LOOKUP(E34,分支技能!H4:H11,分支技能!I4:I11)</f>
        <v>20</v>
      </c>
      <c r="I34" s="112"/>
      <c r="J34" s="112"/>
      <c r="K34" s="112"/>
      <c r="L34" s="112"/>
      <c r="M34" s="112"/>
      <c r="N34" s="112"/>
      <c r="O34" s="112"/>
      <c r="P34" s="113">
        <f t="shared" si="8"/>
        <v>20</v>
      </c>
      <c r="Q34" s="113"/>
      <c r="R34" s="113">
        <f t="shared" si="9"/>
        <v>10</v>
      </c>
      <c r="S34" s="113"/>
      <c r="T34" s="113">
        <f t="shared" si="10"/>
        <v>4</v>
      </c>
      <c r="U34" s="258"/>
      <c r="V34" s="68" t="s">
        <v>518</v>
      </c>
      <c r="W34" s="106" t="s">
        <v>384</v>
      </c>
      <c r="X34" s="106"/>
      <c r="Y34" s="106"/>
      <c r="Z34" s="106"/>
      <c r="AA34" s="106"/>
      <c r="AB34" s="112">
        <v>25</v>
      </c>
      <c r="AC34" s="112"/>
      <c r="AD34" s="110"/>
      <c r="AE34" s="111"/>
      <c r="AF34" s="112"/>
      <c r="AG34" s="112"/>
      <c r="AH34" s="112">
        <v>40</v>
      </c>
      <c r="AI34" s="112"/>
      <c r="AJ34" s="113">
        <f t="shared" si="11"/>
        <v>65</v>
      </c>
      <c r="AK34" s="113"/>
      <c r="AL34" s="113">
        <f t="shared" si="12"/>
        <v>32</v>
      </c>
      <c r="AM34" s="113"/>
      <c r="AN34" s="113">
        <f t="shared" si="13"/>
        <v>13</v>
      </c>
      <c r="AO34" s="114"/>
    </row>
    <row r="35" spans="2:41" x14ac:dyDescent="0.15">
      <c r="B35" s="71" t="s">
        <v>518</v>
      </c>
      <c r="C35" s="231" t="s">
        <v>390</v>
      </c>
      <c r="D35" s="232"/>
      <c r="E35" s="261"/>
      <c r="F35" s="261"/>
      <c r="G35" s="262"/>
      <c r="H35" s="251"/>
      <c r="I35" s="251"/>
      <c r="J35" s="251"/>
      <c r="K35" s="251"/>
      <c r="L35" s="251"/>
      <c r="M35" s="251"/>
      <c r="N35" s="251"/>
      <c r="O35" s="251"/>
      <c r="P35" s="254">
        <f t="shared" si="8"/>
        <v>0</v>
      </c>
      <c r="Q35" s="254"/>
      <c r="R35" s="254">
        <f t="shared" si="9"/>
        <v>0</v>
      </c>
      <c r="S35" s="254"/>
      <c r="T35" s="254">
        <f t="shared" si="10"/>
        <v>0</v>
      </c>
      <c r="U35" s="255"/>
      <c r="V35" s="72" t="s">
        <v>518</v>
      </c>
      <c r="W35" s="245" t="s">
        <v>385</v>
      </c>
      <c r="X35" s="245"/>
      <c r="Y35" s="245"/>
      <c r="Z35" s="245"/>
      <c r="AA35" s="245"/>
      <c r="AB35" s="251">
        <v>20</v>
      </c>
      <c r="AC35" s="251"/>
      <c r="AD35" s="252"/>
      <c r="AE35" s="253"/>
      <c r="AF35" s="251"/>
      <c r="AG35" s="251"/>
      <c r="AH35" s="251"/>
      <c r="AI35" s="251"/>
      <c r="AJ35" s="254">
        <f t="shared" si="11"/>
        <v>20</v>
      </c>
      <c r="AK35" s="254"/>
      <c r="AL35" s="254">
        <f t="shared" si="12"/>
        <v>10</v>
      </c>
      <c r="AM35" s="254"/>
      <c r="AN35" s="254">
        <f t="shared" si="13"/>
        <v>4</v>
      </c>
      <c r="AO35" s="273"/>
    </row>
    <row r="36" spans="2:41" x14ac:dyDescent="0.15">
      <c r="B36" s="69" t="s">
        <v>518</v>
      </c>
      <c r="C36" s="233" t="s">
        <v>391</v>
      </c>
      <c r="D36" s="234"/>
      <c r="E36" s="268" t="s">
        <v>80</v>
      </c>
      <c r="F36" s="272"/>
      <c r="G36" s="272"/>
      <c r="H36" s="110">
        <f>LOOKUP(E36,分支技能!K3:K9,分支技能!L3:L9)</f>
        <v>20</v>
      </c>
      <c r="I36" s="111"/>
      <c r="J36" s="112"/>
      <c r="K36" s="112"/>
      <c r="L36" s="112"/>
      <c r="M36" s="112"/>
      <c r="N36" s="112"/>
      <c r="O36" s="112"/>
      <c r="P36" s="113">
        <f t="shared" si="8"/>
        <v>20</v>
      </c>
      <c r="Q36" s="113"/>
      <c r="R36" s="113">
        <f t="shared" si="9"/>
        <v>10</v>
      </c>
      <c r="S36" s="113"/>
      <c r="T36" s="113">
        <f t="shared" si="10"/>
        <v>4</v>
      </c>
      <c r="U36" s="258"/>
      <c r="V36" s="68" t="s">
        <v>518</v>
      </c>
      <c r="W36" s="257" t="s">
        <v>437</v>
      </c>
      <c r="X36" s="271"/>
      <c r="Y36" s="243"/>
      <c r="Z36" s="243"/>
      <c r="AA36" s="244"/>
      <c r="AB36" s="112">
        <v>10</v>
      </c>
      <c r="AC36" s="112"/>
      <c r="AD36" s="110"/>
      <c r="AE36" s="111"/>
      <c r="AF36" s="112"/>
      <c r="AG36" s="112"/>
      <c r="AH36" s="112"/>
      <c r="AI36" s="112"/>
      <c r="AJ36" s="113">
        <f t="shared" si="11"/>
        <v>10</v>
      </c>
      <c r="AK36" s="113"/>
      <c r="AL36" s="113">
        <f t="shared" si="12"/>
        <v>5</v>
      </c>
      <c r="AM36" s="113"/>
      <c r="AN36" s="113">
        <f t="shared" si="13"/>
        <v>2</v>
      </c>
      <c r="AO36" s="114"/>
    </row>
    <row r="37" spans="2:41" x14ac:dyDescent="0.15">
      <c r="B37" s="71" t="s">
        <v>518</v>
      </c>
      <c r="C37" s="229" t="s">
        <v>391</v>
      </c>
      <c r="D37" s="230"/>
      <c r="E37" s="265" t="s">
        <v>388</v>
      </c>
      <c r="F37" s="265"/>
      <c r="G37" s="266"/>
      <c r="H37" s="252">
        <f>LOOKUP(E37,分支技能!K4:K10,分支技能!L4:L10)</f>
        <v>25</v>
      </c>
      <c r="I37" s="253"/>
      <c r="J37" s="251"/>
      <c r="K37" s="251"/>
      <c r="L37" s="251"/>
      <c r="M37" s="251"/>
      <c r="N37" s="251"/>
      <c r="O37" s="251"/>
      <c r="P37" s="254">
        <f>SUM(H37:O37)</f>
        <v>25</v>
      </c>
      <c r="Q37" s="254"/>
      <c r="R37" s="254">
        <f t="shared" si="9"/>
        <v>12</v>
      </c>
      <c r="S37" s="254"/>
      <c r="T37" s="254">
        <f t="shared" si="10"/>
        <v>5</v>
      </c>
      <c r="U37" s="255"/>
      <c r="V37" s="72" t="s">
        <v>518</v>
      </c>
      <c r="W37" s="245" t="s">
        <v>386</v>
      </c>
      <c r="X37" s="245"/>
      <c r="Y37" s="245"/>
      <c r="Z37" s="245"/>
      <c r="AA37" s="245"/>
      <c r="AB37" s="251">
        <v>20</v>
      </c>
      <c r="AC37" s="251"/>
      <c r="AD37" s="252"/>
      <c r="AE37" s="253"/>
      <c r="AF37" s="251"/>
      <c r="AG37" s="251"/>
      <c r="AH37" s="251"/>
      <c r="AI37" s="251"/>
      <c r="AJ37" s="254">
        <f t="shared" si="11"/>
        <v>20</v>
      </c>
      <c r="AK37" s="254"/>
      <c r="AL37" s="254">
        <f t="shared" si="12"/>
        <v>10</v>
      </c>
      <c r="AM37" s="254"/>
      <c r="AN37" s="254">
        <f t="shared" si="13"/>
        <v>4</v>
      </c>
      <c r="AO37" s="273"/>
    </row>
    <row r="38" spans="2:41" x14ac:dyDescent="0.15">
      <c r="B38" s="69" t="s">
        <v>518</v>
      </c>
      <c r="C38" s="233" t="s">
        <v>391</v>
      </c>
      <c r="D38" s="234"/>
      <c r="E38" s="267"/>
      <c r="F38" s="267"/>
      <c r="G38" s="268"/>
      <c r="H38" s="112"/>
      <c r="I38" s="112"/>
      <c r="J38" s="112"/>
      <c r="K38" s="112"/>
      <c r="L38" s="112"/>
      <c r="M38" s="112"/>
      <c r="N38" s="112"/>
      <c r="O38" s="112"/>
      <c r="P38" s="113">
        <f t="shared" si="8"/>
        <v>0</v>
      </c>
      <c r="Q38" s="113"/>
      <c r="R38" s="113">
        <f t="shared" si="9"/>
        <v>0</v>
      </c>
      <c r="S38" s="113"/>
      <c r="T38" s="113">
        <f t="shared" si="10"/>
        <v>0</v>
      </c>
      <c r="U38" s="258"/>
      <c r="V38" s="68" t="s">
        <v>518</v>
      </c>
      <c r="W38" s="106" t="s">
        <v>387</v>
      </c>
      <c r="X38" s="106"/>
      <c r="Y38" s="106"/>
      <c r="Z38" s="106"/>
      <c r="AA38" s="106"/>
      <c r="AB38" s="112">
        <v>20</v>
      </c>
      <c r="AC38" s="112"/>
      <c r="AD38" s="110"/>
      <c r="AE38" s="111"/>
      <c r="AF38" s="112"/>
      <c r="AG38" s="112"/>
      <c r="AH38" s="112"/>
      <c r="AI38" s="112"/>
      <c r="AJ38" s="113">
        <f t="shared" si="11"/>
        <v>20</v>
      </c>
      <c r="AK38" s="113"/>
      <c r="AL38" s="113">
        <f t="shared" si="12"/>
        <v>10</v>
      </c>
      <c r="AM38" s="113"/>
      <c r="AN38" s="113">
        <f t="shared" si="13"/>
        <v>4</v>
      </c>
      <c r="AO38" s="114"/>
    </row>
    <row r="39" spans="2:41" x14ac:dyDescent="0.15">
      <c r="B39" s="71" t="s">
        <v>518</v>
      </c>
      <c r="C39" s="269" t="s">
        <v>368</v>
      </c>
      <c r="D39" s="269"/>
      <c r="E39" s="269"/>
      <c r="F39" s="269"/>
      <c r="G39" s="269"/>
      <c r="H39" s="251">
        <v>30</v>
      </c>
      <c r="I39" s="251"/>
      <c r="J39" s="251"/>
      <c r="K39" s="251"/>
      <c r="L39" s="251"/>
      <c r="M39" s="251"/>
      <c r="N39" s="251"/>
      <c r="O39" s="251"/>
      <c r="P39" s="254">
        <f t="shared" si="8"/>
        <v>30</v>
      </c>
      <c r="Q39" s="254"/>
      <c r="R39" s="254">
        <f t="shared" si="9"/>
        <v>15</v>
      </c>
      <c r="S39" s="254"/>
      <c r="T39" s="254">
        <f t="shared" si="10"/>
        <v>6</v>
      </c>
      <c r="U39" s="255"/>
      <c r="V39" s="72" t="s">
        <v>518</v>
      </c>
      <c r="W39" s="245" t="s">
        <v>382</v>
      </c>
      <c r="X39" s="245"/>
      <c r="Y39" s="245"/>
      <c r="Z39" s="245"/>
      <c r="AA39" s="245"/>
      <c r="AB39" s="251">
        <v>10</v>
      </c>
      <c r="AC39" s="251"/>
      <c r="AD39" s="252"/>
      <c r="AE39" s="253"/>
      <c r="AF39" s="251"/>
      <c r="AG39" s="251"/>
      <c r="AH39" s="251"/>
      <c r="AI39" s="251"/>
      <c r="AJ39" s="254">
        <f t="shared" si="11"/>
        <v>10</v>
      </c>
      <c r="AK39" s="254"/>
      <c r="AL39" s="254">
        <f t="shared" si="12"/>
        <v>5</v>
      </c>
      <c r="AM39" s="254"/>
      <c r="AN39" s="254">
        <f t="shared" si="13"/>
        <v>2</v>
      </c>
      <c r="AO39" s="273"/>
    </row>
    <row r="40" spans="2:41" x14ac:dyDescent="0.15">
      <c r="B40" s="69" t="s">
        <v>518</v>
      </c>
      <c r="C40" s="106" t="s">
        <v>369</v>
      </c>
      <c r="D40" s="106"/>
      <c r="E40" s="106"/>
      <c r="F40" s="106"/>
      <c r="G40" s="106"/>
      <c r="H40" s="112">
        <v>5</v>
      </c>
      <c r="I40" s="112"/>
      <c r="J40" s="112"/>
      <c r="K40" s="112"/>
      <c r="L40" s="112"/>
      <c r="M40" s="112"/>
      <c r="N40" s="112"/>
      <c r="O40" s="112"/>
      <c r="P40" s="113">
        <f t="shared" si="8"/>
        <v>5</v>
      </c>
      <c r="Q40" s="113"/>
      <c r="R40" s="113">
        <f t="shared" si="9"/>
        <v>2</v>
      </c>
      <c r="S40" s="113"/>
      <c r="T40" s="113">
        <f t="shared" si="10"/>
        <v>1</v>
      </c>
      <c r="U40" s="258"/>
      <c r="V40" s="68" t="s">
        <v>518</v>
      </c>
      <c r="W40" s="256" t="s">
        <v>392</v>
      </c>
      <c r="X40" s="257"/>
      <c r="Y40" s="243" t="s">
        <v>415</v>
      </c>
      <c r="Z40" s="243"/>
      <c r="AA40" s="244"/>
      <c r="AB40" s="112">
        <f>LOOKUP(Y40,分支技能!N4:N9,分支技能!O4:O9)</f>
        <v>1</v>
      </c>
      <c r="AC40" s="112"/>
      <c r="AD40" s="110"/>
      <c r="AE40" s="111"/>
      <c r="AF40" s="112"/>
      <c r="AG40" s="112"/>
      <c r="AH40" s="112"/>
      <c r="AI40" s="112"/>
      <c r="AJ40" s="113">
        <f t="shared" si="11"/>
        <v>1</v>
      </c>
      <c r="AK40" s="113"/>
      <c r="AL40" s="113">
        <f t="shared" si="12"/>
        <v>0</v>
      </c>
      <c r="AM40" s="113"/>
      <c r="AN40" s="113">
        <f t="shared" si="13"/>
        <v>0</v>
      </c>
      <c r="AO40" s="114"/>
    </row>
    <row r="41" spans="2:41" x14ac:dyDescent="0.15">
      <c r="B41" s="71" t="s">
        <v>518</v>
      </c>
      <c r="C41" s="269" t="s">
        <v>370</v>
      </c>
      <c r="D41" s="269"/>
      <c r="E41" s="269"/>
      <c r="F41" s="269"/>
      <c r="G41" s="269"/>
      <c r="H41" s="251">
        <v>15</v>
      </c>
      <c r="I41" s="251"/>
      <c r="J41" s="251"/>
      <c r="K41" s="251"/>
      <c r="L41" s="251"/>
      <c r="M41" s="251"/>
      <c r="N41" s="251"/>
      <c r="O41" s="251"/>
      <c r="P41" s="254">
        <f t="shared" si="8"/>
        <v>15</v>
      </c>
      <c r="Q41" s="254"/>
      <c r="R41" s="254">
        <f t="shared" si="9"/>
        <v>7</v>
      </c>
      <c r="S41" s="254"/>
      <c r="T41" s="254">
        <f t="shared" si="10"/>
        <v>3</v>
      </c>
      <c r="U41" s="255"/>
      <c r="V41" s="72" t="s">
        <v>518</v>
      </c>
      <c r="W41" s="246"/>
      <c r="X41" s="247"/>
      <c r="Y41" s="247"/>
      <c r="Z41" s="247"/>
      <c r="AA41" s="248"/>
      <c r="AB41" s="251"/>
      <c r="AC41" s="251"/>
      <c r="AD41" s="252"/>
      <c r="AE41" s="253"/>
      <c r="AF41" s="251"/>
      <c r="AG41" s="251"/>
      <c r="AH41" s="251"/>
      <c r="AI41" s="251"/>
      <c r="AJ41" s="254">
        <f t="shared" si="11"/>
        <v>0</v>
      </c>
      <c r="AK41" s="254"/>
      <c r="AL41" s="254">
        <f t="shared" si="12"/>
        <v>0</v>
      </c>
      <c r="AM41" s="254"/>
      <c r="AN41" s="254">
        <f t="shared" si="13"/>
        <v>0</v>
      </c>
      <c r="AO41" s="273"/>
    </row>
    <row r="42" spans="2:41" x14ac:dyDescent="0.15">
      <c r="B42" s="69" t="s">
        <v>518</v>
      </c>
      <c r="C42" s="106" t="s">
        <v>371</v>
      </c>
      <c r="D42" s="106"/>
      <c r="E42" s="106"/>
      <c r="F42" s="106"/>
      <c r="G42" s="106"/>
      <c r="H42" s="112">
        <v>20</v>
      </c>
      <c r="I42" s="112"/>
      <c r="J42" s="112"/>
      <c r="K42" s="112"/>
      <c r="L42" s="112"/>
      <c r="M42" s="112"/>
      <c r="N42" s="112"/>
      <c r="O42" s="112"/>
      <c r="P42" s="113">
        <f t="shared" si="8"/>
        <v>20</v>
      </c>
      <c r="Q42" s="113"/>
      <c r="R42" s="113">
        <f t="shared" si="9"/>
        <v>10</v>
      </c>
      <c r="S42" s="113"/>
      <c r="T42" s="113">
        <f t="shared" si="10"/>
        <v>4</v>
      </c>
      <c r="U42" s="258"/>
      <c r="V42" s="68" t="s">
        <v>518</v>
      </c>
      <c r="W42" s="106"/>
      <c r="X42" s="106"/>
      <c r="Y42" s="106"/>
      <c r="Z42" s="106"/>
      <c r="AA42" s="106"/>
      <c r="AB42" s="112"/>
      <c r="AC42" s="112"/>
      <c r="AD42" s="110"/>
      <c r="AE42" s="111"/>
      <c r="AF42" s="112"/>
      <c r="AG42" s="112"/>
      <c r="AH42" s="112"/>
      <c r="AI42" s="112"/>
      <c r="AJ42" s="113">
        <f t="shared" si="11"/>
        <v>0</v>
      </c>
      <c r="AK42" s="113"/>
      <c r="AL42" s="113">
        <f t="shared" si="12"/>
        <v>0</v>
      </c>
      <c r="AM42" s="113"/>
      <c r="AN42" s="113">
        <f t="shared" si="13"/>
        <v>0</v>
      </c>
      <c r="AO42" s="114"/>
    </row>
    <row r="43" spans="2:41" x14ac:dyDescent="0.15">
      <c r="B43" s="71" t="s">
        <v>518</v>
      </c>
      <c r="C43" s="235" t="s">
        <v>511</v>
      </c>
      <c r="D43" s="236"/>
      <c r="E43" s="249"/>
      <c r="F43" s="249"/>
      <c r="G43" s="250"/>
      <c r="H43" s="251">
        <v>1</v>
      </c>
      <c r="I43" s="251"/>
      <c r="J43" s="251"/>
      <c r="K43" s="251"/>
      <c r="L43" s="251"/>
      <c r="M43" s="251"/>
      <c r="N43" s="251"/>
      <c r="O43" s="251"/>
      <c r="P43" s="254">
        <f t="shared" si="8"/>
        <v>1</v>
      </c>
      <c r="Q43" s="254"/>
      <c r="R43" s="254">
        <f t="shared" si="9"/>
        <v>0</v>
      </c>
      <c r="S43" s="254"/>
      <c r="T43" s="254">
        <f t="shared" si="10"/>
        <v>0</v>
      </c>
      <c r="U43" s="255"/>
      <c r="V43" s="72" t="s">
        <v>518</v>
      </c>
      <c r="W43" s="245"/>
      <c r="X43" s="245"/>
      <c r="Y43" s="245"/>
      <c r="Z43" s="245"/>
      <c r="AA43" s="245"/>
      <c r="AB43" s="251"/>
      <c r="AC43" s="251"/>
      <c r="AD43" s="252"/>
      <c r="AE43" s="253"/>
      <c r="AF43" s="251"/>
      <c r="AG43" s="251"/>
      <c r="AH43" s="251"/>
      <c r="AI43" s="251"/>
      <c r="AJ43" s="254">
        <f t="shared" si="11"/>
        <v>0</v>
      </c>
      <c r="AK43" s="254"/>
      <c r="AL43" s="254">
        <f t="shared" si="12"/>
        <v>0</v>
      </c>
      <c r="AM43" s="254"/>
      <c r="AN43" s="254">
        <f t="shared" si="13"/>
        <v>0</v>
      </c>
      <c r="AO43" s="273"/>
    </row>
    <row r="44" spans="2:41" x14ac:dyDescent="0.15">
      <c r="B44" s="69" t="s">
        <v>518</v>
      </c>
      <c r="C44" s="237" t="s">
        <v>511</v>
      </c>
      <c r="D44" s="238"/>
      <c r="E44" s="243"/>
      <c r="F44" s="243"/>
      <c r="G44" s="244"/>
      <c r="H44" s="112">
        <v>1</v>
      </c>
      <c r="I44" s="112"/>
      <c r="J44" s="112"/>
      <c r="K44" s="112"/>
      <c r="L44" s="112"/>
      <c r="M44" s="112"/>
      <c r="N44" s="112"/>
      <c r="O44" s="112"/>
      <c r="P44" s="113">
        <f t="shared" si="8"/>
        <v>1</v>
      </c>
      <c r="Q44" s="113"/>
      <c r="R44" s="113">
        <f t="shared" si="9"/>
        <v>0</v>
      </c>
      <c r="S44" s="113"/>
      <c r="T44" s="113">
        <f t="shared" si="10"/>
        <v>0</v>
      </c>
      <c r="U44" s="258"/>
      <c r="V44" s="68" t="s">
        <v>518</v>
      </c>
      <c r="W44" s="106"/>
      <c r="X44" s="106"/>
      <c r="Y44" s="106"/>
      <c r="Z44" s="106"/>
      <c r="AA44" s="106"/>
      <c r="AB44" s="112"/>
      <c r="AC44" s="112"/>
      <c r="AD44" s="110"/>
      <c r="AE44" s="111"/>
      <c r="AF44" s="112"/>
      <c r="AG44" s="112"/>
      <c r="AH44" s="112"/>
      <c r="AI44" s="112"/>
      <c r="AJ44" s="113">
        <f t="shared" si="11"/>
        <v>0</v>
      </c>
      <c r="AK44" s="113"/>
      <c r="AL44" s="113">
        <f t="shared" si="12"/>
        <v>0</v>
      </c>
      <c r="AM44" s="113"/>
      <c r="AN44" s="113">
        <f t="shared" si="13"/>
        <v>0</v>
      </c>
      <c r="AO44" s="114"/>
    </row>
    <row r="45" spans="2:41" x14ac:dyDescent="0.15">
      <c r="B45" s="71" t="s">
        <v>518</v>
      </c>
      <c r="C45" s="235" t="s">
        <v>511</v>
      </c>
      <c r="D45" s="236"/>
      <c r="E45" s="249"/>
      <c r="F45" s="249"/>
      <c r="G45" s="250"/>
      <c r="H45" s="251">
        <v>1</v>
      </c>
      <c r="I45" s="251"/>
      <c r="J45" s="251"/>
      <c r="K45" s="251"/>
      <c r="L45" s="251"/>
      <c r="M45" s="251"/>
      <c r="N45" s="251"/>
      <c r="O45" s="251"/>
      <c r="P45" s="254">
        <f t="shared" si="8"/>
        <v>1</v>
      </c>
      <c r="Q45" s="254"/>
      <c r="R45" s="254">
        <f t="shared" si="9"/>
        <v>0</v>
      </c>
      <c r="S45" s="254"/>
      <c r="T45" s="254">
        <f t="shared" si="10"/>
        <v>0</v>
      </c>
      <c r="U45" s="255"/>
      <c r="V45" s="72" t="s">
        <v>518</v>
      </c>
      <c r="W45" s="246"/>
      <c r="X45" s="247"/>
      <c r="Y45" s="247"/>
      <c r="Z45" s="247"/>
      <c r="AA45" s="248"/>
      <c r="AB45" s="251"/>
      <c r="AC45" s="251"/>
      <c r="AD45" s="252"/>
      <c r="AE45" s="253"/>
      <c r="AF45" s="251"/>
      <c r="AG45" s="251"/>
      <c r="AH45" s="251"/>
      <c r="AI45" s="251"/>
      <c r="AJ45" s="254">
        <f t="shared" si="11"/>
        <v>0</v>
      </c>
      <c r="AK45" s="254"/>
      <c r="AL45" s="254">
        <f t="shared" si="12"/>
        <v>0</v>
      </c>
      <c r="AM45" s="254"/>
      <c r="AN45" s="254">
        <f t="shared" si="13"/>
        <v>0</v>
      </c>
      <c r="AO45" s="273"/>
    </row>
    <row r="46" spans="2:41" ht="15" thickBot="1" x14ac:dyDescent="0.2">
      <c r="B46" s="67" t="s">
        <v>518</v>
      </c>
      <c r="C46" s="216" t="s">
        <v>395</v>
      </c>
      <c r="D46" s="217"/>
      <c r="E46" s="219"/>
      <c r="F46" s="219"/>
      <c r="G46" s="220"/>
      <c r="H46" s="212">
        <f>AE5</f>
        <v>30</v>
      </c>
      <c r="I46" s="212"/>
      <c r="J46" s="212"/>
      <c r="K46" s="212"/>
      <c r="L46" s="212"/>
      <c r="M46" s="212"/>
      <c r="N46" s="212"/>
      <c r="O46" s="212"/>
      <c r="P46" s="207">
        <f t="shared" si="8"/>
        <v>30</v>
      </c>
      <c r="Q46" s="207"/>
      <c r="R46" s="207">
        <f t="shared" si="9"/>
        <v>15</v>
      </c>
      <c r="S46" s="207"/>
      <c r="T46" s="207">
        <f t="shared" si="10"/>
        <v>6</v>
      </c>
      <c r="U46" s="213"/>
      <c r="V46" s="70" t="s">
        <v>518</v>
      </c>
      <c r="W46" s="209"/>
      <c r="X46" s="210"/>
      <c r="Y46" s="210"/>
      <c r="Z46" s="210"/>
      <c r="AA46" s="211"/>
      <c r="AB46" s="212"/>
      <c r="AC46" s="212"/>
      <c r="AD46" s="214"/>
      <c r="AE46" s="215"/>
      <c r="AF46" s="212"/>
      <c r="AG46" s="212"/>
      <c r="AH46" s="212"/>
      <c r="AI46" s="212"/>
      <c r="AJ46" s="207">
        <f t="shared" si="11"/>
        <v>0</v>
      </c>
      <c r="AK46" s="207"/>
      <c r="AL46" s="207">
        <f t="shared" si="12"/>
        <v>0</v>
      </c>
      <c r="AM46" s="207"/>
      <c r="AN46" s="207">
        <f t="shared" si="13"/>
        <v>0</v>
      </c>
      <c r="AO46" s="208"/>
    </row>
    <row r="47" spans="2:41" ht="15" thickBot="1" x14ac:dyDescent="0.2">
      <c r="B47" s="218" t="str">
        <f>IF(E12=0," ","职业信用范围："&amp;LOOKUP(E12,职业列表!A2:A116,职业列表!C2:C116))</f>
        <v xml:space="preserve"> </v>
      </c>
      <c r="C47" s="218"/>
      <c r="D47" s="218"/>
      <c r="E47" s="218"/>
      <c r="F47" s="218"/>
      <c r="G47" s="218"/>
      <c r="H47" s="218"/>
      <c r="I47" s="218"/>
      <c r="J47" s="349" t="str">
        <f>IF(E12=0," ","剩余职业点="&amp;LOOKUP(E12,职业列表!A2:A116,职业列表!E2:E116)-SUM(人物卡!L15:M46,人物卡!AF15:AG46)&amp;"   剩余兴趣点="&amp;Y7*2-SUM(N15:O46,AH15:AI46))</f>
        <v xml:space="preserve"> </v>
      </c>
      <c r="K47" s="349"/>
      <c r="L47" s="349"/>
      <c r="M47" s="349"/>
      <c r="N47" s="349"/>
      <c r="O47" s="349"/>
      <c r="P47" s="349"/>
      <c r="Q47" s="349"/>
      <c r="R47" s="349"/>
      <c r="S47" s="21"/>
      <c r="T47" s="20"/>
      <c r="U47" s="20"/>
      <c r="AD47" s="363"/>
      <c r="AE47" s="363"/>
      <c r="AF47" s="363"/>
      <c r="AG47" s="363"/>
      <c r="AH47" s="363"/>
      <c r="AI47" s="363"/>
      <c r="AJ47" s="363"/>
      <c r="AK47" s="363"/>
      <c r="AL47" s="363"/>
      <c r="AM47" s="22"/>
    </row>
    <row r="48" spans="2:41" x14ac:dyDescent="0.15">
      <c r="B48" s="179" t="s">
        <v>15</v>
      </c>
      <c r="C48" s="180"/>
      <c r="D48" s="180"/>
      <c r="E48" s="180"/>
      <c r="F48" s="180"/>
      <c r="G48" s="180"/>
      <c r="H48" s="180"/>
      <c r="I48" s="180"/>
      <c r="J48" s="180"/>
      <c r="K48" s="180"/>
      <c r="L48" s="180"/>
      <c r="M48" s="180"/>
      <c r="N48" s="180"/>
      <c r="O48" s="180"/>
      <c r="P48" s="180"/>
      <c r="Q48" s="180"/>
      <c r="R48" s="180"/>
      <c r="S48" s="180"/>
      <c r="T48" s="180"/>
      <c r="U48" s="180"/>
      <c r="V48" s="180"/>
      <c r="W48" s="180"/>
      <c r="X48" s="180"/>
      <c r="Y48" s="180"/>
      <c r="Z48" s="180"/>
      <c r="AA48" s="180"/>
      <c r="AB48" s="180"/>
      <c r="AC48" s="180"/>
      <c r="AD48" s="180"/>
      <c r="AE48" s="180"/>
      <c r="AF48" s="181"/>
      <c r="AH48" s="179" t="s">
        <v>17</v>
      </c>
      <c r="AI48" s="180"/>
      <c r="AJ48" s="180"/>
      <c r="AK48" s="180"/>
      <c r="AL48" s="180"/>
      <c r="AM48" s="180"/>
      <c r="AN48" s="180"/>
      <c r="AO48" s="181"/>
    </row>
    <row r="49" spans="2:41" x14ac:dyDescent="0.15">
      <c r="B49" s="202" t="s">
        <v>15</v>
      </c>
      <c r="C49" s="201"/>
      <c r="D49" s="201"/>
      <c r="E49" s="201"/>
      <c r="F49" s="201"/>
      <c r="G49" s="201"/>
      <c r="H49" s="201"/>
      <c r="I49" s="201"/>
      <c r="J49" s="201" t="s">
        <v>9</v>
      </c>
      <c r="K49" s="201"/>
      <c r="L49" s="201"/>
      <c r="M49" s="201"/>
      <c r="N49" s="201"/>
      <c r="O49" s="201"/>
      <c r="P49" s="201" t="s">
        <v>516</v>
      </c>
      <c r="Q49" s="201"/>
      <c r="R49" s="201" t="s">
        <v>399</v>
      </c>
      <c r="S49" s="201"/>
      <c r="T49" s="201"/>
      <c r="U49" s="201"/>
      <c r="V49" s="201"/>
      <c r="W49" s="201" t="s">
        <v>398</v>
      </c>
      <c r="X49" s="201"/>
      <c r="Y49" s="201"/>
      <c r="Z49" s="201" t="s">
        <v>397</v>
      </c>
      <c r="AA49" s="201"/>
      <c r="AB49" s="201" t="s">
        <v>509</v>
      </c>
      <c r="AC49" s="201"/>
      <c r="AD49" s="201"/>
      <c r="AE49" s="201" t="s">
        <v>16</v>
      </c>
      <c r="AF49" s="355"/>
      <c r="AH49" s="359" t="s">
        <v>428</v>
      </c>
      <c r="AI49" s="360"/>
      <c r="AJ49" s="360"/>
      <c r="AK49" s="360"/>
      <c r="AL49" s="150">
        <f>LOOKUP(S3+S7,附表!A2:A32,附表!B2:B32)</f>
        <v>-1</v>
      </c>
      <c r="AM49" s="150"/>
      <c r="AN49" s="150"/>
      <c r="AO49" s="358"/>
    </row>
    <row r="50" spans="2:41" x14ac:dyDescent="0.15">
      <c r="B50" s="147" t="s">
        <v>567</v>
      </c>
      <c r="C50" s="105"/>
      <c r="D50" s="105"/>
      <c r="E50" s="105"/>
      <c r="F50" s="105"/>
      <c r="G50" s="105"/>
      <c r="H50" s="105"/>
      <c r="I50" s="105"/>
      <c r="J50" s="203">
        <f>P33</f>
        <v>25</v>
      </c>
      <c r="K50" s="107"/>
      <c r="L50" s="150">
        <f>INT(J50/2)</f>
        <v>12</v>
      </c>
      <c r="M50" s="150"/>
      <c r="N50" s="150">
        <f>INT(J50/5)</f>
        <v>5</v>
      </c>
      <c r="O50" s="150"/>
      <c r="P50" s="105" t="s">
        <v>410</v>
      </c>
      <c r="Q50" s="105"/>
      <c r="R50" s="105" t="s">
        <v>413</v>
      </c>
      <c r="S50" s="105"/>
      <c r="T50" s="105"/>
      <c r="U50" s="105"/>
      <c r="V50" s="105"/>
      <c r="W50" s="105" t="s">
        <v>35</v>
      </c>
      <c r="X50" s="105"/>
      <c r="Y50" s="105"/>
      <c r="Z50" s="105">
        <v>1</v>
      </c>
      <c r="AA50" s="105"/>
      <c r="AB50" s="105" t="s">
        <v>35</v>
      </c>
      <c r="AC50" s="105"/>
      <c r="AD50" s="105"/>
      <c r="AE50" s="105" t="s">
        <v>35</v>
      </c>
      <c r="AF50" s="356"/>
      <c r="AH50" s="359"/>
      <c r="AI50" s="360"/>
      <c r="AJ50" s="360"/>
      <c r="AK50" s="360"/>
      <c r="AL50" s="150"/>
      <c r="AM50" s="150"/>
      <c r="AN50" s="150"/>
      <c r="AO50" s="358"/>
    </row>
    <row r="51" spans="2:41" x14ac:dyDescent="0.15">
      <c r="B51" s="146"/>
      <c r="C51" s="106"/>
      <c r="D51" s="106"/>
      <c r="E51" s="106"/>
      <c r="F51" s="106"/>
      <c r="G51" s="106"/>
      <c r="H51" s="106"/>
      <c r="I51" s="106"/>
      <c r="J51" s="148"/>
      <c r="K51" s="148"/>
      <c r="L51" s="149">
        <f t="shared" ref="L51:L54" si="14">INT(J51/2)</f>
        <v>0</v>
      </c>
      <c r="M51" s="149"/>
      <c r="N51" s="149">
        <f t="shared" ref="N51:N54" si="15">INT(J51/5)</f>
        <v>0</v>
      </c>
      <c r="O51" s="149"/>
      <c r="P51" s="106"/>
      <c r="Q51" s="106"/>
      <c r="R51" s="106"/>
      <c r="S51" s="106"/>
      <c r="T51" s="106"/>
      <c r="U51" s="106"/>
      <c r="V51" s="106"/>
      <c r="W51" s="106"/>
      <c r="X51" s="106"/>
      <c r="Y51" s="106"/>
      <c r="Z51" s="106"/>
      <c r="AA51" s="106"/>
      <c r="AB51" s="204"/>
      <c r="AC51" s="205"/>
      <c r="AD51" s="206"/>
      <c r="AE51" s="106"/>
      <c r="AF51" s="357"/>
      <c r="AH51" s="352" t="s">
        <v>429</v>
      </c>
      <c r="AI51" s="333"/>
      <c r="AJ51" s="333"/>
      <c r="AK51" s="333"/>
      <c r="AL51" s="149">
        <f>LOOKUP(S3+S7,附表!A2:A32,附表!C2:C32)</f>
        <v>-1</v>
      </c>
      <c r="AM51" s="149"/>
      <c r="AN51" s="149"/>
      <c r="AO51" s="361"/>
    </row>
    <row r="52" spans="2:41" x14ac:dyDescent="0.15">
      <c r="B52" s="147"/>
      <c r="C52" s="105"/>
      <c r="D52" s="105"/>
      <c r="E52" s="105"/>
      <c r="F52" s="105"/>
      <c r="G52" s="105"/>
      <c r="H52" s="105"/>
      <c r="I52" s="105"/>
      <c r="J52" s="107"/>
      <c r="K52" s="107"/>
      <c r="L52" s="150">
        <f t="shared" si="14"/>
        <v>0</v>
      </c>
      <c r="M52" s="150"/>
      <c r="N52" s="150">
        <f t="shared" si="15"/>
        <v>0</v>
      </c>
      <c r="O52" s="150"/>
      <c r="P52" s="105"/>
      <c r="Q52" s="105"/>
      <c r="R52" s="105"/>
      <c r="S52" s="105"/>
      <c r="T52" s="105"/>
      <c r="U52" s="105"/>
      <c r="V52" s="105"/>
      <c r="W52" s="105"/>
      <c r="X52" s="105"/>
      <c r="Y52" s="105"/>
      <c r="Z52" s="105"/>
      <c r="AA52" s="105"/>
      <c r="AB52" s="105"/>
      <c r="AC52" s="105"/>
      <c r="AD52" s="105"/>
      <c r="AE52" s="105"/>
      <c r="AF52" s="356"/>
      <c r="AH52" s="352"/>
      <c r="AI52" s="333"/>
      <c r="AJ52" s="333"/>
      <c r="AK52" s="333"/>
      <c r="AL52" s="149"/>
      <c r="AM52" s="149"/>
      <c r="AN52" s="149"/>
      <c r="AO52" s="361"/>
    </row>
    <row r="53" spans="2:41" x14ac:dyDescent="0.15">
      <c r="B53" s="146"/>
      <c r="C53" s="106"/>
      <c r="D53" s="106"/>
      <c r="E53" s="106"/>
      <c r="F53" s="106"/>
      <c r="G53" s="106"/>
      <c r="H53" s="106"/>
      <c r="I53" s="106"/>
      <c r="J53" s="148"/>
      <c r="K53" s="148"/>
      <c r="L53" s="149">
        <f t="shared" si="14"/>
        <v>0</v>
      </c>
      <c r="M53" s="149"/>
      <c r="N53" s="149">
        <f t="shared" si="15"/>
        <v>0</v>
      </c>
      <c r="O53" s="149"/>
      <c r="P53" s="106"/>
      <c r="Q53" s="106"/>
      <c r="R53" s="106"/>
      <c r="S53" s="106"/>
      <c r="T53" s="106"/>
      <c r="U53" s="106"/>
      <c r="V53" s="106"/>
      <c r="W53" s="106"/>
      <c r="X53" s="106"/>
      <c r="Y53" s="106"/>
      <c r="Z53" s="106"/>
      <c r="AA53" s="106"/>
      <c r="AB53" s="106"/>
      <c r="AC53" s="106"/>
      <c r="AD53" s="106"/>
      <c r="AE53" s="106"/>
      <c r="AF53" s="357"/>
      <c r="AH53" s="359" t="s">
        <v>510</v>
      </c>
      <c r="AI53" s="360"/>
      <c r="AJ53" s="360"/>
      <c r="AK53" s="360"/>
      <c r="AL53" s="362">
        <f>P28</f>
        <v>25</v>
      </c>
      <c r="AM53" s="150"/>
      <c r="AN53" s="362">
        <f>R28</f>
        <v>12</v>
      </c>
      <c r="AO53" s="358"/>
    </row>
    <row r="54" spans="2:41" x14ac:dyDescent="0.15">
      <c r="B54" s="147"/>
      <c r="C54" s="105"/>
      <c r="D54" s="105"/>
      <c r="E54" s="105"/>
      <c r="F54" s="105"/>
      <c r="G54" s="105"/>
      <c r="H54" s="105"/>
      <c r="I54" s="105"/>
      <c r="J54" s="107"/>
      <c r="K54" s="107"/>
      <c r="L54" s="150">
        <f t="shared" si="14"/>
        <v>0</v>
      </c>
      <c r="M54" s="150"/>
      <c r="N54" s="150">
        <f t="shared" si="15"/>
        <v>0</v>
      </c>
      <c r="O54" s="150"/>
      <c r="P54" s="105"/>
      <c r="Q54" s="105"/>
      <c r="R54" s="105"/>
      <c r="S54" s="105"/>
      <c r="T54" s="105"/>
      <c r="U54" s="105"/>
      <c r="V54" s="105"/>
      <c r="W54" s="105"/>
      <c r="X54" s="105"/>
      <c r="Y54" s="105"/>
      <c r="Z54" s="105"/>
      <c r="AA54" s="105"/>
      <c r="AB54" s="105"/>
      <c r="AC54" s="105"/>
      <c r="AD54" s="105"/>
      <c r="AE54" s="105"/>
      <c r="AF54" s="356"/>
      <c r="AH54" s="359"/>
      <c r="AI54" s="360"/>
      <c r="AJ54" s="360"/>
      <c r="AK54" s="360"/>
      <c r="AL54" s="150"/>
      <c r="AM54" s="150"/>
      <c r="AN54" s="362">
        <f>T28</f>
        <v>5</v>
      </c>
      <c r="AO54" s="358"/>
    </row>
    <row r="55" spans="2:41" ht="16.5" customHeight="1" thickBot="1" x14ac:dyDescent="0.2">
      <c r="B55" s="101"/>
      <c r="C55" s="102"/>
      <c r="D55" s="102"/>
      <c r="E55" s="102"/>
      <c r="F55" s="102"/>
      <c r="G55" s="102"/>
      <c r="H55" s="102"/>
      <c r="I55" s="102"/>
      <c r="J55" s="99"/>
      <c r="K55" s="99"/>
      <c r="L55" s="103">
        <f t="shared" ref="L55" si="16">INT(J55/2)</f>
        <v>0</v>
      </c>
      <c r="M55" s="103"/>
      <c r="N55" s="103">
        <f t="shared" ref="N55" si="17">INT(J55/5)</f>
        <v>0</v>
      </c>
      <c r="O55" s="103"/>
      <c r="P55" s="102"/>
      <c r="Q55" s="102"/>
      <c r="R55" s="102"/>
      <c r="S55" s="102"/>
      <c r="T55" s="102"/>
      <c r="U55" s="102"/>
      <c r="V55" s="102"/>
      <c r="W55" s="102"/>
      <c r="X55" s="102"/>
      <c r="Y55" s="102"/>
      <c r="Z55" s="102"/>
      <c r="AA55" s="102"/>
      <c r="AB55" s="102"/>
      <c r="AC55" s="102"/>
      <c r="AD55" s="102"/>
      <c r="AE55" s="102"/>
      <c r="AF55" s="104"/>
      <c r="AH55" s="95" t="s">
        <v>432</v>
      </c>
      <c r="AI55" s="96"/>
      <c r="AJ55" s="96"/>
      <c r="AK55" s="96"/>
      <c r="AL55" s="99"/>
      <c r="AM55" s="99"/>
      <c r="AN55" s="99"/>
      <c r="AO55" s="100"/>
    </row>
    <row r="56" spans="2:41" x14ac:dyDescent="0.15">
      <c r="B56" s="86" t="s">
        <v>568</v>
      </c>
      <c r="C56" s="86"/>
      <c r="D56" s="86"/>
      <c r="E56" s="86"/>
      <c r="F56" s="86"/>
      <c r="G56" s="86"/>
      <c r="H56" s="86"/>
      <c r="I56" s="86"/>
      <c r="J56" s="86"/>
      <c r="K56" s="86"/>
      <c r="L56" s="86"/>
      <c r="M56" s="86"/>
      <c r="N56" s="86"/>
      <c r="O56" s="86"/>
      <c r="P56" s="86"/>
      <c r="Q56" s="86"/>
      <c r="R56" s="86"/>
      <c r="S56" s="86"/>
      <c r="T56" s="86"/>
      <c r="U56" s="86"/>
      <c r="V56" s="86"/>
      <c r="W56" s="86"/>
      <c r="X56" s="86"/>
      <c r="Y56" s="86"/>
      <c r="Z56" s="86"/>
      <c r="AA56" s="86"/>
      <c r="AB56" s="86"/>
      <c r="AC56" s="86"/>
      <c r="AD56" s="86"/>
      <c r="AE56" s="86"/>
      <c r="AF56" s="86"/>
      <c r="AG56" s="86"/>
      <c r="AH56" s="86"/>
      <c r="AI56" s="86"/>
      <c r="AJ56" s="86"/>
      <c r="AK56" s="86"/>
      <c r="AL56" s="86"/>
      <c r="AM56" s="86"/>
      <c r="AN56" s="86"/>
      <c r="AO56" s="86"/>
    </row>
    <row r="57" spans="2:41" ht="15" thickBot="1" x14ac:dyDescent="0.2"/>
    <row r="58" spans="2:41" x14ac:dyDescent="0.15">
      <c r="B58" s="179" t="s">
        <v>36</v>
      </c>
      <c r="C58" s="180"/>
      <c r="D58" s="180"/>
      <c r="E58" s="180"/>
      <c r="F58" s="180"/>
      <c r="G58" s="180"/>
      <c r="H58" s="180"/>
      <c r="I58" s="180"/>
      <c r="J58" s="180"/>
      <c r="K58" s="180"/>
      <c r="L58" s="180"/>
      <c r="M58" s="180"/>
      <c r="N58" s="180"/>
      <c r="O58" s="180"/>
      <c r="P58" s="180"/>
      <c r="Q58" s="181"/>
      <c r="S58" s="179" t="s">
        <v>37</v>
      </c>
      <c r="T58" s="180"/>
      <c r="U58" s="180"/>
      <c r="V58" s="180"/>
      <c r="W58" s="180"/>
      <c r="X58" s="180"/>
      <c r="Y58" s="180"/>
      <c r="Z58" s="180"/>
      <c r="AA58" s="180"/>
      <c r="AB58" s="180"/>
      <c r="AC58" s="180"/>
      <c r="AD58" s="180"/>
      <c r="AE58" s="180"/>
      <c r="AF58" s="180"/>
      <c r="AG58" s="180"/>
      <c r="AH58" s="180"/>
      <c r="AI58" s="180"/>
      <c r="AJ58" s="180"/>
      <c r="AK58" s="180"/>
      <c r="AL58" s="180"/>
      <c r="AM58" s="180"/>
      <c r="AN58" s="180"/>
      <c r="AO58" s="181"/>
    </row>
    <row r="59" spans="2:41" x14ac:dyDescent="0.15">
      <c r="B59" s="198" t="str">
        <f>"信用评级："&amp;P25&amp;"% / "&amp;R25&amp;"% / "&amp;T25&amp;"%"</f>
        <v>信用评级：0% / 0% / 0%</v>
      </c>
      <c r="C59" s="199"/>
      <c r="D59" s="199"/>
      <c r="E59" s="199"/>
      <c r="F59" s="199"/>
      <c r="G59" s="199"/>
      <c r="H59" s="199"/>
      <c r="I59" s="199"/>
      <c r="J59" s="199" t="str">
        <f>"生活水平："&amp;LOOKUP(P25,{0,1,10,50,90,99},{"身无分文","贫穷","标准","小康","富裕","富豪"})</f>
        <v>生活水平：身无分文</v>
      </c>
      <c r="K59" s="199"/>
      <c r="L59" s="199"/>
      <c r="M59" s="199"/>
      <c r="N59" s="199"/>
      <c r="O59" s="199"/>
      <c r="P59" s="199"/>
      <c r="Q59" s="200"/>
      <c r="S59" s="142" t="s">
        <v>506</v>
      </c>
      <c r="T59" s="126"/>
      <c r="U59" s="126"/>
      <c r="V59" s="126"/>
      <c r="W59" s="166" t="s">
        <v>968</v>
      </c>
      <c r="X59" s="167"/>
      <c r="Y59" s="167"/>
      <c r="Z59" s="167"/>
      <c r="AA59" s="167"/>
      <c r="AB59" s="167"/>
      <c r="AC59" s="167"/>
      <c r="AD59" s="167"/>
      <c r="AE59" s="167"/>
      <c r="AF59" s="167"/>
      <c r="AG59" s="167"/>
      <c r="AH59" s="167"/>
      <c r="AI59" s="167"/>
      <c r="AJ59" s="167"/>
      <c r="AK59" s="167"/>
      <c r="AL59" s="167"/>
      <c r="AM59" s="167"/>
      <c r="AN59" s="167"/>
      <c r="AO59" s="168"/>
    </row>
    <row r="60" spans="2:41" x14ac:dyDescent="0.15">
      <c r="B60" s="191" t="s">
        <v>404</v>
      </c>
      <c r="C60" s="192"/>
      <c r="D60" s="194"/>
      <c r="E60" s="195"/>
      <c r="F60" s="195"/>
      <c r="G60" s="195"/>
      <c r="H60" s="195"/>
      <c r="I60" s="195"/>
      <c r="J60" s="197"/>
      <c r="K60" s="192" t="s">
        <v>405</v>
      </c>
      <c r="L60" s="193"/>
      <c r="M60" s="193"/>
      <c r="N60" s="194"/>
      <c r="O60" s="195"/>
      <c r="P60" s="195"/>
      <c r="Q60" s="196"/>
      <c r="S60" s="142"/>
      <c r="T60" s="126"/>
      <c r="U60" s="126"/>
      <c r="V60" s="126"/>
      <c r="W60" s="169"/>
      <c r="X60" s="170"/>
      <c r="Y60" s="170"/>
      <c r="Z60" s="170"/>
      <c r="AA60" s="170"/>
      <c r="AB60" s="170"/>
      <c r="AC60" s="170"/>
      <c r="AD60" s="170"/>
      <c r="AE60" s="170"/>
      <c r="AF60" s="170"/>
      <c r="AG60" s="170"/>
      <c r="AH60" s="170"/>
      <c r="AI60" s="170"/>
      <c r="AJ60" s="170"/>
      <c r="AK60" s="170"/>
      <c r="AL60" s="170"/>
      <c r="AM60" s="170"/>
      <c r="AN60" s="170"/>
      <c r="AO60" s="171"/>
    </row>
    <row r="61" spans="2:41" x14ac:dyDescent="0.15">
      <c r="B61" s="182"/>
      <c r="C61" s="183"/>
      <c r="D61" s="183"/>
      <c r="E61" s="183"/>
      <c r="F61" s="183"/>
      <c r="G61" s="183"/>
      <c r="H61" s="183"/>
      <c r="I61" s="183"/>
      <c r="J61" s="183"/>
      <c r="K61" s="183"/>
      <c r="L61" s="183"/>
      <c r="M61" s="183"/>
      <c r="N61" s="183"/>
      <c r="O61" s="183"/>
      <c r="P61" s="183"/>
      <c r="Q61" s="184"/>
      <c r="S61" s="172" t="s">
        <v>433</v>
      </c>
      <c r="T61" s="149"/>
      <c r="U61" s="149"/>
      <c r="V61" s="149"/>
      <c r="W61" s="160" t="s">
        <v>969</v>
      </c>
      <c r="X61" s="161"/>
      <c r="Y61" s="161"/>
      <c r="Z61" s="161"/>
      <c r="AA61" s="161"/>
      <c r="AB61" s="161"/>
      <c r="AC61" s="161"/>
      <c r="AD61" s="161"/>
      <c r="AE61" s="161"/>
      <c r="AF61" s="161"/>
      <c r="AG61" s="161"/>
      <c r="AH61" s="161"/>
      <c r="AI61" s="161"/>
      <c r="AJ61" s="161"/>
      <c r="AK61" s="161"/>
      <c r="AL61" s="161"/>
      <c r="AM61" s="161"/>
      <c r="AN61" s="161"/>
      <c r="AO61" s="162"/>
    </row>
    <row r="62" spans="2:41" x14ac:dyDescent="0.15">
      <c r="B62" s="185"/>
      <c r="C62" s="186"/>
      <c r="D62" s="186"/>
      <c r="E62" s="186"/>
      <c r="F62" s="186"/>
      <c r="G62" s="186"/>
      <c r="H62" s="186"/>
      <c r="I62" s="186"/>
      <c r="J62" s="186"/>
      <c r="K62" s="186"/>
      <c r="L62" s="186"/>
      <c r="M62" s="186"/>
      <c r="N62" s="186"/>
      <c r="O62" s="186"/>
      <c r="P62" s="186"/>
      <c r="Q62" s="187"/>
      <c r="S62" s="172"/>
      <c r="T62" s="149"/>
      <c r="U62" s="149"/>
      <c r="V62" s="149"/>
      <c r="W62" s="163"/>
      <c r="X62" s="164"/>
      <c r="Y62" s="164"/>
      <c r="Z62" s="164"/>
      <c r="AA62" s="164"/>
      <c r="AB62" s="164"/>
      <c r="AC62" s="164"/>
      <c r="AD62" s="164"/>
      <c r="AE62" s="164"/>
      <c r="AF62" s="164"/>
      <c r="AG62" s="164"/>
      <c r="AH62" s="164"/>
      <c r="AI62" s="164"/>
      <c r="AJ62" s="164"/>
      <c r="AK62" s="164"/>
      <c r="AL62" s="164"/>
      <c r="AM62" s="164"/>
      <c r="AN62" s="164"/>
      <c r="AO62" s="165"/>
    </row>
    <row r="63" spans="2:41" x14ac:dyDescent="0.15">
      <c r="B63" s="185"/>
      <c r="C63" s="186"/>
      <c r="D63" s="186"/>
      <c r="E63" s="186"/>
      <c r="F63" s="186"/>
      <c r="G63" s="186"/>
      <c r="H63" s="186"/>
      <c r="I63" s="186"/>
      <c r="J63" s="186"/>
      <c r="K63" s="186"/>
      <c r="L63" s="186"/>
      <c r="M63" s="186"/>
      <c r="N63" s="186"/>
      <c r="O63" s="186"/>
      <c r="P63" s="186"/>
      <c r="Q63" s="187"/>
      <c r="S63" s="142" t="s">
        <v>434</v>
      </c>
      <c r="T63" s="126"/>
      <c r="U63" s="126"/>
      <c r="V63" s="126"/>
      <c r="W63" s="166" t="s">
        <v>970</v>
      </c>
      <c r="X63" s="167"/>
      <c r="Y63" s="167"/>
      <c r="Z63" s="167"/>
      <c r="AA63" s="167"/>
      <c r="AB63" s="167"/>
      <c r="AC63" s="167"/>
      <c r="AD63" s="167"/>
      <c r="AE63" s="167"/>
      <c r="AF63" s="167"/>
      <c r="AG63" s="167"/>
      <c r="AH63" s="167"/>
      <c r="AI63" s="167"/>
      <c r="AJ63" s="167"/>
      <c r="AK63" s="167"/>
      <c r="AL63" s="167"/>
      <c r="AM63" s="167"/>
      <c r="AN63" s="167"/>
      <c r="AO63" s="168"/>
    </row>
    <row r="64" spans="2:41" ht="15" thickBot="1" x14ac:dyDescent="0.2">
      <c r="B64" s="188"/>
      <c r="C64" s="189"/>
      <c r="D64" s="189"/>
      <c r="E64" s="189"/>
      <c r="F64" s="189"/>
      <c r="G64" s="189"/>
      <c r="H64" s="189"/>
      <c r="I64" s="189"/>
      <c r="J64" s="189"/>
      <c r="K64" s="189"/>
      <c r="L64" s="189"/>
      <c r="M64" s="189"/>
      <c r="N64" s="189"/>
      <c r="O64" s="189"/>
      <c r="P64" s="189"/>
      <c r="Q64" s="190"/>
      <c r="S64" s="142"/>
      <c r="T64" s="126"/>
      <c r="U64" s="126"/>
      <c r="V64" s="126"/>
      <c r="W64" s="169"/>
      <c r="X64" s="170"/>
      <c r="Y64" s="170"/>
      <c r="Z64" s="170"/>
      <c r="AA64" s="170"/>
      <c r="AB64" s="170"/>
      <c r="AC64" s="170"/>
      <c r="AD64" s="170"/>
      <c r="AE64" s="170"/>
      <c r="AF64" s="170"/>
      <c r="AG64" s="170"/>
      <c r="AH64" s="170"/>
      <c r="AI64" s="170"/>
      <c r="AJ64" s="170"/>
      <c r="AK64" s="170"/>
      <c r="AL64" s="170"/>
      <c r="AM64" s="170"/>
      <c r="AN64" s="170"/>
      <c r="AO64" s="171"/>
    </row>
    <row r="65" spans="2:41" ht="15" thickBot="1" x14ac:dyDescent="0.2">
      <c r="B65" s="18"/>
      <c r="C65" s="18"/>
      <c r="D65" s="18"/>
      <c r="E65" s="18"/>
      <c r="F65" s="18"/>
      <c r="G65" s="18"/>
      <c r="H65" s="18"/>
      <c r="I65" s="18"/>
      <c r="J65" s="18"/>
      <c r="K65" s="18"/>
      <c r="L65" s="18"/>
      <c r="M65" s="18"/>
      <c r="N65" s="18"/>
      <c r="O65" s="18"/>
      <c r="P65" s="18"/>
      <c r="Q65" s="18"/>
      <c r="S65" s="172" t="s">
        <v>401</v>
      </c>
      <c r="T65" s="149"/>
      <c r="U65" s="149"/>
      <c r="V65" s="149"/>
      <c r="W65" s="160" t="s">
        <v>971</v>
      </c>
      <c r="X65" s="161"/>
      <c r="Y65" s="161"/>
      <c r="Z65" s="161"/>
      <c r="AA65" s="161"/>
      <c r="AB65" s="161"/>
      <c r="AC65" s="161"/>
      <c r="AD65" s="161"/>
      <c r="AE65" s="161"/>
      <c r="AF65" s="161"/>
      <c r="AG65" s="161"/>
      <c r="AH65" s="161"/>
      <c r="AI65" s="161"/>
      <c r="AJ65" s="161"/>
      <c r="AK65" s="161"/>
      <c r="AL65" s="161"/>
      <c r="AM65" s="161"/>
      <c r="AN65" s="161"/>
      <c r="AO65" s="162"/>
    </row>
    <row r="66" spans="2:41" x14ac:dyDescent="0.15">
      <c r="B66" s="173" t="s">
        <v>38</v>
      </c>
      <c r="C66" s="174"/>
      <c r="D66" s="174"/>
      <c r="E66" s="174"/>
      <c r="F66" s="174"/>
      <c r="G66" s="174"/>
      <c r="H66" s="174"/>
      <c r="I66" s="174"/>
      <c r="J66" s="174"/>
      <c r="K66" s="174"/>
      <c r="L66" s="174"/>
      <c r="M66" s="174"/>
      <c r="N66" s="174"/>
      <c r="O66" s="174"/>
      <c r="P66" s="174"/>
      <c r="Q66" s="175"/>
      <c r="S66" s="172"/>
      <c r="T66" s="149"/>
      <c r="U66" s="149"/>
      <c r="V66" s="149"/>
      <c r="W66" s="163"/>
      <c r="X66" s="164"/>
      <c r="Y66" s="164"/>
      <c r="Z66" s="164"/>
      <c r="AA66" s="164"/>
      <c r="AB66" s="164"/>
      <c r="AC66" s="164"/>
      <c r="AD66" s="164"/>
      <c r="AE66" s="164"/>
      <c r="AF66" s="164"/>
      <c r="AG66" s="164"/>
      <c r="AH66" s="164"/>
      <c r="AI66" s="164"/>
      <c r="AJ66" s="164"/>
      <c r="AK66" s="164"/>
      <c r="AL66" s="164"/>
      <c r="AM66" s="164"/>
      <c r="AN66" s="164"/>
      <c r="AO66" s="165"/>
    </row>
    <row r="67" spans="2:41" ht="16.5" customHeight="1" x14ac:dyDescent="0.15">
      <c r="B67" s="176"/>
      <c r="C67" s="177"/>
      <c r="D67" s="177"/>
      <c r="E67" s="177"/>
      <c r="F67" s="177"/>
      <c r="G67" s="177"/>
      <c r="H67" s="177"/>
      <c r="I67" s="177"/>
      <c r="J67" s="177"/>
      <c r="K67" s="177"/>
      <c r="L67" s="177"/>
      <c r="M67" s="177"/>
      <c r="N67" s="177"/>
      <c r="O67" s="177"/>
      <c r="P67" s="177"/>
      <c r="Q67" s="178"/>
      <c r="S67" s="142" t="s">
        <v>431</v>
      </c>
      <c r="T67" s="126"/>
      <c r="U67" s="126"/>
      <c r="V67" s="126"/>
      <c r="W67" s="166" t="s">
        <v>972</v>
      </c>
      <c r="X67" s="167"/>
      <c r="Y67" s="167"/>
      <c r="Z67" s="167"/>
      <c r="AA67" s="167"/>
      <c r="AB67" s="167"/>
      <c r="AC67" s="167"/>
      <c r="AD67" s="167"/>
      <c r="AE67" s="167"/>
      <c r="AF67" s="167"/>
      <c r="AG67" s="167"/>
      <c r="AH67" s="167"/>
      <c r="AI67" s="167"/>
      <c r="AJ67" s="167"/>
      <c r="AK67" s="167"/>
      <c r="AL67" s="167"/>
      <c r="AM67" s="167"/>
      <c r="AN67" s="167"/>
      <c r="AO67" s="168"/>
    </row>
    <row r="68" spans="2:41" ht="16.5" customHeight="1" x14ac:dyDescent="0.15">
      <c r="B68" s="143"/>
      <c r="C68" s="144"/>
      <c r="D68" s="144"/>
      <c r="E68" s="144"/>
      <c r="F68" s="144"/>
      <c r="G68" s="144"/>
      <c r="H68" s="144"/>
      <c r="I68" s="144"/>
      <c r="J68" s="144"/>
      <c r="K68" s="144"/>
      <c r="L68" s="144"/>
      <c r="M68" s="144"/>
      <c r="N68" s="144"/>
      <c r="O68" s="144"/>
      <c r="P68" s="144"/>
      <c r="Q68" s="145"/>
      <c r="S68" s="142"/>
      <c r="T68" s="126"/>
      <c r="U68" s="126"/>
      <c r="V68" s="126"/>
      <c r="W68" s="169"/>
      <c r="X68" s="170"/>
      <c r="Y68" s="170"/>
      <c r="Z68" s="170"/>
      <c r="AA68" s="170"/>
      <c r="AB68" s="170"/>
      <c r="AC68" s="170"/>
      <c r="AD68" s="170"/>
      <c r="AE68" s="170"/>
      <c r="AF68" s="170"/>
      <c r="AG68" s="170"/>
      <c r="AH68" s="170"/>
      <c r="AI68" s="170"/>
      <c r="AJ68" s="170"/>
      <c r="AK68" s="170"/>
      <c r="AL68" s="170"/>
      <c r="AM68" s="170"/>
      <c r="AN68" s="170"/>
      <c r="AO68" s="171"/>
    </row>
    <row r="69" spans="2:41" ht="16.5" customHeight="1" x14ac:dyDescent="0.15">
      <c r="B69" s="176"/>
      <c r="C69" s="177"/>
      <c r="D69" s="177"/>
      <c r="E69" s="177"/>
      <c r="F69" s="177"/>
      <c r="G69" s="177"/>
      <c r="H69" s="177"/>
      <c r="I69" s="177"/>
      <c r="J69" s="177"/>
      <c r="K69" s="177"/>
      <c r="L69" s="177"/>
      <c r="M69" s="177"/>
      <c r="N69" s="177"/>
      <c r="O69" s="177"/>
      <c r="P69" s="177"/>
      <c r="Q69" s="178"/>
      <c r="S69" s="172" t="s">
        <v>435</v>
      </c>
      <c r="T69" s="149"/>
      <c r="U69" s="149"/>
      <c r="V69" s="149"/>
      <c r="W69" s="160" t="s">
        <v>973</v>
      </c>
      <c r="X69" s="161"/>
      <c r="Y69" s="161"/>
      <c r="Z69" s="161"/>
      <c r="AA69" s="161"/>
      <c r="AB69" s="161"/>
      <c r="AC69" s="161"/>
      <c r="AD69" s="161"/>
      <c r="AE69" s="161"/>
      <c r="AF69" s="161"/>
      <c r="AG69" s="161"/>
      <c r="AH69" s="161"/>
      <c r="AI69" s="161"/>
      <c r="AJ69" s="161"/>
      <c r="AK69" s="161"/>
      <c r="AL69" s="161"/>
      <c r="AM69" s="161"/>
      <c r="AN69" s="161"/>
      <c r="AO69" s="162"/>
    </row>
    <row r="70" spans="2:41" x14ac:dyDescent="0.15">
      <c r="B70" s="143"/>
      <c r="C70" s="144"/>
      <c r="D70" s="144"/>
      <c r="E70" s="144"/>
      <c r="F70" s="144"/>
      <c r="G70" s="144"/>
      <c r="H70" s="144"/>
      <c r="I70" s="144"/>
      <c r="J70" s="144"/>
      <c r="K70" s="144"/>
      <c r="L70" s="144"/>
      <c r="M70" s="144"/>
      <c r="N70" s="144"/>
      <c r="O70" s="144"/>
      <c r="P70" s="144"/>
      <c r="Q70" s="145"/>
      <c r="S70" s="172"/>
      <c r="T70" s="149"/>
      <c r="U70" s="149"/>
      <c r="V70" s="149"/>
      <c r="W70" s="163"/>
      <c r="X70" s="164"/>
      <c r="Y70" s="164"/>
      <c r="Z70" s="164"/>
      <c r="AA70" s="164"/>
      <c r="AB70" s="164"/>
      <c r="AC70" s="164"/>
      <c r="AD70" s="164"/>
      <c r="AE70" s="164"/>
      <c r="AF70" s="164"/>
      <c r="AG70" s="164"/>
      <c r="AH70" s="164"/>
      <c r="AI70" s="164"/>
      <c r="AJ70" s="164"/>
      <c r="AK70" s="164"/>
      <c r="AL70" s="164"/>
      <c r="AM70" s="164"/>
      <c r="AN70" s="164"/>
      <c r="AO70" s="165"/>
    </row>
    <row r="71" spans="2:41" x14ac:dyDescent="0.15">
      <c r="B71" s="176"/>
      <c r="C71" s="177"/>
      <c r="D71" s="177"/>
      <c r="E71" s="177"/>
      <c r="F71" s="177"/>
      <c r="G71" s="177"/>
      <c r="H71" s="177"/>
      <c r="I71" s="177"/>
      <c r="J71" s="177"/>
      <c r="K71" s="177"/>
      <c r="L71" s="177"/>
      <c r="M71" s="177"/>
      <c r="N71" s="177"/>
      <c r="O71" s="177"/>
      <c r="P71" s="177"/>
      <c r="Q71" s="178"/>
      <c r="S71" s="142" t="s">
        <v>402</v>
      </c>
      <c r="T71" s="126"/>
      <c r="U71" s="126"/>
      <c r="V71" s="126"/>
      <c r="W71" s="166"/>
      <c r="X71" s="167"/>
      <c r="Y71" s="167"/>
      <c r="Z71" s="167"/>
      <c r="AA71" s="167"/>
      <c r="AB71" s="167"/>
      <c r="AC71" s="167"/>
      <c r="AD71" s="167"/>
      <c r="AE71" s="167"/>
      <c r="AF71" s="167"/>
      <c r="AG71" s="167"/>
      <c r="AH71" s="167"/>
      <c r="AI71" s="167"/>
      <c r="AJ71" s="167"/>
      <c r="AK71" s="167"/>
      <c r="AL71" s="167"/>
      <c r="AM71" s="167"/>
      <c r="AN71" s="167"/>
      <c r="AO71" s="168"/>
    </row>
    <row r="72" spans="2:41" x14ac:dyDescent="0.15">
      <c r="B72" s="143"/>
      <c r="C72" s="144"/>
      <c r="D72" s="144"/>
      <c r="E72" s="144"/>
      <c r="F72" s="144"/>
      <c r="G72" s="144"/>
      <c r="H72" s="144"/>
      <c r="I72" s="144"/>
      <c r="J72" s="144"/>
      <c r="K72" s="144"/>
      <c r="L72" s="144"/>
      <c r="M72" s="144"/>
      <c r="N72" s="144"/>
      <c r="O72" s="144"/>
      <c r="P72" s="144"/>
      <c r="Q72" s="145"/>
      <c r="S72" s="142"/>
      <c r="T72" s="126"/>
      <c r="U72" s="126"/>
      <c r="V72" s="126"/>
      <c r="W72" s="169"/>
      <c r="X72" s="170"/>
      <c r="Y72" s="170"/>
      <c r="Z72" s="170"/>
      <c r="AA72" s="170"/>
      <c r="AB72" s="170"/>
      <c r="AC72" s="170"/>
      <c r="AD72" s="170"/>
      <c r="AE72" s="170"/>
      <c r="AF72" s="170"/>
      <c r="AG72" s="170"/>
      <c r="AH72" s="170"/>
      <c r="AI72" s="170"/>
      <c r="AJ72" s="170"/>
      <c r="AK72" s="170"/>
      <c r="AL72" s="170"/>
      <c r="AM72" s="170"/>
      <c r="AN72" s="170"/>
      <c r="AO72" s="171"/>
    </row>
    <row r="73" spans="2:41" ht="16.5" customHeight="1" x14ac:dyDescent="0.15">
      <c r="B73" s="176"/>
      <c r="C73" s="177"/>
      <c r="D73" s="177"/>
      <c r="E73" s="177"/>
      <c r="F73" s="177"/>
      <c r="G73" s="177"/>
      <c r="H73" s="177"/>
      <c r="I73" s="177"/>
      <c r="J73" s="177"/>
      <c r="K73" s="177"/>
      <c r="L73" s="177"/>
      <c r="M73" s="177"/>
      <c r="N73" s="177"/>
      <c r="O73" s="177"/>
      <c r="P73" s="177"/>
      <c r="Q73" s="178"/>
      <c r="S73" s="172" t="s">
        <v>403</v>
      </c>
      <c r="T73" s="149"/>
      <c r="U73" s="149"/>
      <c r="V73" s="149"/>
      <c r="W73" s="160"/>
      <c r="X73" s="161"/>
      <c r="Y73" s="161"/>
      <c r="Z73" s="161"/>
      <c r="AA73" s="161"/>
      <c r="AB73" s="161"/>
      <c r="AC73" s="161"/>
      <c r="AD73" s="161"/>
      <c r="AE73" s="161"/>
      <c r="AF73" s="161"/>
      <c r="AG73" s="161"/>
      <c r="AH73" s="161"/>
      <c r="AI73" s="161"/>
      <c r="AJ73" s="161"/>
      <c r="AK73" s="161"/>
      <c r="AL73" s="161"/>
      <c r="AM73" s="161"/>
      <c r="AN73" s="161"/>
      <c r="AO73" s="162"/>
    </row>
    <row r="74" spans="2:41" ht="17.25" customHeight="1" x14ac:dyDescent="0.15">
      <c r="B74" s="143"/>
      <c r="C74" s="144"/>
      <c r="D74" s="144"/>
      <c r="E74" s="144"/>
      <c r="F74" s="144"/>
      <c r="G74" s="144"/>
      <c r="H74" s="144"/>
      <c r="I74" s="144"/>
      <c r="J74" s="144"/>
      <c r="K74" s="144"/>
      <c r="L74" s="144"/>
      <c r="M74" s="144"/>
      <c r="N74" s="144"/>
      <c r="O74" s="144"/>
      <c r="P74" s="144"/>
      <c r="Q74" s="145"/>
      <c r="S74" s="172"/>
      <c r="T74" s="149"/>
      <c r="U74" s="149"/>
      <c r="V74" s="149"/>
      <c r="W74" s="163"/>
      <c r="X74" s="164"/>
      <c r="Y74" s="164"/>
      <c r="Z74" s="164"/>
      <c r="AA74" s="164"/>
      <c r="AB74" s="164"/>
      <c r="AC74" s="164"/>
      <c r="AD74" s="164"/>
      <c r="AE74" s="164"/>
      <c r="AF74" s="164"/>
      <c r="AG74" s="164"/>
      <c r="AH74" s="164"/>
      <c r="AI74" s="164"/>
      <c r="AJ74" s="164"/>
      <c r="AK74" s="164"/>
      <c r="AL74" s="164"/>
      <c r="AM74" s="164"/>
      <c r="AN74" s="164"/>
      <c r="AO74" s="165"/>
    </row>
    <row r="75" spans="2:41" ht="15" thickBot="1" x14ac:dyDescent="0.2">
      <c r="B75" s="373"/>
      <c r="C75" s="374"/>
      <c r="D75" s="374"/>
      <c r="E75" s="374"/>
      <c r="F75" s="374"/>
      <c r="G75" s="374"/>
      <c r="H75" s="374"/>
      <c r="I75" s="374"/>
      <c r="J75" s="374"/>
      <c r="K75" s="374"/>
      <c r="L75" s="374"/>
      <c r="M75" s="374"/>
      <c r="N75" s="374"/>
      <c r="O75" s="374"/>
      <c r="P75" s="374"/>
      <c r="Q75" s="375"/>
      <c r="S75" s="151"/>
      <c r="T75" s="152"/>
      <c r="U75" s="152"/>
      <c r="V75" s="152"/>
      <c r="W75" s="152"/>
      <c r="X75" s="152"/>
      <c r="Y75" s="152"/>
      <c r="Z75" s="152"/>
      <c r="AA75" s="152"/>
      <c r="AB75" s="152"/>
      <c r="AC75" s="152"/>
      <c r="AD75" s="152"/>
      <c r="AE75" s="152"/>
      <c r="AF75" s="152"/>
      <c r="AG75" s="152"/>
      <c r="AH75" s="152"/>
      <c r="AI75" s="152"/>
      <c r="AJ75" s="152"/>
      <c r="AK75" s="152"/>
      <c r="AL75" s="152"/>
      <c r="AM75" s="152"/>
      <c r="AN75" s="152"/>
      <c r="AO75" s="153"/>
    </row>
    <row r="76" spans="2:41" ht="15" thickBot="1" x14ac:dyDescent="0.2">
      <c r="B76" s="18"/>
      <c r="C76" s="18"/>
      <c r="D76" s="18"/>
      <c r="E76" s="18"/>
      <c r="F76" s="18"/>
      <c r="G76" s="18"/>
      <c r="H76" s="18"/>
      <c r="I76" s="18"/>
      <c r="J76" s="18"/>
      <c r="K76" s="18"/>
      <c r="L76" s="18"/>
      <c r="M76" s="18"/>
      <c r="N76" s="18"/>
      <c r="O76" s="18"/>
      <c r="P76" s="18"/>
      <c r="Q76" s="18"/>
      <c r="S76" s="151"/>
      <c r="T76" s="152"/>
      <c r="U76" s="152"/>
      <c r="V76" s="152"/>
      <c r="W76" s="152"/>
      <c r="X76" s="152"/>
      <c r="Y76" s="152"/>
      <c r="Z76" s="152"/>
      <c r="AA76" s="152"/>
      <c r="AB76" s="152"/>
      <c r="AC76" s="152"/>
      <c r="AD76" s="152"/>
      <c r="AE76" s="152"/>
      <c r="AF76" s="152"/>
      <c r="AG76" s="152"/>
      <c r="AH76" s="152"/>
      <c r="AI76" s="152"/>
      <c r="AJ76" s="152"/>
      <c r="AK76" s="152"/>
      <c r="AL76" s="152"/>
      <c r="AM76" s="152"/>
      <c r="AN76" s="152"/>
      <c r="AO76" s="153"/>
    </row>
    <row r="77" spans="2:41" x14ac:dyDescent="0.15">
      <c r="B77" s="173" t="s">
        <v>508</v>
      </c>
      <c r="C77" s="174"/>
      <c r="D77" s="174"/>
      <c r="E77" s="174"/>
      <c r="F77" s="174"/>
      <c r="G77" s="174"/>
      <c r="H77" s="174"/>
      <c r="I77" s="174"/>
      <c r="J77" s="174"/>
      <c r="K77" s="174"/>
      <c r="L77" s="174"/>
      <c r="M77" s="174"/>
      <c r="N77" s="174"/>
      <c r="O77" s="174"/>
      <c r="P77" s="174"/>
      <c r="Q77" s="175"/>
      <c r="S77" s="151"/>
      <c r="T77" s="152"/>
      <c r="U77" s="152"/>
      <c r="V77" s="152"/>
      <c r="W77" s="152"/>
      <c r="X77" s="152"/>
      <c r="Y77" s="152"/>
      <c r="Z77" s="152"/>
      <c r="AA77" s="152"/>
      <c r="AB77" s="152"/>
      <c r="AC77" s="152"/>
      <c r="AD77" s="152"/>
      <c r="AE77" s="152"/>
      <c r="AF77" s="152"/>
      <c r="AG77" s="152"/>
      <c r="AH77" s="152"/>
      <c r="AI77" s="152"/>
      <c r="AJ77" s="152"/>
      <c r="AK77" s="152"/>
      <c r="AL77" s="152"/>
      <c r="AM77" s="152"/>
      <c r="AN77" s="152"/>
      <c r="AO77" s="153"/>
    </row>
    <row r="78" spans="2:41" x14ac:dyDescent="0.15">
      <c r="B78" s="376"/>
      <c r="C78" s="377"/>
      <c r="D78" s="377"/>
      <c r="E78" s="377"/>
      <c r="F78" s="377"/>
      <c r="G78" s="377"/>
      <c r="H78" s="377"/>
      <c r="I78" s="377"/>
      <c r="J78" s="377"/>
      <c r="K78" s="377"/>
      <c r="L78" s="377"/>
      <c r="M78" s="377"/>
      <c r="N78" s="377"/>
      <c r="O78" s="377"/>
      <c r="P78" s="377"/>
      <c r="Q78" s="378"/>
      <c r="S78" s="151"/>
      <c r="T78" s="152"/>
      <c r="U78" s="152"/>
      <c r="V78" s="152"/>
      <c r="W78" s="152"/>
      <c r="X78" s="152"/>
      <c r="Y78" s="152"/>
      <c r="Z78" s="152"/>
      <c r="AA78" s="152"/>
      <c r="AB78" s="152"/>
      <c r="AC78" s="152"/>
      <c r="AD78" s="152"/>
      <c r="AE78" s="152"/>
      <c r="AF78" s="152"/>
      <c r="AG78" s="152"/>
      <c r="AH78" s="152"/>
      <c r="AI78" s="152"/>
      <c r="AJ78" s="152"/>
      <c r="AK78" s="152"/>
      <c r="AL78" s="152"/>
      <c r="AM78" s="152"/>
      <c r="AN78" s="152"/>
      <c r="AO78" s="153"/>
    </row>
    <row r="79" spans="2:41" x14ac:dyDescent="0.15">
      <c r="B79" s="376"/>
      <c r="C79" s="377"/>
      <c r="D79" s="377"/>
      <c r="E79" s="377"/>
      <c r="F79" s="377"/>
      <c r="G79" s="377"/>
      <c r="H79" s="377"/>
      <c r="I79" s="377"/>
      <c r="J79" s="377"/>
      <c r="K79" s="377"/>
      <c r="L79" s="377"/>
      <c r="M79" s="377"/>
      <c r="N79" s="377"/>
      <c r="O79" s="377"/>
      <c r="P79" s="377"/>
      <c r="Q79" s="378"/>
      <c r="S79" s="151"/>
      <c r="T79" s="152"/>
      <c r="U79" s="152"/>
      <c r="V79" s="152"/>
      <c r="W79" s="152"/>
      <c r="X79" s="152"/>
      <c r="Y79" s="152"/>
      <c r="Z79" s="152"/>
      <c r="AA79" s="152"/>
      <c r="AB79" s="152"/>
      <c r="AC79" s="152"/>
      <c r="AD79" s="152"/>
      <c r="AE79" s="152"/>
      <c r="AF79" s="152"/>
      <c r="AG79" s="152"/>
      <c r="AH79" s="152"/>
      <c r="AI79" s="152"/>
      <c r="AJ79" s="152"/>
      <c r="AK79" s="152"/>
      <c r="AL79" s="152"/>
      <c r="AM79" s="152"/>
      <c r="AN79" s="152"/>
      <c r="AO79" s="153"/>
    </row>
    <row r="80" spans="2:41" x14ac:dyDescent="0.15">
      <c r="B80" s="376"/>
      <c r="C80" s="377"/>
      <c r="D80" s="377"/>
      <c r="E80" s="377"/>
      <c r="F80" s="377"/>
      <c r="G80" s="377"/>
      <c r="H80" s="377"/>
      <c r="I80" s="377"/>
      <c r="J80" s="377"/>
      <c r="K80" s="377"/>
      <c r="L80" s="377"/>
      <c r="M80" s="377"/>
      <c r="N80" s="377"/>
      <c r="O80" s="377"/>
      <c r="P80" s="377"/>
      <c r="Q80" s="378"/>
      <c r="S80" s="151"/>
      <c r="T80" s="152"/>
      <c r="U80" s="152"/>
      <c r="V80" s="152"/>
      <c r="W80" s="152"/>
      <c r="X80" s="152"/>
      <c r="Y80" s="152"/>
      <c r="Z80" s="152"/>
      <c r="AA80" s="152"/>
      <c r="AB80" s="152"/>
      <c r="AC80" s="152"/>
      <c r="AD80" s="152"/>
      <c r="AE80" s="152"/>
      <c r="AF80" s="152"/>
      <c r="AG80" s="152"/>
      <c r="AH80" s="152"/>
      <c r="AI80" s="152"/>
      <c r="AJ80" s="152"/>
      <c r="AK80" s="152"/>
      <c r="AL80" s="152"/>
      <c r="AM80" s="152"/>
      <c r="AN80" s="152"/>
      <c r="AO80" s="153"/>
    </row>
    <row r="81" spans="2:41" x14ac:dyDescent="0.15">
      <c r="B81" s="376"/>
      <c r="C81" s="377"/>
      <c r="D81" s="377"/>
      <c r="E81" s="377"/>
      <c r="F81" s="377"/>
      <c r="G81" s="377"/>
      <c r="H81" s="377"/>
      <c r="I81" s="377"/>
      <c r="J81" s="377"/>
      <c r="K81" s="377"/>
      <c r="L81" s="377"/>
      <c r="M81" s="377"/>
      <c r="N81" s="377"/>
      <c r="O81" s="377"/>
      <c r="P81" s="377"/>
      <c r="Q81" s="378"/>
      <c r="S81" s="151"/>
      <c r="T81" s="152"/>
      <c r="U81" s="152"/>
      <c r="V81" s="152"/>
      <c r="W81" s="152"/>
      <c r="X81" s="152"/>
      <c r="Y81" s="152"/>
      <c r="Z81" s="152"/>
      <c r="AA81" s="152"/>
      <c r="AB81" s="152"/>
      <c r="AC81" s="152"/>
      <c r="AD81" s="152"/>
      <c r="AE81" s="152"/>
      <c r="AF81" s="152"/>
      <c r="AG81" s="152"/>
      <c r="AH81" s="152"/>
      <c r="AI81" s="152"/>
      <c r="AJ81" s="152"/>
      <c r="AK81" s="152"/>
      <c r="AL81" s="152"/>
      <c r="AM81" s="152"/>
      <c r="AN81" s="152"/>
      <c r="AO81" s="153"/>
    </row>
    <row r="82" spans="2:41" x14ac:dyDescent="0.15">
      <c r="B82" s="376"/>
      <c r="C82" s="377"/>
      <c r="D82" s="377"/>
      <c r="E82" s="377"/>
      <c r="F82" s="377"/>
      <c r="G82" s="377"/>
      <c r="H82" s="377"/>
      <c r="I82" s="377"/>
      <c r="J82" s="377"/>
      <c r="K82" s="377"/>
      <c r="L82" s="377"/>
      <c r="M82" s="377"/>
      <c r="N82" s="377"/>
      <c r="O82" s="377"/>
      <c r="P82" s="377"/>
      <c r="Q82" s="378"/>
      <c r="S82" s="151"/>
      <c r="T82" s="152"/>
      <c r="U82" s="152"/>
      <c r="V82" s="152"/>
      <c r="W82" s="152"/>
      <c r="X82" s="152"/>
      <c r="Y82" s="152"/>
      <c r="Z82" s="152"/>
      <c r="AA82" s="152"/>
      <c r="AB82" s="152"/>
      <c r="AC82" s="152"/>
      <c r="AD82" s="152"/>
      <c r="AE82" s="152"/>
      <c r="AF82" s="152"/>
      <c r="AG82" s="152"/>
      <c r="AH82" s="152"/>
      <c r="AI82" s="152"/>
      <c r="AJ82" s="152"/>
      <c r="AK82" s="152"/>
      <c r="AL82" s="152"/>
      <c r="AM82" s="152"/>
      <c r="AN82" s="152"/>
      <c r="AO82" s="153"/>
    </row>
    <row r="83" spans="2:41" x14ac:dyDescent="0.15">
      <c r="B83" s="376"/>
      <c r="C83" s="377"/>
      <c r="D83" s="377"/>
      <c r="E83" s="377"/>
      <c r="F83" s="377"/>
      <c r="G83" s="377"/>
      <c r="H83" s="377"/>
      <c r="I83" s="377"/>
      <c r="J83" s="377"/>
      <c r="K83" s="377"/>
      <c r="L83" s="377"/>
      <c r="M83" s="377"/>
      <c r="N83" s="377"/>
      <c r="O83" s="377"/>
      <c r="P83" s="377"/>
      <c r="Q83" s="378"/>
      <c r="S83" s="151"/>
      <c r="T83" s="152"/>
      <c r="U83" s="152"/>
      <c r="V83" s="152"/>
      <c r="W83" s="152"/>
      <c r="X83" s="152"/>
      <c r="Y83" s="152"/>
      <c r="Z83" s="152"/>
      <c r="AA83" s="152"/>
      <c r="AB83" s="152"/>
      <c r="AC83" s="152"/>
      <c r="AD83" s="152"/>
      <c r="AE83" s="152"/>
      <c r="AF83" s="152"/>
      <c r="AG83" s="152"/>
      <c r="AH83" s="152"/>
      <c r="AI83" s="152"/>
      <c r="AJ83" s="152"/>
      <c r="AK83" s="152"/>
      <c r="AL83" s="152"/>
      <c r="AM83" s="152"/>
      <c r="AN83" s="152"/>
      <c r="AO83" s="153"/>
    </row>
    <row r="84" spans="2:41" ht="15" thickBot="1" x14ac:dyDescent="0.2">
      <c r="B84" s="376"/>
      <c r="C84" s="377"/>
      <c r="D84" s="377"/>
      <c r="E84" s="377"/>
      <c r="F84" s="377"/>
      <c r="G84" s="377"/>
      <c r="H84" s="377"/>
      <c r="I84" s="377"/>
      <c r="J84" s="377"/>
      <c r="K84" s="377"/>
      <c r="L84" s="377"/>
      <c r="M84" s="377"/>
      <c r="N84" s="377"/>
      <c r="O84" s="377"/>
      <c r="P84" s="377"/>
      <c r="Q84" s="378"/>
      <c r="S84" s="154"/>
      <c r="T84" s="155"/>
      <c r="U84" s="155"/>
      <c r="V84" s="155"/>
      <c r="W84" s="155"/>
      <c r="X84" s="155"/>
      <c r="Y84" s="155"/>
      <c r="Z84" s="155"/>
      <c r="AA84" s="155"/>
      <c r="AB84" s="155"/>
      <c r="AC84" s="155"/>
      <c r="AD84" s="155"/>
      <c r="AE84" s="155"/>
      <c r="AF84" s="155"/>
      <c r="AG84" s="155"/>
      <c r="AH84" s="155"/>
      <c r="AI84" s="155"/>
      <c r="AJ84" s="155"/>
      <c r="AK84" s="155"/>
      <c r="AL84" s="155"/>
      <c r="AM84" s="155"/>
      <c r="AN84" s="155"/>
      <c r="AO84" s="156"/>
    </row>
    <row r="85" spans="2:41" ht="16.5" customHeight="1" thickBot="1" x14ac:dyDescent="0.2">
      <c r="B85" s="376"/>
      <c r="C85" s="377"/>
      <c r="D85" s="377"/>
      <c r="E85" s="377"/>
      <c r="F85" s="377"/>
      <c r="G85" s="377"/>
      <c r="H85" s="377"/>
      <c r="I85" s="377"/>
      <c r="J85" s="377"/>
      <c r="K85" s="377"/>
      <c r="L85" s="377"/>
      <c r="M85" s="377"/>
      <c r="N85" s="377"/>
      <c r="O85" s="377"/>
      <c r="P85" s="377"/>
      <c r="Q85" s="378"/>
    </row>
    <row r="86" spans="2:41" x14ac:dyDescent="0.15">
      <c r="B86" s="376"/>
      <c r="C86" s="377"/>
      <c r="D86" s="377"/>
      <c r="E86" s="377"/>
      <c r="F86" s="377"/>
      <c r="G86" s="377"/>
      <c r="H86" s="377"/>
      <c r="I86" s="377"/>
      <c r="J86" s="377"/>
      <c r="K86" s="377"/>
      <c r="L86" s="377"/>
      <c r="M86" s="377"/>
      <c r="N86" s="377"/>
      <c r="O86" s="377"/>
      <c r="P86" s="377"/>
      <c r="Q86" s="378"/>
      <c r="S86" s="157" t="s">
        <v>408</v>
      </c>
      <c r="T86" s="158"/>
      <c r="U86" s="158"/>
      <c r="V86" s="158"/>
      <c r="W86" s="158"/>
      <c r="X86" s="158"/>
      <c r="Y86" s="158"/>
      <c r="Z86" s="158"/>
      <c r="AA86" s="158"/>
      <c r="AB86" s="159"/>
      <c r="AD86" s="157" t="s">
        <v>13</v>
      </c>
      <c r="AE86" s="158"/>
      <c r="AF86" s="158"/>
      <c r="AG86" s="158"/>
      <c r="AH86" s="158"/>
      <c r="AI86" s="158"/>
      <c r="AJ86" s="158"/>
      <c r="AK86" s="158"/>
      <c r="AL86" s="158"/>
      <c r="AM86" s="158"/>
      <c r="AN86" s="158"/>
      <c r="AO86" s="159"/>
    </row>
    <row r="87" spans="2:41" ht="17.25" customHeight="1" x14ac:dyDescent="0.15">
      <c r="B87" s="376"/>
      <c r="C87" s="377"/>
      <c r="D87" s="377"/>
      <c r="E87" s="377"/>
      <c r="F87" s="377"/>
      <c r="G87" s="377"/>
      <c r="H87" s="377"/>
      <c r="I87" s="377"/>
      <c r="J87" s="377"/>
      <c r="K87" s="377"/>
      <c r="L87" s="377"/>
      <c r="M87" s="377"/>
      <c r="N87" s="377"/>
      <c r="O87" s="377"/>
      <c r="P87" s="377"/>
      <c r="Q87" s="378"/>
      <c r="S87" s="136" t="s">
        <v>507</v>
      </c>
      <c r="T87" s="137"/>
      <c r="U87" s="137"/>
      <c r="V87" s="137"/>
      <c r="W87" s="137"/>
      <c r="X87" s="137"/>
      <c r="Y87" s="137"/>
      <c r="Z87" s="137"/>
      <c r="AA87" s="137"/>
      <c r="AB87" s="138"/>
      <c r="AD87" s="202" t="s">
        <v>407</v>
      </c>
      <c r="AE87" s="201"/>
      <c r="AF87" s="201"/>
      <c r="AG87" s="201"/>
      <c r="AH87" s="201"/>
      <c r="AI87" s="201"/>
      <c r="AJ87" s="201"/>
      <c r="AK87" s="201" t="s">
        <v>406</v>
      </c>
      <c r="AL87" s="201"/>
      <c r="AM87" s="201"/>
      <c r="AN87" s="201"/>
      <c r="AO87" s="355"/>
    </row>
    <row r="88" spans="2:41" ht="15" thickBot="1" x14ac:dyDescent="0.2">
      <c r="B88" s="364"/>
      <c r="C88" s="365"/>
      <c r="D88" s="365"/>
      <c r="E88" s="365"/>
      <c r="F88" s="365"/>
      <c r="G88" s="365"/>
      <c r="H88" s="365"/>
      <c r="I88" s="365"/>
      <c r="J88" s="365"/>
      <c r="K88" s="365"/>
      <c r="L88" s="365"/>
      <c r="M88" s="365"/>
      <c r="N88" s="365"/>
      <c r="O88" s="365"/>
      <c r="P88" s="365"/>
      <c r="Q88" s="366"/>
      <c r="S88" s="139"/>
      <c r="T88" s="140"/>
      <c r="U88" s="140"/>
      <c r="V88" s="140"/>
      <c r="W88" s="140"/>
      <c r="X88" s="140"/>
      <c r="Y88" s="140"/>
      <c r="Z88" s="140"/>
      <c r="AA88" s="140"/>
      <c r="AB88" s="141"/>
      <c r="AD88" s="379"/>
      <c r="AE88" s="269"/>
      <c r="AF88" s="269"/>
      <c r="AG88" s="269"/>
      <c r="AH88" s="269"/>
      <c r="AI88" s="269"/>
      <c r="AJ88" s="269"/>
      <c r="AK88" s="115"/>
      <c r="AL88" s="116"/>
      <c r="AM88" s="116"/>
      <c r="AN88" s="116"/>
      <c r="AO88" s="117"/>
    </row>
    <row r="89" spans="2:41" ht="16.5" customHeight="1" thickBot="1" x14ac:dyDescent="0.2">
      <c r="S89" s="120" t="s">
        <v>498</v>
      </c>
      <c r="T89" s="121"/>
      <c r="U89" s="121"/>
      <c r="V89" s="121"/>
      <c r="W89" s="121"/>
      <c r="X89" s="121"/>
      <c r="Y89" s="121"/>
      <c r="Z89" s="121"/>
      <c r="AA89" s="121"/>
      <c r="AB89" s="122"/>
      <c r="AD89" s="133"/>
      <c r="AE89" s="131"/>
      <c r="AF89" s="131"/>
      <c r="AG89" s="131"/>
      <c r="AH89" s="131"/>
      <c r="AI89" s="131"/>
      <c r="AJ89" s="134"/>
      <c r="AK89" s="130"/>
      <c r="AL89" s="131"/>
      <c r="AM89" s="131"/>
      <c r="AN89" s="131"/>
      <c r="AO89" s="132"/>
    </row>
    <row r="90" spans="2:41" x14ac:dyDescent="0.15">
      <c r="B90" s="157" t="s">
        <v>351</v>
      </c>
      <c r="C90" s="158"/>
      <c r="D90" s="158"/>
      <c r="E90" s="158"/>
      <c r="F90" s="158"/>
      <c r="G90" s="158"/>
      <c r="H90" s="158"/>
      <c r="I90" s="158"/>
      <c r="J90" s="158"/>
      <c r="K90" s="158"/>
      <c r="L90" s="158"/>
      <c r="M90" s="158"/>
      <c r="N90" s="158"/>
      <c r="O90" s="158"/>
      <c r="P90" s="158"/>
      <c r="Q90" s="159"/>
      <c r="S90" s="123"/>
      <c r="T90" s="124"/>
      <c r="U90" s="124"/>
      <c r="V90" s="124"/>
      <c r="W90" s="124"/>
      <c r="X90" s="124"/>
      <c r="Y90" s="124"/>
      <c r="Z90" s="124"/>
      <c r="AA90" s="124"/>
      <c r="AB90" s="125"/>
      <c r="AD90" s="118"/>
      <c r="AE90" s="116"/>
      <c r="AF90" s="116"/>
      <c r="AG90" s="116"/>
      <c r="AH90" s="116"/>
      <c r="AI90" s="116"/>
      <c r="AJ90" s="119"/>
      <c r="AK90" s="115"/>
      <c r="AL90" s="116"/>
      <c r="AM90" s="116"/>
      <c r="AN90" s="116"/>
      <c r="AO90" s="117"/>
    </row>
    <row r="91" spans="2:41" x14ac:dyDescent="0.15">
      <c r="B91" s="127" t="s">
        <v>353</v>
      </c>
      <c r="C91" s="128"/>
      <c r="D91" s="128"/>
      <c r="E91" s="128"/>
      <c r="F91" s="126" t="s">
        <v>39</v>
      </c>
      <c r="G91" s="126"/>
      <c r="H91" s="126" t="s">
        <v>40</v>
      </c>
      <c r="I91" s="126"/>
      <c r="J91" s="126" t="s">
        <v>41</v>
      </c>
      <c r="K91" s="126"/>
      <c r="L91" s="126" t="s">
        <v>42</v>
      </c>
      <c r="M91" s="126"/>
      <c r="N91" s="126" t="s">
        <v>43</v>
      </c>
      <c r="O91" s="126"/>
      <c r="P91" s="126" t="s">
        <v>44</v>
      </c>
      <c r="Q91" s="135"/>
      <c r="S91" s="136"/>
      <c r="T91" s="137"/>
      <c r="U91" s="137"/>
      <c r="V91" s="137"/>
      <c r="W91" s="137"/>
      <c r="X91" s="137"/>
      <c r="Y91" s="137"/>
      <c r="Z91" s="137"/>
      <c r="AA91" s="137"/>
      <c r="AB91" s="138"/>
      <c r="AD91" s="133"/>
      <c r="AE91" s="131"/>
      <c r="AF91" s="131"/>
      <c r="AG91" s="131"/>
      <c r="AH91" s="131"/>
      <c r="AI91" s="131"/>
      <c r="AJ91" s="134"/>
      <c r="AK91" s="130"/>
      <c r="AL91" s="131"/>
      <c r="AM91" s="131"/>
      <c r="AN91" s="131"/>
      <c r="AO91" s="132"/>
    </row>
    <row r="92" spans="2:41" x14ac:dyDescent="0.15">
      <c r="B92" s="127"/>
      <c r="C92" s="128"/>
      <c r="D92" s="128"/>
      <c r="E92" s="128"/>
      <c r="F92" s="126" t="s">
        <v>356</v>
      </c>
      <c r="G92" s="126"/>
      <c r="H92" s="126" t="s">
        <v>46</v>
      </c>
      <c r="I92" s="126"/>
      <c r="J92" s="126" t="s">
        <v>45</v>
      </c>
      <c r="K92" s="126"/>
      <c r="L92" s="126" t="s">
        <v>47</v>
      </c>
      <c r="M92" s="126"/>
      <c r="N92" s="126" t="s">
        <v>48</v>
      </c>
      <c r="O92" s="126"/>
      <c r="P92" s="126">
        <v>1</v>
      </c>
      <c r="Q92" s="135"/>
      <c r="S92" s="139"/>
      <c r="T92" s="140"/>
      <c r="U92" s="140"/>
      <c r="V92" s="140"/>
      <c r="W92" s="140"/>
      <c r="X92" s="140"/>
      <c r="Y92" s="140"/>
      <c r="Z92" s="140"/>
      <c r="AA92" s="140"/>
      <c r="AB92" s="141"/>
      <c r="AD92" s="118"/>
      <c r="AE92" s="116"/>
      <c r="AF92" s="116"/>
      <c r="AG92" s="116"/>
      <c r="AH92" s="116"/>
      <c r="AI92" s="116"/>
      <c r="AJ92" s="119"/>
      <c r="AK92" s="115"/>
      <c r="AL92" s="116"/>
      <c r="AM92" s="116"/>
      <c r="AN92" s="116"/>
      <c r="AO92" s="117"/>
    </row>
    <row r="93" spans="2:41" x14ac:dyDescent="0.15">
      <c r="B93" s="127" t="s">
        <v>453</v>
      </c>
      <c r="C93" s="128"/>
      <c r="D93" s="128"/>
      <c r="E93" s="128"/>
      <c r="F93" s="128"/>
      <c r="G93" s="128"/>
      <c r="H93" s="128"/>
      <c r="I93" s="128"/>
      <c r="J93" s="128"/>
      <c r="K93" s="128"/>
      <c r="L93" s="128"/>
      <c r="M93" s="128"/>
      <c r="N93" s="128"/>
      <c r="O93" s="128"/>
      <c r="P93" s="128"/>
      <c r="Q93" s="129"/>
      <c r="S93" s="120"/>
      <c r="T93" s="121"/>
      <c r="U93" s="121"/>
      <c r="V93" s="121"/>
      <c r="W93" s="121"/>
      <c r="X93" s="121"/>
      <c r="Y93" s="121"/>
      <c r="Z93" s="121"/>
      <c r="AA93" s="121"/>
      <c r="AB93" s="122"/>
      <c r="AD93" s="133"/>
      <c r="AE93" s="131"/>
      <c r="AF93" s="131"/>
      <c r="AG93" s="131"/>
      <c r="AH93" s="131"/>
      <c r="AI93" s="131"/>
      <c r="AJ93" s="134"/>
      <c r="AK93" s="130"/>
      <c r="AL93" s="131"/>
      <c r="AM93" s="131"/>
      <c r="AN93" s="131"/>
      <c r="AO93" s="132"/>
    </row>
    <row r="94" spans="2:41" x14ac:dyDescent="0.15">
      <c r="B94" s="127"/>
      <c r="C94" s="128"/>
      <c r="D94" s="128"/>
      <c r="E94" s="128"/>
      <c r="F94" s="128"/>
      <c r="G94" s="128"/>
      <c r="H94" s="128"/>
      <c r="I94" s="128"/>
      <c r="J94" s="128"/>
      <c r="K94" s="128"/>
      <c r="L94" s="128"/>
      <c r="M94" s="128"/>
      <c r="N94" s="128"/>
      <c r="O94" s="128"/>
      <c r="P94" s="128"/>
      <c r="Q94" s="129"/>
      <c r="S94" s="123"/>
      <c r="T94" s="124"/>
      <c r="U94" s="124"/>
      <c r="V94" s="124"/>
      <c r="W94" s="124"/>
      <c r="X94" s="124"/>
      <c r="Y94" s="124"/>
      <c r="Z94" s="124"/>
      <c r="AA94" s="124"/>
      <c r="AB94" s="125"/>
      <c r="AD94" s="118"/>
      <c r="AE94" s="116"/>
      <c r="AF94" s="116"/>
      <c r="AG94" s="116"/>
      <c r="AH94" s="116"/>
      <c r="AI94" s="116"/>
      <c r="AJ94" s="119"/>
      <c r="AK94" s="115"/>
      <c r="AL94" s="116"/>
      <c r="AM94" s="116"/>
      <c r="AN94" s="116"/>
      <c r="AO94" s="117"/>
    </row>
    <row r="95" spans="2:41" x14ac:dyDescent="0.15">
      <c r="B95" s="142" t="s">
        <v>49</v>
      </c>
      <c r="C95" s="126"/>
      <c r="D95" s="126"/>
      <c r="E95" s="126"/>
      <c r="F95" s="126"/>
      <c r="G95" s="126"/>
      <c r="H95" s="126"/>
      <c r="I95" s="126"/>
      <c r="J95" s="126" t="s">
        <v>355</v>
      </c>
      <c r="K95" s="126"/>
      <c r="L95" s="126"/>
      <c r="M95" s="126"/>
      <c r="N95" s="126"/>
      <c r="O95" s="126"/>
      <c r="P95" s="126"/>
      <c r="Q95" s="135"/>
      <c r="S95" s="136"/>
      <c r="T95" s="137"/>
      <c r="U95" s="137"/>
      <c r="V95" s="137"/>
      <c r="W95" s="137"/>
      <c r="X95" s="137"/>
      <c r="Y95" s="137"/>
      <c r="Z95" s="137"/>
      <c r="AA95" s="137"/>
      <c r="AB95" s="138"/>
      <c r="AD95" s="133"/>
      <c r="AE95" s="131"/>
      <c r="AF95" s="131"/>
      <c r="AG95" s="131"/>
      <c r="AH95" s="131"/>
      <c r="AI95" s="131"/>
      <c r="AJ95" s="134"/>
      <c r="AK95" s="130"/>
      <c r="AL95" s="131"/>
      <c r="AM95" s="131"/>
      <c r="AN95" s="131"/>
      <c r="AO95" s="132"/>
    </row>
    <row r="96" spans="2:41" x14ac:dyDescent="0.15">
      <c r="B96" s="142" t="s">
        <v>50</v>
      </c>
      <c r="C96" s="126"/>
      <c r="D96" s="126"/>
      <c r="E96" s="126" t="s">
        <v>53</v>
      </c>
      <c r="F96" s="126"/>
      <c r="G96" s="126"/>
      <c r="H96" s="126"/>
      <c r="I96" s="126"/>
      <c r="J96" s="126"/>
      <c r="K96" s="126"/>
      <c r="L96" s="126"/>
      <c r="M96" s="126"/>
      <c r="N96" s="126"/>
      <c r="O96" s="126"/>
      <c r="P96" s="126"/>
      <c r="Q96" s="135"/>
      <c r="S96" s="139"/>
      <c r="T96" s="140"/>
      <c r="U96" s="140"/>
      <c r="V96" s="140"/>
      <c r="W96" s="140"/>
      <c r="X96" s="140"/>
      <c r="Y96" s="140"/>
      <c r="Z96" s="140"/>
      <c r="AA96" s="140"/>
      <c r="AB96" s="141"/>
      <c r="AD96" s="118"/>
      <c r="AE96" s="116"/>
      <c r="AF96" s="116"/>
      <c r="AG96" s="116"/>
      <c r="AH96" s="116"/>
      <c r="AI96" s="116"/>
      <c r="AJ96" s="119"/>
      <c r="AK96" s="115"/>
      <c r="AL96" s="116"/>
      <c r="AM96" s="116"/>
      <c r="AN96" s="116"/>
      <c r="AO96" s="117"/>
    </row>
    <row r="97" spans="2:41" x14ac:dyDescent="0.15">
      <c r="B97" s="142" t="s">
        <v>51</v>
      </c>
      <c r="C97" s="126"/>
      <c r="D97" s="126"/>
      <c r="E97" s="126" t="s">
        <v>54</v>
      </c>
      <c r="F97" s="126"/>
      <c r="G97" s="126"/>
      <c r="H97" s="126"/>
      <c r="I97" s="126"/>
      <c r="J97" s="126"/>
      <c r="K97" s="126"/>
      <c r="L97" s="126"/>
      <c r="M97" s="126"/>
      <c r="N97" s="126"/>
      <c r="O97" s="126"/>
      <c r="P97" s="126"/>
      <c r="Q97" s="135"/>
      <c r="S97" s="120"/>
      <c r="T97" s="121"/>
      <c r="U97" s="121"/>
      <c r="V97" s="121"/>
      <c r="W97" s="121"/>
      <c r="X97" s="121"/>
      <c r="Y97" s="121"/>
      <c r="Z97" s="121"/>
      <c r="AA97" s="121"/>
      <c r="AB97" s="122"/>
      <c r="AD97" s="133"/>
      <c r="AE97" s="131"/>
      <c r="AF97" s="131"/>
      <c r="AG97" s="131"/>
      <c r="AH97" s="131"/>
      <c r="AI97" s="131"/>
      <c r="AJ97" s="134"/>
      <c r="AK97" s="130"/>
      <c r="AL97" s="131"/>
      <c r="AM97" s="131"/>
      <c r="AN97" s="131"/>
      <c r="AO97" s="132"/>
    </row>
    <row r="98" spans="2:41" x14ac:dyDescent="0.15">
      <c r="B98" s="142" t="s">
        <v>52</v>
      </c>
      <c r="C98" s="126"/>
      <c r="D98" s="126"/>
      <c r="E98" s="128" t="s">
        <v>55</v>
      </c>
      <c r="F98" s="128"/>
      <c r="G98" s="128"/>
      <c r="H98" s="128"/>
      <c r="I98" s="128"/>
      <c r="J98" s="128"/>
      <c r="K98" s="128"/>
      <c r="L98" s="128"/>
      <c r="M98" s="128"/>
      <c r="N98" s="128"/>
      <c r="O98" s="128"/>
      <c r="P98" s="128"/>
      <c r="Q98" s="129"/>
      <c r="S98" s="123"/>
      <c r="T98" s="124"/>
      <c r="U98" s="124"/>
      <c r="V98" s="124"/>
      <c r="W98" s="124"/>
      <c r="X98" s="124"/>
      <c r="Y98" s="124"/>
      <c r="Z98" s="124"/>
      <c r="AA98" s="124"/>
      <c r="AB98" s="125"/>
      <c r="AD98" s="118"/>
      <c r="AE98" s="116"/>
      <c r="AF98" s="116"/>
      <c r="AG98" s="116"/>
      <c r="AH98" s="116"/>
      <c r="AI98" s="116"/>
      <c r="AJ98" s="119"/>
      <c r="AK98" s="115"/>
      <c r="AL98" s="116"/>
      <c r="AM98" s="116"/>
      <c r="AN98" s="116"/>
      <c r="AO98" s="117"/>
    </row>
    <row r="99" spans="2:41" x14ac:dyDescent="0.15">
      <c r="B99" s="142"/>
      <c r="C99" s="126"/>
      <c r="D99" s="126"/>
      <c r="E99" s="128"/>
      <c r="F99" s="128"/>
      <c r="G99" s="128"/>
      <c r="H99" s="128"/>
      <c r="I99" s="128"/>
      <c r="J99" s="128"/>
      <c r="K99" s="128"/>
      <c r="L99" s="128"/>
      <c r="M99" s="128"/>
      <c r="N99" s="128"/>
      <c r="O99" s="128"/>
      <c r="P99" s="128"/>
      <c r="Q99" s="129"/>
      <c r="S99" s="136"/>
      <c r="T99" s="137"/>
      <c r="U99" s="137"/>
      <c r="V99" s="137"/>
      <c r="W99" s="137"/>
      <c r="X99" s="137"/>
      <c r="Y99" s="137"/>
      <c r="Z99" s="137"/>
      <c r="AA99" s="137"/>
      <c r="AB99" s="138"/>
      <c r="AD99" s="372"/>
      <c r="AE99" s="370"/>
      <c r="AF99" s="370"/>
      <c r="AG99" s="370"/>
      <c r="AH99" s="370"/>
      <c r="AI99" s="370"/>
      <c r="AJ99" s="370"/>
      <c r="AK99" s="370"/>
      <c r="AL99" s="370"/>
      <c r="AM99" s="370"/>
      <c r="AN99" s="370"/>
      <c r="AO99" s="371"/>
    </row>
    <row r="100" spans="2:41" ht="15" thickBot="1" x14ac:dyDescent="0.2">
      <c r="B100" s="348" t="s">
        <v>56</v>
      </c>
      <c r="C100" s="346"/>
      <c r="D100" s="346"/>
      <c r="E100" s="346"/>
      <c r="F100" s="346"/>
      <c r="G100" s="346"/>
      <c r="H100" s="346"/>
      <c r="I100" s="346"/>
      <c r="J100" s="346" t="s">
        <v>57</v>
      </c>
      <c r="K100" s="346"/>
      <c r="L100" s="346"/>
      <c r="M100" s="346"/>
      <c r="N100" s="346"/>
      <c r="O100" s="346"/>
      <c r="P100" s="346"/>
      <c r="Q100" s="347"/>
      <c r="S100" s="364"/>
      <c r="T100" s="365"/>
      <c r="U100" s="365"/>
      <c r="V100" s="365"/>
      <c r="W100" s="365"/>
      <c r="X100" s="365"/>
      <c r="Y100" s="365"/>
      <c r="Z100" s="365"/>
      <c r="AA100" s="365"/>
      <c r="AB100" s="366"/>
      <c r="AD100" s="369"/>
      <c r="AE100" s="367"/>
      <c r="AF100" s="367"/>
      <c r="AG100" s="367"/>
      <c r="AH100" s="367"/>
      <c r="AI100" s="367"/>
      <c r="AJ100" s="367"/>
      <c r="AK100" s="367"/>
      <c r="AL100" s="367"/>
      <c r="AM100" s="367"/>
      <c r="AN100" s="367"/>
      <c r="AO100" s="368"/>
    </row>
  </sheetData>
  <sheetProtection sheet="1" selectLockedCells="1"/>
  <mergeCells count="801">
    <mergeCell ref="S86:AB86"/>
    <mergeCell ref="AD86:AO86"/>
    <mergeCell ref="B77:Q77"/>
    <mergeCell ref="B75:Q75"/>
    <mergeCell ref="B78:Q88"/>
    <mergeCell ref="J91:K91"/>
    <mergeCell ref="J92:K92"/>
    <mergeCell ref="L91:M91"/>
    <mergeCell ref="L92:M92"/>
    <mergeCell ref="AK87:AO87"/>
    <mergeCell ref="AD87:AJ87"/>
    <mergeCell ref="AD88:AJ88"/>
    <mergeCell ref="AD89:AJ89"/>
    <mergeCell ref="AK88:AO88"/>
    <mergeCell ref="AK89:AO89"/>
    <mergeCell ref="S99:AB100"/>
    <mergeCell ref="AK100:AO100"/>
    <mergeCell ref="AD100:AJ100"/>
    <mergeCell ref="AK99:AO99"/>
    <mergeCell ref="AD99:AJ99"/>
    <mergeCell ref="AK97:AO97"/>
    <mergeCell ref="AD97:AJ97"/>
    <mergeCell ref="AK96:AO96"/>
    <mergeCell ref="AD96:AJ96"/>
    <mergeCell ref="S95:AB96"/>
    <mergeCell ref="S97:AB98"/>
    <mergeCell ref="AK98:AO98"/>
    <mergeCell ref="AD98:AJ98"/>
    <mergeCell ref="AK95:AO95"/>
    <mergeCell ref="AD95:AJ95"/>
    <mergeCell ref="W36:X36"/>
    <mergeCell ref="Y36:AA36"/>
    <mergeCell ref="AE49:AF49"/>
    <mergeCell ref="AE50:AF50"/>
    <mergeCell ref="AE51:AF51"/>
    <mergeCell ref="AE52:AF52"/>
    <mergeCell ref="AE53:AF53"/>
    <mergeCell ref="AE54:AF54"/>
    <mergeCell ref="AH48:AO48"/>
    <mergeCell ref="AL49:AO50"/>
    <mergeCell ref="AH49:AK50"/>
    <mergeCell ref="AH51:AK52"/>
    <mergeCell ref="AH53:AK54"/>
    <mergeCell ref="AL51:AO52"/>
    <mergeCell ref="AL53:AM54"/>
    <mergeCell ref="AN53:AO53"/>
    <mergeCell ref="AN54:AO54"/>
    <mergeCell ref="AD47:AL47"/>
    <mergeCell ref="AH46:AI46"/>
    <mergeCell ref="AJ46:AK46"/>
    <mergeCell ref="AB36:AC36"/>
    <mergeCell ref="AD36:AE36"/>
    <mergeCell ref="AF36:AG36"/>
    <mergeCell ref="AH36:AI36"/>
    <mergeCell ref="W3:X4"/>
    <mergeCell ref="W5:X6"/>
    <mergeCell ref="W7:X8"/>
    <mergeCell ref="B96:D96"/>
    <mergeCell ref="B97:D97"/>
    <mergeCell ref="B98:D99"/>
    <mergeCell ref="E98:Q99"/>
    <mergeCell ref="J100:Q100"/>
    <mergeCell ref="B100:I100"/>
    <mergeCell ref="J47:R47"/>
    <mergeCell ref="N50:O50"/>
    <mergeCell ref="B3:C3"/>
    <mergeCell ref="B4:C4"/>
    <mergeCell ref="B5:C5"/>
    <mergeCell ref="B6:C6"/>
    <mergeCell ref="B7:C7"/>
    <mergeCell ref="B8:C8"/>
    <mergeCell ref="J49:O49"/>
    <mergeCell ref="E12:F12"/>
    <mergeCell ref="Q3:R4"/>
    <mergeCell ref="Q5:R6"/>
    <mergeCell ref="Q7:R8"/>
    <mergeCell ref="S3:T4"/>
    <mergeCell ref="N30:O30"/>
    <mergeCell ref="P30:Q30"/>
    <mergeCell ref="R30:S30"/>
    <mergeCell ref="T30:U30"/>
    <mergeCell ref="J16:K16"/>
    <mergeCell ref="L16:M16"/>
    <mergeCell ref="N16:O16"/>
    <mergeCell ref="P16:Q16"/>
    <mergeCell ref="R16:S16"/>
    <mergeCell ref="T16:U16"/>
    <mergeCell ref="J17:K17"/>
    <mergeCell ref="L17:M17"/>
    <mergeCell ref="N17:O17"/>
    <mergeCell ref="P17:Q17"/>
    <mergeCell ref="R18:S18"/>
    <mergeCell ref="T18:U18"/>
    <mergeCell ref="J19:K19"/>
    <mergeCell ref="L19:M19"/>
    <mergeCell ref="N19:O19"/>
    <mergeCell ref="P19:Q19"/>
    <mergeCell ref="R19:S19"/>
    <mergeCell ref="T19:U19"/>
    <mergeCell ref="J20:K20"/>
    <mergeCell ref="L20:M20"/>
    <mergeCell ref="N20:O20"/>
    <mergeCell ref="B12:D12"/>
    <mergeCell ref="J24:K24"/>
    <mergeCell ref="L24:M24"/>
    <mergeCell ref="N24:O24"/>
    <mergeCell ref="P24:Q24"/>
    <mergeCell ref="R24:S24"/>
    <mergeCell ref="T24:U24"/>
    <mergeCell ref="J25:K25"/>
    <mergeCell ref="L25:M25"/>
    <mergeCell ref="N25:O25"/>
    <mergeCell ref="P25:Q25"/>
    <mergeCell ref="R25:S25"/>
    <mergeCell ref="T25:U25"/>
    <mergeCell ref="J14:K14"/>
    <mergeCell ref="H14:I14"/>
    <mergeCell ref="J15:K15"/>
    <mergeCell ref="H15:I15"/>
    <mergeCell ref="H16:I16"/>
    <mergeCell ref="R17:S17"/>
    <mergeCell ref="T17:U17"/>
    <mergeCell ref="J18:K18"/>
    <mergeCell ref="L18:M18"/>
    <mergeCell ref="N18:O18"/>
    <mergeCell ref="P18:Q18"/>
    <mergeCell ref="Y5:Z6"/>
    <mergeCell ref="Y7:Z8"/>
    <mergeCell ref="AA3:AB3"/>
    <mergeCell ref="AA4:AB4"/>
    <mergeCell ref="AA5:AB5"/>
    <mergeCell ref="AA6:AB6"/>
    <mergeCell ref="AA7:AB7"/>
    <mergeCell ref="AA8:AB8"/>
    <mergeCell ref="J31:K31"/>
    <mergeCell ref="L31:M31"/>
    <mergeCell ref="N31:O31"/>
    <mergeCell ref="P31:Q31"/>
    <mergeCell ref="R31:S31"/>
    <mergeCell ref="T31:U31"/>
    <mergeCell ref="S5:T6"/>
    <mergeCell ref="S7:T8"/>
    <mergeCell ref="U3:V3"/>
    <mergeCell ref="U4:V4"/>
    <mergeCell ref="U5:V5"/>
    <mergeCell ref="U6:V6"/>
    <mergeCell ref="U7:V7"/>
    <mergeCell ref="U8:V8"/>
    <mergeCell ref="J30:K30"/>
    <mergeCell ref="L30:M30"/>
    <mergeCell ref="Q2:AH2"/>
    <mergeCell ref="AJ2:AO8"/>
    <mergeCell ref="J6:K6"/>
    <mergeCell ref="J4:K4"/>
    <mergeCell ref="L4:O4"/>
    <mergeCell ref="L6:O6"/>
    <mergeCell ref="B2:O2"/>
    <mergeCell ref="D3:O3"/>
    <mergeCell ref="D4:I4"/>
    <mergeCell ref="D5:O5"/>
    <mergeCell ref="D6:I6"/>
    <mergeCell ref="D7:O7"/>
    <mergeCell ref="D8:O8"/>
    <mergeCell ref="AC3:AD4"/>
    <mergeCell ref="AC5:AD6"/>
    <mergeCell ref="AC7:AD8"/>
    <mergeCell ref="AE3:AF4"/>
    <mergeCell ref="AE5:AF6"/>
    <mergeCell ref="AE7:AF8"/>
    <mergeCell ref="AG3:AH3"/>
    <mergeCell ref="AG4:AH4"/>
    <mergeCell ref="AG5:AH5"/>
    <mergeCell ref="AG6:AH6"/>
    <mergeCell ref="Y3:Z4"/>
    <mergeCell ref="J10:M11"/>
    <mergeCell ref="N10:O11"/>
    <mergeCell ref="P10:Q11"/>
    <mergeCell ref="Z10:AC11"/>
    <mergeCell ref="AD10:AE11"/>
    <mergeCell ref="AF10:AG11"/>
    <mergeCell ref="R10:U11"/>
    <mergeCell ref="V10:W11"/>
    <mergeCell ref="X10:Y11"/>
    <mergeCell ref="AL10:AO10"/>
    <mergeCell ref="AL11:AO11"/>
    <mergeCell ref="T15:U15"/>
    <mergeCell ref="R15:S15"/>
    <mergeCell ref="P15:Q15"/>
    <mergeCell ref="P14:U14"/>
    <mergeCell ref="N14:O14"/>
    <mergeCell ref="L14:M14"/>
    <mergeCell ref="AB14:AC14"/>
    <mergeCell ref="AD14:AE14"/>
    <mergeCell ref="AF14:AG14"/>
    <mergeCell ref="AH14:AI14"/>
    <mergeCell ref="AJ14:AO14"/>
    <mergeCell ref="AN15:AO15"/>
    <mergeCell ref="AL15:AM15"/>
    <mergeCell ref="AJ15:AK15"/>
    <mergeCell ref="W15:AA15"/>
    <mergeCell ref="N15:O15"/>
    <mergeCell ref="L15:M15"/>
    <mergeCell ref="B13:AO13"/>
    <mergeCell ref="C15:G15"/>
    <mergeCell ref="H10:I11"/>
    <mergeCell ref="F10:G11"/>
    <mergeCell ref="B10:E11"/>
    <mergeCell ref="J22:K22"/>
    <mergeCell ref="L22:M22"/>
    <mergeCell ref="N22:O22"/>
    <mergeCell ref="P22:Q22"/>
    <mergeCell ref="R22:S22"/>
    <mergeCell ref="T22:U22"/>
    <mergeCell ref="J23:K23"/>
    <mergeCell ref="L23:M23"/>
    <mergeCell ref="N23:O23"/>
    <mergeCell ref="P23:Q23"/>
    <mergeCell ref="R23:S23"/>
    <mergeCell ref="T23:U23"/>
    <mergeCell ref="J26:K26"/>
    <mergeCell ref="L26:M26"/>
    <mergeCell ref="N26:O26"/>
    <mergeCell ref="P26:Q26"/>
    <mergeCell ref="R26:S26"/>
    <mergeCell ref="T26:U26"/>
    <mergeCell ref="J27:K27"/>
    <mergeCell ref="L27:M27"/>
    <mergeCell ref="N27:O27"/>
    <mergeCell ref="P27:Q27"/>
    <mergeCell ref="R27:S27"/>
    <mergeCell ref="T27:U27"/>
    <mergeCell ref="J28:K28"/>
    <mergeCell ref="L28:M28"/>
    <mergeCell ref="N28:O28"/>
    <mergeCell ref="P28:Q28"/>
    <mergeCell ref="R28:S28"/>
    <mergeCell ref="T28:U28"/>
    <mergeCell ref="J29:K29"/>
    <mergeCell ref="L29:M29"/>
    <mergeCell ref="N29:O29"/>
    <mergeCell ref="P29:Q29"/>
    <mergeCell ref="R29:S29"/>
    <mergeCell ref="T29:U29"/>
    <mergeCell ref="J37:K37"/>
    <mergeCell ref="L37:M37"/>
    <mergeCell ref="N37:O37"/>
    <mergeCell ref="P37:Q37"/>
    <mergeCell ref="R37:S37"/>
    <mergeCell ref="T37:U37"/>
    <mergeCell ref="L32:M32"/>
    <mergeCell ref="N32:O32"/>
    <mergeCell ref="P32:Q32"/>
    <mergeCell ref="R32:S32"/>
    <mergeCell ref="T32:U32"/>
    <mergeCell ref="J33:K33"/>
    <mergeCell ref="L33:M33"/>
    <mergeCell ref="N33:O33"/>
    <mergeCell ref="P33:Q33"/>
    <mergeCell ref="R33:S33"/>
    <mergeCell ref="T33:U33"/>
    <mergeCell ref="J32:K32"/>
    <mergeCell ref="R34:S34"/>
    <mergeCell ref="T34:U34"/>
    <mergeCell ref="J35:K35"/>
    <mergeCell ref="L35:M35"/>
    <mergeCell ref="N35:O35"/>
    <mergeCell ref="P35:Q35"/>
    <mergeCell ref="R35:S35"/>
    <mergeCell ref="T35:U35"/>
    <mergeCell ref="P36:Q36"/>
    <mergeCell ref="R36:S36"/>
    <mergeCell ref="T36:U36"/>
    <mergeCell ref="L44:M44"/>
    <mergeCell ref="N44:O44"/>
    <mergeCell ref="P44:Q44"/>
    <mergeCell ref="R44:S44"/>
    <mergeCell ref="T44:U44"/>
    <mergeCell ref="P38:Q38"/>
    <mergeCell ref="R38:S38"/>
    <mergeCell ref="T38:U38"/>
    <mergeCell ref="J39:K39"/>
    <mergeCell ref="P42:Q42"/>
    <mergeCell ref="R42:S42"/>
    <mergeCell ref="T42:U42"/>
    <mergeCell ref="J43:K43"/>
    <mergeCell ref="L43:M43"/>
    <mergeCell ref="N43:O43"/>
    <mergeCell ref="P43:Q43"/>
    <mergeCell ref="R43:S43"/>
    <mergeCell ref="T43:U43"/>
    <mergeCell ref="AN20:AO20"/>
    <mergeCell ref="AD17:AE17"/>
    <mergeCell ref="AF17:AG17"/>
    <mergeCell ref="AH17:AI17"/>
    <mergeCell ref="AJ17:AK17"/>
    <mergeCell ref="AL17:AM17"/>
    <mergeCell ref="AN17:AO17"/>
    <mergeCell ref="AD18:AE18"/>
    <mergeCell ref="AF18:AG18"/>
    <mergeCell ref="AH18:AI18"/>
    <mergeCell ref="AJ18:AK18"/>
    <mergeCell ref="AL18:AM18"/>
    <mergeCell ref="AN18:AO18"/>
    <mergeCell ref="AB20:AC20"/>
    <mergeCell ref="AD21:AE21"/>
    <mergeCell ref="AF21:AG21"/>
    <mergeCell ref="AH21:AI21"/>
    <mergeCell ref="AJ21:AK21"/>
    <mergeCell ref="AL21:AM21"/>
    <mergeCell ref="AD19:AE19"/>
    <mergeCell ref="AF19:AG19"/>
    <mergeCell ref="AH19:AI19"/>
    <mergeCell ref="AJ19:AK19"/>
    <mergeCell ref="AL19:AM19"/>
    <mergeCell ref="AB21:AC21"/>
    <mergeCell ref="AD20:AE20"/>
    <mergeCell ref="AF20:AG20"/>
    <mergeCell ref="AH20:AI20"/>
    <mergeCell ref="AJ20:AK20"/>
    <mergeCell ref="AL20:AM20"/>
    <mergeCell ref="AD23:AE23"/>
    <mergeCell ref="AF23:AG23"/>
    <mergeCell ref="AH23:AI23"/>
    <mergeCell ref="AJ23:AK23"/>
    <mergeCell ref="AL23:AM23"/>
    <mergeCell ref="AN23:AO23"/>
    <mergeCell ref="AN21:AO21"/>
    <mergeCell ref="AD22:AE22"/>
    <mergeCell ref="AF22:AG22"/>
    <mergeCell ref="AH22:AI22"/>
    <mergeCell ref="AJ22:AK22"/>
    <mergeCell ref="AL22:AM22"/>
    <mergeCell ref="AN22:AO22"/>
    <mergeCell ref="AD24:AE24"/>
    <mergeCell ref="AF24:AG24"/>
    <mergeCell ref="AH24:AI24"/>
    <mergeCell ref="AJ24:AK24"/>
    <mergeCell ref="AL24:AM24"/>
    <mergeCell ref="AN24:AO24"/>
    <mergeCell ref="AB25:AC25"/>
    <mergeCell ref="AD25:AE25"/>
    <mergeCell ref="AF25:AG25"/>
    <mergeCell ref="AH25:AI25"/>
    <mergeCell ref="AJ25:AK25"/>
    <mergeCell ref="AL25:AM25"/>
    <mergeCell ref="AN25:AO25"/>
    <mergeCell ref="AD26:AE26"/>
    <mergeCell ref="AF26:AG26"/>
    <mergeCell ref="AH26:AI26"/>
    <mergeCell ref="AJ26:AK26"/>
    <mergeCell ref="AL26:AM26"/>
    <mergeCell ref="AN26:AO26"/>
    <mergeCell ref="AB27:AC27"/>
    <mergeCell ref="AD27:AE27"/>
    <mergeCell ref="AF27:AG27"/>
    <mergeCell ref="AH27:AI27"/>
    <mergeCell ref="AJ27:AK27"/>
    <mergeCell ref="AL27:AM27"/>
    <mergeCell ref="AN27:AO27"/>
    <mergeCell ref="AH28:AI28"/>
    <mergeCell ref="AJ28:AK28"/>
    <mergeCell ref="AL28:AM28"/>
    <mergeCell ref="AN28:AO28"/>
    <mergeCell ref="AB29:AC29"/>
    <mergeCell ref="AD29:AE29"/>
    <mergeCell ref="AF29:AG29"/>
    <mergeCell ref="AH29:AI29"/>
    <mergeCell ref="AJ29:AK29"/>
    <mergeCell ref="AL29:AM29"/>
    <mergeCell ref="AN29:AO29"/>
    <mergeCell ref="AB33:AC33"/>
    <mergeCell ref="AD33:AE33"/>
    <mergeCell ref="AF33:AG33"/>
    <mergeCell ref="AH33:AI33"/>
    <mergeCell ref="AJ33:AK33"/>
    <mergeCell ref="AL33:AM33"/>
    <mergeCell ref="AN33:AO33"/>
    <mergeCell ref="AD30:AE30"/>
    <mergeCell ref="AF30:AG30"/>
    <mergeCell ref="AH30:AI30"/>
    <mergeCell ref="AJ30:AK30"/>
    <mergeCell ref="AL30:AM30"/>
    <mergeCell ref="AN30:AO30"/>
    <mergeCell ref="AB31:AC31"/>
    <mergeCell ref="AD31:AE31"/>
    <mergeCell ref="AF31:AG31"/>
    <mergeCell ref="AH31:AI31"/>
    <mergeCell ref="AJ31:AK31"/>
    <mergeCell ref="AL31:AM31"/>
    <mergeCell ref="AN31:AO31"/>
    <mergeCell ref="AB37:AC37"/>
    <mergeCell ref="AD37:AE37"/>
    <mergeCell ref="AF37:AG37"/>
    <mergeCell ref="AH37:AI37"/>
    <mergeCell ref="AJ37:AK37"/>
    <mergeCell ref="AL37:AM37"/>
    <mergeCell ref="AN37:AO37"/>
    <mergeCell ref="AD34:AE34"/>
    <mergeCell ref="AF34:AG34"/>
    <mergeCell ref="AH34:AI34"/>
    <mergeCell ref="AJ34:AK34"/>
    <mergeCell ref="AL34:AM34"/>
    <mergeCell ref="AN34:AO34"/>
    <mergeCell ref="AB35:AC35"/>
    <mergeCell ref="AD35:AE35"/>
    <mergeCell ref="AF35:AG35"/>
    <mergeCell ref="AH35:AI35"/>
    <mergeCell ref="AJ35:AK35"/>
    <mergeCell ref="AL35:AM35"/>
    <mergeCell ref="AN35:AO35"/>
    <mergeCell ref="AB41:AC41"/>
    <mergeCell ref="AD41:AE41"/>
    <mergeCell ref="AF41:AG41"/>
    <mergeCell ref="AH41:AI41"/>
    <mergeCell ref="AJ41:AK41"/>
    <mergeCell ref="AL41:AM41"/>
    <mergeCell ref="AN41:AO41"/>
    <mergeCell ref="AD38:AE38"/>
    <mergeCell ref="AF38:AG38"/>
    <mergeCell ref="AH38:AI38"/>
    <mergeCell ref="AJ38:AK38"/>
    <mergeCell ref="AL38:AM38"/>
    <mergeCell ref="AN38:AO38"/>
    <mergeCell ref="AB39:AC39"/>
    <mergeCell ref="AD39:AE39"/>
    <mergeCell ref="AF39:AG39"/>
    <mergeCell ref="AH39:AI39"/>
    <mergeCell ref="AJ39:AK39"/>
    <mergeCell ref="AL39:AM39"/>
    <mergeCell ref="AN39:AO39"/>
    <mergeCell ref="AB45:AC45"/>
    <mergeCell ref="AD45:AE45"/>
    <mergeCell ref="AF45:AG45"/>
    <mergeCell ref="AH45:AI45"/>
    <mergeCell ref="AJ45:AK45"/>
    <mergeCell ref="AL45:AM45"/>
    <mergeCell ref="AN45:AO45"/>
    <mergeCell ref="AD42:AE42"/>
    <mergeCell ref="AF42:AG42"/>
    <mergeCell ref="AH42:AI42"/>
    <mergeCell ref="AJ42:AK42"/>
    <mergeCell ref="AL42:AM42"/>
    <mergeCell ref="AN42:AO42"/>
    <mergeCell ref="AB43:AC43"/>
    <mergeCell ref="AD43:AE43"/>
    <mergeCell ref="AF43:AG43"/>
    <mergeCell ref="AH43:AI43"/>
    <mergeCell ref="AJ43:AK43"/>
    <mergeCell ref="AL43:AM43"/>
    <mergeCell ref="AN43:AO43"/>
    <mergeCell ref="H22:I22"/>
    <mergeCell ref="H23:I23"/>
    <mergeCell ref="H24:I24"/>
    <mergeCell ref="H25:I25"/>
    <mergeCell ref="J34:K34"/>
    <mergeCell ref="L34:M34"/>
    <mergeCell ref="N34:O34"/>
    <mergeCell ref="P34:Q34"/>
    <mergeCell ref="AB44:AC44"/>
    <mergeCell ref="AB42:AC42"/>
    <mergeCell ref="AB40:AC40"/>
    <mergeCell ref="AB38:AC38"/>
    <mergeCell ref="AB34:AC34"/>
    <mergeCell ref="AB32:AC32"/>
    <mergeCell ref="AB30:AC30"/>
    <mergeCell ref="AB28:AC28"/>
    <mergeCell ref="AB26:AC26"/>
    <mergeCell ref="AB24:AC24"/>
    <mergeCell ref="AB22:AC22"/>
    <mergeCell ref="AB23:AC23"/>
    <mergeCell ref="J40:K40"/>
    <mergeCell ref="L40:M40"/>
    <mergeCell ref="N40:O40"/>
    <mergeCell ref="P40:Q40"/>
    <mergeCell ref="H26:I26"/>
    <mergeCell ref="H27:I27"/>
    <mergeCell ref="H28:I28"/>
    <mergeCell ref="H29:I29"/>
    <mergeCell ref="H30:I30"/>
    <mergeCell ref="H31:I31"/>
    <mergeCell ref="H32:I32"/>
    <mergeCell ref="H33:I33"/>
    <mergeCell ref="H34:I34"/>
    <mergeCell ref="L21:M21"/>
    <mergeCell ref="N21:O21"/>
    <mergeCell ref="P21:Q21"/>
    <mergeCell ref="R21:S21"/>
    <mergeCell ref="T21:U21"/>
    <mergeCell ref="W22:AA22"/>
    <mergeCell ref="W23:AA23"/>
    <mergeCell ref="W24:AA24"/>
    <mergeCell ref="W25:AA25"/>
    <mergeCell ref="AB17:AC17"/>
    <mergeCell ref="AB18:AC18"/>
    <mergeCell ref="AB19:AC19"/>
    <mergeCell ref="AN19:AO19"/>
    <mergeCell ref="AN16:AO16"/>
    <mergeCell ref="AL16:AM16"/>
    <mergeCell ref="AJ16:AK16"/>
    <mergeCell ref="AB15:AC15"/>
    <mergeCell ref="AD15:AE15"/>
    <mergeCell ref="AF15:AG15"/>
    <mergeCell ref="AH15:AI15"/>
    <mergeCell ref="AB16:AC16"/>
    <mergeCell ref="AD16:AE16"/>
    <mergeCell ref="AF16:AG16"/>
    <mergeCell ref="AH16:AI16"/>
    <mergeCell ref="Y26:AA26"/>
    <mergeCell ref="Y30:AA30"/>
    <mergeCell ref="Y31:AA31"/>
    <mergeCell ref="Y32:AA32"/>
    <mergeCell ref="E36:G36"/>
    <mergeCell ref="C22:G22"/>
    <mergeCell ref="C23:G23"/>
    <mergeCell ref="C24:G24"/>
    <mergeCell ref="C25:G25"/>
    <mergeCell ref="C26:G26"/>
    <mergeCell ref="C27:G27"/>
    <mergeCell ref="C28:G28"/>
    <mergeCell ref="C29:G29"/>
    <mergeCell ref="C30:G30"/>
    <mergeCell ref="C31:G31"/>
    <mergeCell ref="C32:G32"/>
    <mergeCell ref="W28:AA28"/>
    <mergeCell ref="W29:AA29"/>
    <mergeCell ref="W34:AA34"/>
    <mergeCell ref="J36:K36"/>
    <mergeCell ref="L36:M36"/>
    <mergeCell ref="N36:O36"/>
    <mergeCell ref="W33:AA33"/>
    <mergeCell ref="W27:AA27"/>
    <mergeCell ref="C16:G16"/>
    <mergeCell ref="C17:G17"/>
    <mergeCell ref="C18:G18"/>
    <mergeCell ref="C39:G39"/>
    <mergeCell ref="C40:G40"/>
    <mergeCell ref="C41:G41"/>
    <mergeCell ref="C42:G42"/>
    <mergeCell ref="C14:G14"/>
    <mergeCell ref="W26:X26"/>
    <mergeCell ref="W16:AA16"/>
    <mergeCell ref="W17:AA17"/>
    <mergeCell ref="W18:AA18"/>
    <mergeCell ref="W19:AA19"/>
    <mergeCell ref="H17:I17"/>
    <mergeCell ref="H18:I18"/>
    <mergeCell ref="H19:I19"/>
    <mergeCell ref="W20:AA20"/>
    <mergeCell ref="W21:AA21"/>
    <mergeCell ref="H20:I20"/>
    <mergeCell ref="H21:I21"/>
    <mergeCell ref="P20:Q20"/>
    <mergeCell ref="R20:S20"/>
    <mergeCell ref="T20:U20"/>
    <mergeCell ref="J21:K21"/>
    <mergeCell ref="E20:G20"/>
    <mergeCell ref="E21:G21"/>
    <mergeCell ref="E33:G33"/>
    <mergeCell ref="E34:G34"/>
    <mergeCell ref="E35:G35"/>
    <mergeCell ref="E37:G37"/>
    <mergeCell ref="E38:G38"/>
    <mergeCell ref="E44:G44"/>
    <mergeCell ref="E19:G19"/>
    <mergeCell ref="W35:AA35"/>
    <mergeCell ref="E43:G43"/>
    <mergeCell ref="W40:X40"/>
    <mergeCell ref="W37:AA37"/>
    <mergeCell ref="W38:AA38"/>
    <mergeCell ref="W39:AA39"/>
    <mergeCell ref="H44:I44"/>
    <mergeCell ref="H35:I35"/>
    <mergeCell ref="H36:I36"/>
    <mergeCell ref="R40:S40"/>
    <mergeCell ref="T40:U40"/>
    <mergeCell ref="J41:K41"/>
    <mergeCell ref="L41:M41"/>
    <mergeCell ref="N41:O41"/>
    <mergeCell ref="P41:Q41"/>
    <mergeCell ref="R41:S41"/>
    <mergeCell ref="T41:U41"/>
    <mergeCell ref="L39:M39"/>
    <mergeCell ref="N39:O39"/>
    <mergeCell ref="P39:Q39"/>
    <mergeCell ref="R39:S39"/>
    <mergeCell ref="T39:U39"/>
    <mergeCell ref="L38:M38"/>
    <mergeCell ref="N38:O38"/>
    <mergeCell ref="W44:AA44"/>
    <mergeCell ref="W45:AA45"/>
    <mergeCell ref="E45:G45"/>
    <mergeCell ref="H45:I45"/>
    <mergeCell ref="H37:I37"/>
    <mergeCell ref="H38:I38"/>
    <mergeCell ref="H39:I39"/>
    <mergeCell ref="H40:I40"/>
    <mergeCell ref="H41:I41"/>
    <mergeCell ref="H42:I42"/>
    <mergeCell ref="H43:I43"/>
    <mergeCell ref="J45:K45"/>
    <mergeCell ref="J44:K44"/>
    <mergeCell ref="J38:K38"/>
    <mergeCell ref="W41:AA41"/>
    <mergeCell ref="W42:AA42"/>
    <mergeCell ref="L45:M45"/>
    <mergeCell ref="N45:O45"/>
    <mergeCell ref="P45:Q45"/>
    <mergeCell ref="R45:S45"/>
    <mergeCell ref="T45:U45"/>
    <mergeCell ref="J42:K42"/>
    <mergeCell ref="L42:M42"/>
    <mergeCell ref="N42:O42"/>
    <mergeCell ref="B48:AF48"/>
    <mergeCell ref="AD46:AE46"/>
    <mergeCell ref="AF46:AG46"/>
    <mergeCell ref="C46:D46"/>
    <mergeCell ref="AB46:AC46"/>
    <mergeCell ref="B47:I47"/>
    <mergeCell ref="E46:G46"/>
    <mergeCell ref="C19:D19"/>
    <mergeCell ref="C20:D20"/>
    <mergeCell ref="C21:D21"/>
    <mergeCell ref="C33:D33"/>
    <mergeCell ref="C34:D34"/>
    <mergeCell ref="C37:D37"/>
    <mergeCell ref="C35:D35"/>
    <mergeCell ref="C36:D36"/>
    <mergeCell ref="C38:D38"/>
    <mergeCell ref="C43:D43"/>
    <mergeCell ref="C44:D44"/>
    <mergeCell ref="C45:D45"/>
    <mergeCell ref="W30:X30"/>
    <mergeCell ref="W31:X31"/>
    <mergeCell ref="W32:X32"/>
    <mergeCell ref="Y40:AA40"/>
    <mergeCell ref="W43:AA43"/>
    <mergeCell ref="AL46:AM46"/>
    <mergeCell ref="AN46:AO46"/>
    <mergeCell ref="W46:AA46"/>
    <mergeCell ref="H46:I46"/>
    <mergeCell ref="J46:K46"/>
    <mergeCell ref="L46:M46"/>
    <mergeCell ref="N46:O46"/>
    <mergeCell ref="P46:Q46"/>
    <mergeCell ref="R46:S46"/>
    <mergeCell ref="T46:U46"/>
    <mergeCell ref="W52:Y52"/>
    <mergeCell ref="AB49:AD49"/>
    <mergeCell ref="Z49:AA49"/>
    <mergeCell ref="B49:I49"/>
    <mergeCell ref="B50:I50"/>
    <mergeCell ref="R50:V50"/>
    <mergeCell ref="W49:Y49"/>
    <mergeCell ref="R49:V49"/>
    <mergeCell ref="P49:Q49"/>
    <mergeCell ref="P50:Q50"/>
    <mergeCell ref="B51:I51"/>
    <mergeCell ref="B52:I52"/>
    <mergeCell ref="W50:Y50"/>
    <mergeCell ref="Z50:AA50"/>
    <mergeCell ref="AB50:AD50"/>
    <mergeCell ref="J50:K50"/>
    <mergeCell ref="L50:M50"/>
    <mergeCell ref="AB51:AD51"/>
    <mergeCell ref="Z51:AA51"/>
    <mergeCell ref="J51:K51"/>
    <mergeCell ref="L51:M51"/>
    <mergeCell ref="N51:O51"/>
    <mergeCell ref="P51:Q51"/>
    <mergeCell ref="R51:V51"/>
    <mergeCell ref="W51:Y51"/>
    <mergeCell ref="Z52:AA52"/>
    <mergeCell ref="AB52:AD52"/>
    <mergeCell ref="B68:Q68"/>
    <mergeCell ref="S58:AO58"/>
    <mergeCell ref="S67:V68"/>
    <mergeCell ref="S69:V70"/>
    <mergeCell ref="S59:V60"/>
    <mergeCell ref="W59:AO60"/>
    <mergeCell ref="B61:Q64"/>
    <mergeCell ref="B58:Q58"/>
    <mergeCell ref="B60:C60"/>
    <mergeCell ref="K60:M60"/>
    <mergeCell ref="N60:Q60"/>
    <mergeCell ref="D60:J60"/>
    <mergeCell ref="B59:I59"/>
    <mergeCell ref="J59:Q59"/>
    <mergeCell ref="W53:Y53"/>
    <mergeCell ref="Z53:AA53"/>
    <mergeCell ref="AB53:AD53"/>
    <mergeCell ref="J54:K54"/>
    <mergeCell ref="R53:V53"/>
    <mergeCell ref="L52:M52"/>
    <mergeCell ref="N52:O52"/>
    <mergeCell ref="W71:AO72"/>
    <mergeCell ref="W73:AO74"/>
    <mergeCell ref="B69:Q69"/>
    <mergeCell ref="B70:Q70"/>
    <mergeCell ref="B71:Q71"/>
    <mergeCell ref="B72:Q72"/>
    <mergeCell ref="B73:Q73"/>
    <mergeCell ref="S71:V72"/>
    <mergeCell ref="S73:V74"/>
    <mergeCell ref="W61:AO62"/>
    <mergeCell ref="W63:AO64"/>
    <mergeCell ref="W65:AO66"/>
    <mergeCell ref="W67:AO68"/>
    <mergeCell ref="W69:AO70"/>
    <mergeCell ref="S61:V62"/>
    <mergeCell ref="S63:V64"/>
    <mergeCell ref="S65:V66"/>
    <mergeCell ref="B66:Q66"/>
    <mergeCell ref="B67:Q67"/>
    <mergeCell ref="P52:Q52"/>
    <mergeCell ref="R52:V52"/>
    <mergeCell ref="B95:I95"/>
    <mergeCell ref="J95:Q95"/>
    <mergeCell ref="E96:Q96"/>
    <mergeCell ref="E97:Q97"/>
    <mergeCell ref="B91:E92"/>
    <mergeCell ref="F91:G91"/>
    <mergeCell ref="F92:G92"/>
    <mergeCell ref="B74:Q74"/>
    <mergeCell ref="B53:I53"/>
    <mergeCell ref="B54:I54"/>
    <mergeCell ref="J53:K53"/>
    <mergeCell ref="L53:M53"/>
    <mergeCell ref="N53:O53"/>
    <mergeCell ref="L54:M54"/>
    <mergeCell ref="N54:O54"/>
    <mergeCell ref="S89:AB90"/>
    <mergeCell ref="S87:AB88"/>
    <mergeCell ref="S75:AO84"/>
    <mergeCell ref="B90:Q90"/>
    <mergeCell ref="N91:O91"/>
    <mergeCell ref="N92:O92"/>
    <mergeCell ref="P91:Q91"/>
    <mergeCell ref="AK94:AO94"/>
    <mergeCell ref="AD94:AJ94"/>
    <mergeCell ref="S93:AB94"/>
    <mergeCell ref="H91:I91"/>
    <mergeCell ref="H92:I92"/>
    <mergeCell ref="B93:Q94"/>
    <mergeCell ref="AD90:AJ90"/>
    <mergeCell ref="AK90:AO90"/>
    <mergeCell ref="AK93:AO93"/>
    <mergeCell ref="AD93:AJ93"/>
    <mergeCell ref="AK92:AO92"/>
    <mergeCell ref="AD92:AJ92"/>
    <mergeCell ref="AK91:AO91"/>
    <mergeCell ref="AD91:AJ91"/>
    <mergeCell ref="P92:Q92"/>
    <mergeCell ref="S91:AB92"/>
    <mergeCell ref="AG8:AH8"/>
    <mergeCell ref="AD44:AE44"/>
    <mergeCell ref="AF44:AG44"/>
    <mergeCell ref="AH44:AI44"/>
    <mergeCell ref="AJ44:AK44"/>
    <mergeCell ref="AL44:AM44"/>
    <mergeCell ref="AN44:AO44"/>
    <mergeCell ref="AD40:AE40"/>
    <mergeCell ref="AF40:AG40"/>
    <mergeCell ref="AH40:AI40"/>
    <mergeCell ref="AJ40:AK40"/>
    <mergeCell ref="AL40:AM40"/>
    <mergeCell ref="AN40:AO40"/>
    <mergeCell ref="AJ36:AK36"/>
    <mergeCell ref="AL36:AM36"/>
    <mergeCell ref="AN36:AO36"/>
    <mergeCell ref="AD32:AE32"/>
    <mergeCell ref="AF32:AG32"/>
    <mergeCell ref="AH32:AI32"/>
    <mergeCell ref="AJ32:AK32"/>
    <mergeCell ref="AL32:AM32"/>
    <mergeCell ref="AN32:AO32"/>
    <mergeCell ref="AD28:AE28"/>
    <mergeCell ref="AF28:AG28"/>
    <mergeCell ref="B56:AO56"/>
    <mergeCell ref="AG7:AH7"/>
    <mergeCell ref="AH10:AK10"/>
    <mergeCell ref="AH11:AK11"/>
    <mergeCell ref="AH55:AK55"/>
    <mergeCell ref="W14:AA14"/>
    <mergeCell ref="AL55:AO55"/>
    <mergeCell ref="B55:I55"/>
    <mergeCell ref="J55:K55"/>
    <mergeCell ref="L55:M55"/>
    <mergeCell ref="N55:O55"/>
    <mergeCell ref="P55:Q55"/>
    <mergeCell ref="R55:V55"/>
    <mergeCell ref="W55:Y55"/>
    <mergeCell ref="Z55:AA55"/>
    <mergeCell ref="AB55:AD55"/>
    <mergeCell ref="AE55:AF55"/>
    <mergeCell ref="P54:Q54"/>
    <mergeCell ref="R54:V54"/>
    <mergeCell ref="W54:Y54"/>
    <mergeCell ref="Z54:AA54"/>
    <mergeCell ref="AB54:AD54"/>
    <mergeCell ref="P53:Q53"/>
    <mergeCell ref="J52:K52"/>
  </mergeCells>
  <phoneticPr fontId="2" type="noConversion"/>
  <conditionalFormatting sqref="AD47:AM47 J47:K47">
    <cfRule type="cellIs" dxfId="2" priority="4" operator="equal">
      <formula>"剩余职业点=0   剩余兴趣点=0"</formula>
    </cfRule>
  </conditionalFormatting>
  <conditionalFormatting sqref="E12">
    <cfRule type="cellIs" dxfId="1" priority="3" operator="equal">
      <formula>0</formula>
    </cfRule>
  </conditionalFormatting>
  <conditionalFormatting sqref="B15:B46 V15:V46">
    <cfRule type="cellIs" dxfId="0" priority="1" operator="equal">
      <formula>"√"</formula>
    </cfRule>
  </conditionalFormatting>
  <dataValidations xWindow="517" yWindow="581" count="61">
    <dataValidation errorStyle="information" operator="greaterThan" allowBlank="1" showInputMessage="1" showErrorMessage="1" promptTitle="一般来说，年龄应在15-89之间" prompt="15-19: STR和SIZ各减5，决定幸运时掷两次骰子，取较大值_x000a_20-39:EDU进步检定*1_x000a_40+:EDU进步检定*2, STR CON DEX中共-5 APP-5_x000a_50+:进步检定*3, S C D中共-10 APP-10_x000a_60+:进步检定*4, S C D中共-20 APP-15_x000a_更高部分参见规则书" sqref="D6" xr:uid="{00000000-0002-0000-0000-000000000000}"/>
    <dataValidation allowBlank="1" showInputMessage="1" showErrorMessage="1" promptTitle="语言水平" prompt="05%：正确辨认语言的种类_x000a_10%：可以沟通简单的概念_x000a_30%：可以了解事务上的需求_x000a_50%：可以流利使用语言_x000a_75%：可以像是当地人一样使用语言_x000a_辨认现代语言： Know掷骰_x000a_辨认灭绝人类语言：考古学或历史掷骰_x000a_辨认外星语言：克苏鲁神话或神秘学掷骰" sqref="E43:G45" xr:uid="{00000000-0002-0000-0000-000001000000}"/>
    <dataValidation allowBlank="1" showInputMessage="1" showErrorMessage="1" promptTitle="Listen (20%)" prompt="衡量一名调查员理解声音的能力，包括偶然听到的对话，一扇关着的门后的轻声嘀咕，以及咖啡厅里的私语。 KP可以用这来决定一场即将发生的遭遇的形式。甚至此外，一个较高的聆听技能可以指一名角色有着高度的泛察觉能力" sqref="W17:AA17" xr:uid="{00000000-0002-0000-0000-000002000000}"/>
    <dataValidation allowBlank="1" showInputMessage="1" showErrorMessage="1" promptTitle="Locksmith (01%)" prompt="锁匠技能可以打开车门，热线自动装置，用铁撬撬开窗子，解决中国机关箱，以及穿过常规的商用警报系统。使用者可能会修锁，制作钥匙，或者在其他工具的帮助下打开锁。特别困难的锁可能会需要一个更高的难度等级。" sqref="W18:AA18" xr:uid="{00000000-0002-0000-0000-000003000000}"/>
    <dataValidation allowBlank="1" showInputMessage="1" showErrorMessage="1" promptTitle="Mechanical Repair (10%)" prompt="这技能允许调查员修理破损的机器或制造一个新的。基础的木工手艺，管道项目，制作物品也同样可以。这技能可以用来打开普通的锁，但更加专业的就不能。机械维修通常与电气维修相伴，修理一个复杂的设备往往两者皆需。" sqref="W19:AA19" xr:uid="{00000000-0002-0000-0000-000004000000}"/>
    <dataValidation allowBlank="1" showInputMessage="1" showErrorMessage="1" promptTitle="Medicine (01%)" prompt="使用者可以诊断并治疗事故创伤，疾病，毒药。提供相关药品的信息。用本技能进行治疗最少要花费1小时，可在造成了伤害后的任何时间进行，但若未在当天进行难度将会上升。成功的医学技能可唤醒一名昏迷的角色。" sqref="W20:AA20" xr:uid="{00000000-0002-0000-0000-000005000000}"/>
    <dataValidation allowBlank="1" showInputMessage="1" showErrorMessage="1" promptTitle="Natural World (10%)    也译作“自然学”" prompt="指对于自然环境中的植物和动物生命的研究。它可以对物种，栖息地进行辨认，并能辨认踪迹、足迹和叫声，也允许对什么事物可能对某种特定物种来说很重要进行猜测。自然学可能准确也可能不准确。" sqref="W21:AA21" xr:uid="{00000000-0002-0000-0000-000006000000}"/>
    <dataValidation allowBlank="1" showInputMessage="1" showErrorMessage="1" promptTitle="Navigate (10%)" prompt="允许使用者认清自己的路。有着更高技能的人将熟悉各种定位装置。一名角色可以用这技能来测量并对某区域进行绘图（制图学），使用工具可以降低甚至取消难度等级。若角色对某区域十分熟悉，那么在检定上可以得到奖励。" sqref="W22:AA22" xr:uid="{00000000-0002-0000-0000-000007000000}"/>
    <dataValidation allowBlank="1" showInputMessage="1" showErrorMessage="1" promptTitle="Occult (05%)" prompt="使用者可以识别神秘学道具，用语和概念，以及民间传统，并且可以辨认魔法书以及神秘学记号。理解特定的书籍可能可以增加神秘学技能的百分比。这技能不能运用于与克苏鲁神话相关的咒术，书本，以及魔法。" sqref="W23:AA23" xr:uid="{00000000-0002-0000-0000-000008000000}"/>
    <dataValidation allowBlank="1" showErrorMessage="1" promptTitle="Tips" prompt="一般MOV不需要手动修改。" sqref="AE7 AG7" xr:uid="{00000000-0002-0000-0000-000009000000}"/>
    <dataValidation allowBlank="1" showErrorMessage="1" promptTitle="Tips" prompt="此处是特殊技能下拉选单。_x000a_传说集合没有在此列出_x000a_传说 Lore (01%)_x000a_这个技能表示角色对人类知识范围外的一个主题上的专门知识。传说的专门技能都是不寻常的，像是：_x000a_传说:梦传说_x000a_传说:死灵之书传说_x000a_传说:幽浮传说_x000a_传说:吸血鬼传说_x000a_传说:狼人传说_x000a_传说:Yaddithian传说" sqref="W40" xr:uid="{00000000-0002-0000-0000-00000A000000}"/>
    <dataValidation allowBlank="1" showInputMessage="1" showErrorMessage="1" promptTitle="Pilot (01%)" prompt="这是操控飞行器或船只的技能，汽车驾驶在左侧躲闪和电器维修之间。_x000a_驾驶（飞行器）：了解并能够日益掌握下方指出的一类飞行器。着陆时，就算在最佳的状况，也必须进行驾驶掷骰。失败的结果视情况而定。_x000a_驾驶（船）：了解小型马达船和帆船在风中、暴风雨中、海潮中的各种行为，并可以从波浪与风的表现中读出暗礁及迫近的暴风雨。在风中，新水手连停艘小船都是困难的。" sqref="W26:X26" xr:uid="{00000000-0002-0000-0000-00000B000000}"/>
    <dataValidation allowBlank="1" showInputMessage="1" showErrorMessage="1" prompt="这是你立即可以取用、支配的现金。_x000a_包括带在身上的和存在银行的。" sqref="B60" xr:uid="{00000000-0002-0000-0000-00000C000000}"/>
    <dataValidation allowBlank="1" showErrorMessage="1" sqref="E46" xr:uid="{00000000-0002-0000-0000-00000D000000}"/>
    <dataValidation allowBlank="1" showInputMessage="1" showErrorMessage="1" promptTitle="Computer Use (05%)" prompt="这技能允许调查员用各种不同的电脑语言进行编程；恢复或者分析隐藏的数据；解除被加了保护的系统；探索一个复杂的网络；或者发现别人的骇入、后门程序、病毒。对电脑系统的特殊操作可能会需要这个检定。_x000a_仅在现代可用。" sqref="C24:G24" xr:uid="{00000000-0002-0000-0000-00000E000000}"/>
    <dataValidation allowBlank="1" showInputMessage="1" showErrorMessage="1" promptTitle="Credit Rating (00%)" prompt="衡量了调查员表现出来的富裕程度以及经济上的自信度。如果调查员尝试用他的经济地位来达成某个目标，那么也许使用信用评级技能会比较合适。信用评级可以被用来取代APP来评估第一印象。_x000a_（请将技能提升至调查员职业信用范围之内）" sqref="C25:G25" xr:uid="{00000000-0002-0000-0000-00000F000000}"/>
    <dataValidation allowBlank="1" showInputMessage="1" showErrorMessage="1" promptTitle="Cthulhu Mythos (00%)" prompt="“我认为，人的思维缺乏将已知事物联系起来的能力，这是世上最仁慈的事了。人类居住在幽暗的海洋中一个名为无知的小岛上，这海洋浩淼无垠、蕴藏无穷秘密，但我们并不应该航行过远，探究太深。”_x000a_               ——H·P·爱手艺" sqref="C26:G26" xr:uid="{00000000-0002-0000-0000-000010000000}"/>
    <dataValidation allowBlank="1" showInputMessage="1" showErrorMessage="1" promptTitle="Disguise (05%)" prompt="使用在当调查员想要演出自己外的其它人时。使用者改变了态度，习惯，以及/或声音来进行一个乔装，以另一个人或者另一类人的形象出现。戏剧化妆品可能会有所帮助，还有伪造的身份证件。" sqref="C27:G27" xr:uid="{00000000-0002-0000-0000-000011000000}"/>
    <dataValidation allowBlank="1" showInputMessage="1" showErrorMessage="1" promptTitle="Dodge (DEX/2) [无法孤注一骰]" prompt="允许调查员本能地闪避攻击，投掷过来的投射物以及诸如此类的。闪避可以通过经验来提升，就像其他的技能一样。如果一次攻击可以被看见，调查员可以尝试闪避开它。_x000a_无法躲避子弹。" sqref="C28:G28" xr:uid="{00000000-0002-0000-0000-000012000000}"/>
    <dataValidation allowBlank="1" showInputMessage="1" showErrorMessage="1" promptTitle="Drive Auto (20%)" prompt="任何有着这技能的人都可以驾驶一辆汽车或者轻型卡车，进行常规的移动，并且处理机动车的一般毛病。如果调查员想要甩掉一名追踪者或者追踪某人，则需要一个汽车驾驶检定。" sqref="C29:G29" xr:uid="{00000000-0002-0000-0000-000013000000}"/>
    <dataValidation allowBlank="1" showInputMessage="1" showErrorMessage="1" promptTitle="Electrical Repair (10%)" prompt="使调查员能够修理或者改装电气设备。在现代，这技能对现代电子器件几乎做不到什么。为了维修电气设备，可能需要特殊的部件或者工具。也可用于现代的爆破作业。" sqref="C30:G30" xr:uid="{00000000-0002-0000-0000-000014000000}"/>
    <dataValidation allowBlank="1" showInputMessage="1" showErrorMessage="1" promptTitle="Electronics (01%)" prompt="用来发现并对电子设备的故障进行维修。允许制作简单的电子设备。这是个现代技能—在1920年代则是使用物理学以及电气维修来应对电子设备。_x000a_仅在现代可用。" sqref="C31:G31" xr:uid="{00000000-0002-0000-0000-000015000000}"/>
    <dataValidation allowBlank="1" showInputMessage="1" showErrorMessage="1" promptTitle="Fast Talk (05%) 也译作“快速交谈”" prompt="话术特别限定于言语上的哄骗，欺骗以及误导。这技能的对立技能为心理学或者话术。经过一段时间的相信期后，对方会意识到自己被欺骗了，话术的效果总是暂时性的。也可用于砍价。" sqref="C32:G32" xr:uid="{00000000-0002-0000-0000-000016000000}"/>
    <dataValidation allowBlank="1" showInputMessage="1" showErrorMessage="1" promptTitle="First Aid (30%)" prompt="使用者有能力可以提供紧急的医疗处理，唤醒昏迷者。急救不能用于治疗疾病，但是只有急救技能可以拯救一名濒死角色的生命。急救可以由多人共同实施，只需一人成功即可。" sqref="C39:G39" xr:uid="{00000000-0002-0000-0000-000017000000}"/>
    <dataValidation allowBlank="1" showInputMessage="1" showErrorMessage="1" promptTitle="History (05%)" prompt="让一名调查员能够记住一个国家，城市，区域或者个人及其相关的重要情报。一个成功的检定可以用来帮助辨认先祖所熟悉的工具，科技，或者想法，但是对当下的所知甚少。" sqref="C40:G40" xr:uid="{00000000-0002-0000-0000-000018000000}"/>
    <dataValidation allowBlank="1" showInputMessage="1" showErrorMessage="1" promptTitle="Intimidate (15%)" prompt="恐吓可以以许多形式使用，包括武力威慑，心理操控，以及威胁。这通常被用来使某人害怕，并迫使其进行某种特定的行为。恐吓的对抗技能为恐吓或者心理学。同样也能拿来砍价。" sqref="C41:G41" xr:uid="{00000000-0002-0000-0000-000019000000}"/>
    <dataValidation allowBlank="1" showInputMessage="1" showErrorMessage="1" promptTitle="Jump (20%)" prompt="如果成功，调查员可以在垂直方向上跳起或跳下，或者从一个站立点或起步点水平向外跳。当从高处跌落时，一次成功的跳跃鉴定可以将跌落伤害减半。" sqref="C42:G42" xr:uid="{00000000-0002-0000-0000-00001A000000}"/>
    <dataValidation type="list" allowBlank="1" showInputMessage="1" showErrorMessage="1" sqref="V15:V46 B15:B24 B27:B46" xr:uid="{00000000-0002-0000-0000-00001B000000}">
      <formula1>"☐,√"</formula1>
    </dataValidation>
    <dataValidation type="list" allowBlank="1" promptTitle="Tips 详见左下角的快速参考规则" prompt="处置一个濒死角色时，成功的急救能够稳定伤势一小时、脱离濒死状态并获得1点持续一小时的暂时HP。一小时后，伤者投CON，失败则失去这点HP并再次进入濒死状态。在濒死中，每回合都要进行CON掷骰，如果失败角色便死亡。如果角色通过CON掷骰而活下来，可以再接受一次急救。 只有急救可以解救濒死角色，但在那之后，他还必须接受成功的医学治疗或送医。" sqref="AL10:AO10" xr:uid="{00000000-0002-0000-0000-00001C000000}">
      <formula1>"健康,昏迷,重伤,濒死"</formula1>
    </dataValidation>
    <dataValidation type="list" allowBlank="1" showInputMessage="1" showErrorMessage="1" promptTitle="Tips" prompt="一次失去5点及更多理智，做灵感检定，如果成功，则进入[临时疯狂]。_x000a_一天之内失去当前理智的1/5或更多是，进入[不定时疯狂]_x000a_理智跌落至0及以下，进入[永久疯狂]，守密人将接管永久疯狂的调查员。" sqref="AL11:AO11" xr:uid="{00000000-0002-0000-0000-00001D000000}">
      <formula1>"神志清醒,临时疯狂,不定式疯狂"</formula1>
    </dataValidation>
    <dataValidation type="whole" errorStyle="information" operator="lessThanOrEqual" allowBlank="1" showInputMessage="1" showErrorMessage="1" errorTitle="人体极限" error="这些属性的极限值为99。_x000a_除非你的守秘人同意，否则调查员属性不能突破这个上限。" sqref="S3:T8 Y3:Z8 AE5:AF6" xr:uid="{00000000-0002-0000-0000-00001E000000}">
      <formula1>99</formula1>
    </dataValidation>
    <dataValidation type="whole" errorStyle="information" operator="lessThanOrEqual" allowBlank="1" showInputMessage="1" showErrorMessage="1" errorTitle="人体极限" error="这些属性的极限值为99。_x000a_除非你的守秘人同意，否则调查员属性不能突破这个上限。" sqref="AE3:AF4" xr:uid="{00000000-0002-0000-0000-00001F000000}">
      <formula1>150</formula1>
    </dataValidation>
    <dataValidation allowBlank="1" showInputMessage="1" showErrorMessage="1" promptTitle="Fighting (不定) [无法孤注一骰]" prompt="格斗技能指的是一名角色在近距离战斗上的技能。你可以花费一定的点数来获得任何的专业化技能。" sqref="C33:D35" xr:uid="{00000000-0002-0000-0000-000020000000}"/>
    <dataValidation allowBlank="1" showInputMessage="1" showErrorMessage="1" promptTitle="Firearms (不定) [无法孤注一骰]" prompt="包括了各种形式的火器，也包括了弓箭和弩。" sqref="C36:D38" xr:uid="{00000000-0002-0000-0000-000021000000}"/>
    <dataValidation allowBlank="1" showInputMessage="1" showErrorMessage="1" promptTitle="Tips" prompt="掷3D6 × 5_x000a_如果调查员年龄在15-19之间，掷两次，取较大值。_x000a_幸运点数的上限为99。" sqref="X10:Y11" xr:uid="{00000000-0002-0000-0000-000022000000}"/>
    <dataValidation type="textLength" operator="equal" allowBlank="1" showInputMessage="1" showErrorMessage="1" sqref="B25:B26" xr:uid="{00000000-0002-0000-0000-000023000000}">
      <formula1>0</formula1>
    </dataValidation>
    <dataValidation allowBlank="1" showInputMessage="1" showErrorMessage="1" promptTitle="Accounting (05%)" prompt="使调查员理解会计工作的流程。通过检查账簿，调查员可以了解过去的资金的得与失，以及这些资金流通渠道。也能发现做假账的员工，对资金的偷偷挪用，对行贿或者敲诈的款项支付，以及经济状况是否比表面陈述的更好或者更差。" sqref="C15:G15" xr:uid="{00000000-0002-0000-0000-000024000000}"/>
    <dataValidation allowBlank="1" showInputMessage="1" showErrorMessage="1" promptTitle="Anthropology (01%)" prompt="使调查员能够通过观察来辨认和理解一个人的生活方式。如过持续观察一个其他的文化一段时，那么他可以对文化方式以及道德习惯进行简单的预测。结合心理学可以预测目标行为和信仰。" sqref="C16:G16" xr:uid="{00000000-0002-0000-0000-000025000000}"/>
    <dataValidation allowBlank="1" showInputMessage="1" showErrorMessage="1" promptTitle="Appraise (05%)" prompt="用来估计某种物品的价值，包括质量，使用的材料以及工艺。相关的，调查员可以准确地辨认出物品的年龄，评估它的历史关联性以及发现赝品。" sqref="C17:G17" xr:uid="{00000000-0002-0000-0000-000026000000}"/>
    <dataValidation allowBlank="1" showInputMessage="1" showErrorMessage="1" promptTitle="Archaeology (01%)" prompt="允许辨别以及鉴定一件古董，以及用来发现赝品。使调查员获得建立以及开掘一个挖掘遗址的专业知识。推断留下遗址的生物的目的和生活方式。人类学可能对此会有所帮助。考古学还有助于辨认已消失的人类语言的书面形式。" sqref="C18:G18" xr:uid="{00000000-0002-0000-0000-000027000000}"/>
    <dataValidation allowBlank="1" showInputMessage="1" showErrorMessage="1" promptTitle="Art and Craft (05%)" prompt="该技能可能能使你制作/修理一样东西，或者制造一个复制品/赝品。_x000a_对一个物品进行一次成功的鉴定可能可以提供关于该物品的相关信息" sqref="C19:D21" xr:uid="{00000000-0002-0000-0000-000028000000}"/>
    <dataValidation allowBlank="1" showInputMessage="1" showErrorMessage="1" promptTitle="Charm (15%)" prompt="魅惑允许通过许多形式来使用，包括肉体魅力、诱惑、奉承或是单纯的人格魅力。魅惑可能可以被用于迫使某人进行特定的行动。_x000a_魅惑或是心理学技能可以用于对抗魅惑技能。_x000a_魅惑技能可以被用于讨价还价。" sqref="C22:G22" xr:uid="{00000000-0002-0000-0000-000029000000}"/>
    <dataValidation allowBlank="1" showInputMessage="1" showErrorMessage="1" promptTitle="Climb (20%)" prompt="这技能允许一名角色借助或者不借助绳索或者登山工具进行爬树、墙以及其他垂直表面。这技能也同样包括用绳索下降。许多因素将会影响难度等级。" sqref="C23:G23" xr:uid="{00000000-0002-0000-0000-00002A000000}"/>
    <dataValidation allowBlank="1" showInputMessage="1" showErrorMessage="1" promptTitle="Language (Other)[01%]" prompt="当选择这项技能时，必须明确一个具体的语言并且写在技能后面。一个人可以了解任何数量的语言。这技能代表使用者可以了解，说，读以及写一门不是他母语的语言的可能性。" sqref="C43:D45" xr:uid="{00000000-0002-0000-0000-00002B000000}"/>
    <dataValidation allowBlank="1" showInputMessage="1" showErrorMessage="1" promptTitle="Language (Own) (EDU)" prompt="当选择这项技能时，必须明确一门具体的语言并且写在技能的后面。在婴儿期或者童年早期，大多数人使用单一一门语言。" sqref="C46:D46" xr:uid="{00000000-0002-0000-0000-00002C000000}"/>
    <dataValidation allowBlank="1" showInputMessage="1" showErrorMessage="1" promptTitle="Law (05%)" prompt="代表你对法律、早期事件、法庭辩术或法院程序的了解。一个法律专家可能会获得奖励以及事务所，但这可能需要几年的申请和一个较高的信用评级。在国外时，技能的难度等级相应上升，除非该角色花费时间学习该国的法律。" sqref="W15:AA15" xr:uid="{00000000-0002-0000-0000-00002D000000}"/>
    <dataValidation allowBlank="1" showInputMessage="1" showErrorMessage="1" promptTitle="Library Use (20%)" prompt="图书馆使用使一名调查员能在图书馆找到一些信息，例如特定的一本书，新闻，文件或资料库，但是需要数小时的连续调查。这个技能可以定位寻找一件隐藏案例或一本稀有书籍，但是首先需要获得阅读的许可。" sqref="W16:AA16" xr:uid="{00000000-0002-0000-0000-00002E000000}"/>
    <dataValidation allowBlank="1" showInputMessage="1" showErrorMessage="1" promptTitle="Operate Heavy Machinery (01%)" prompt="当驾驶以及操纵一辆坦克，挖土机或者其他巨型建造机械时需要这个技能。对于种类非常不同的机械，KP可以决定难度等级。" sqref="W24:AA24" xr:uid="{00000000-0002-0000-0000-00002F000000}"/>
    <dataValidation allowBlank="1" showInputMessage="1" showErrorMessage="1" promptTitle="Persuade (10%)" prompt="使用说服来通过一场论述、争辩以及讨论让目标相信一个确切的想法，概念，或者信仰。说服并不一定需要涉及真实的内容。成功的说服技能的运用将花费不少的时间：至少半小时。另外说服还可以被用于讨价还价。" sqref="W25:AA25" xr:uid="{00000000-0002-0000-0000-000030000000}"/>
    <dataValidation allowBlank="1" showInputMessage="1" showErrorMessage="1" promptTitle="Psychoanalysis (01%)" prompt="这技能指广泛的情感上的治疗。精神分析可以恢复一名调查员的理智。单独的精神分析并不能加速不定时疯狂的恢复，但允许一名角色处理他人短期内的恐惧症状。心理治疗专家的治疗可以在不定式疯狂期间内回复理智。" sqref="W27:AA27" xr:uid="{00000000-0002-0000-0000-000031000000}"/>
    <dataValidation allowBlank="1" showInputMessage="1" showErrorMessage="1" promptTitle="Psychology (10%)" prompt="对所有人来说都很通用的察觉方面的技能，允许使用者研究个人并且形成对于其他某人动机和人格的了解。在玩家的支持下，KP可能会选择进行一个心理学技能检定的暗骰，仅仅对使用这个技能的玩家声明获得的信息，真或假。" sqref="W28:AA28" xr:uid="{00000000-0002-0000-0000-000032000000}"/>
    <dataValidation allowBlank="1" showInputMessage="1" showErrorMessage="1" promptTitle="Ride (05%)" prompt="这技能被用于驾驭马，驴子或者骡子，以及获得对这些骑乘动物的基础照料知识，如何在疾驰中或困难地形上操纵坐骑。当坐骑意外地抬起身子或失足时，骑手保持自己在坐骑上不摔落的几率等同于他的骑术技能。" sqref="W29:AA29" xr:uid="{00000000-0002-0000-0000-000033000000}"/>
    <dataValidation allowBlank="1" showInputMessage="1" showErrorMessage="1" promptTitle="Science (01%)" prompt="科学专业上的理论和实践的能力，拥有这个技能的人接受过一定程度的正式的教育或者训练。对于知识的理解和认识受到时代的限制。你可以花费点数来获得任何你想要的专业技能，每个专业化技能包括了一门专门的学科。" sqref="W30:X32" xr:uid="{00000000-0002-0000-0000-000034000000}"/>
    <dataValidation allowBlank="1" showInputMessage="1" showErrorMessage="1" promptTitle="Sleight of Hand (10%)" prompt="允许对物体进行视觉上的遮住，藏匿，或者掩盖，也许通过残害，衣服或者其他的干涉或促成错觉的材料。任何种类的巨大物件应当增加藏匿的难度。妙手包括偷窃，卡牌魔术，以及秘密使用手机。" sqref="W33:AA33" xr:uid="{00000000-0002-0000-0000-000035000000}"/>
    <dataValidation allowBlank="1" showInputMessage="1" showErrorMessage="1" promptTitle="Spot Hidden (25%)" prompt="这技能允许使用者发现密门或者秘密隔间，注意到隐藏的闯入者，发现并不明显的线索，发现重新涂过漆的汽车，意识到埋伏，注意到鼓出的口袋，或者任何类似的事情。对于调查员来说，这是一个很重要的技能。" sqref="W34:AA34" xr:uid="{00000000-0002-0000-0000-000036000000}"/>
    <dataValidation allowBlank="1" showInputMessage="1" showErrorMessage="1" promptTitle="Stealth (20%)" prompt="安静地移动或躲藏的技巧，不惊扰那些可能在听或看的人们。与这项技能相关的能力意味着角色能够安静地移动或在伪装技巧上有所长。潜行也同样意味着角色可以长时间维持一定程度的谨慎冷静来使自己保持静止和隐秘。" sqref="W35:AA35" xr:uid="{00000000-0002-0000-0000-000037000000}"/>
    <dataValidation allowBlank="1" showInputMessage="1" showErrorMessage="1" promptTitle="Survival (10%)" prompt="提供专业的如何在极端环境下生存的知识和技巧。内容包括狩猎的知识，搭建住所，可能遇到的危险的知识（例如如何避开有毒性的植物）等等，取决于所处的环境。你可以花费技能点来获得任何的专业化技能。" sqref="W36:X36" xr:uid="{00000000-0002-0000-0000-000038000000}"/>
    <dataValidation allowBlank="1" showInputMessage="1" showErrorMessage="1" promptTitle="Swim (20%)" prompt="有能力在水或者其他液体中漂浮以及移动。只有在遭遇危险时需要进行游泳技能检定，或当 KP认为合适的时候。当游泳的孤注一骰失败时，可能会导致生命值损失。也可能导致人物顺着水流向下冲走，被水半淹或完全淹没。" sqref="W37:AA37" xr:uid="{00000000-0002-0000-0000-000039000000}"/>
    <dataValidation allowBlank="1" showInputMessage="1" showErrorMessage="1" promptTitle="Throw (20%)" prompt="当需要用物体击中目标或者用物件的正确部分击中目标（例如小刀或者短柄小斧的刃）时，使用投掷技能。一件有着合理平衡构架的可以藏于手中大小的物品可以被投掷至多等同于 STR码的距离。" sqref="W38:AA38" xr:uid="{00000000-0002-0000-0000-00003A000000}"/>
    <dataValidation allowBlank="1" showInputMessage="1" showErrorMessage="1" promptTitle="Track (10%)" prompt="使调查员可以凭借追踪技能来通过土壤上的脚印，或是物体通过植被时留下的印记来追踪别人，或者是交通工具以及地球上的动物。时间的经过，雨，以及土地的种类都可能会影响追踪的难度等级。" sqref="W39:AA39" xr:uid="{00000000-0002-0000-0000-00003B000000}"/>
    <dataValidation type="list" allowBlank="1" showInputMessage="1" showErrorMessage="1" sqref="P50:Q55" xr:uid="{00000000-0002-0000-0000-00003C000000}">
      <formula1>"√,×"</formula1>
    </dataValidation>
  </dataValidations>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xWindow="517" yWindow="581" count="7">
        <x14:dataValidation type="list" allowBlank="1" showInputMessage="1" showErrorMessage="1" xr:uid="{00000000-0002-0000-0000-00003D000000}">
          <x14:formula1>
            <xm:f>分支技能!$K$4:$K$10</xm:f>
          </x14:formula1>
          <xm:sqref>E36 E37:G37</xm:sqref>
        </x14:dataValidation>
        <x14:dataValidation type="list" allowBlank="1" showInputMessage="1" showErrorMessage="1" xr:uid="{00000000-0002-0000-0000-00003E000000}">
          <x14:formula1>
            <xm:f>分支技能!$E$4:$E$16</xm:f>
          </x14:formula1>
          <xm:sqref>Y30</xm:sqref>
        </x14:dataValidation>
        <x14:dataValidation type="list" allowBlank="1" showInputMessage="1" showErrorMessage="1" xr:uid="{00000000-0002-0000-0000-00003F000000}">
          <x14:formula1>
            <xm:f>分支技能!$H$4:$H$11</xm:f>
          </x14:formula1>
          <xm:sqref>E34</xm:sqref>
        </x14:dataValidation>
        <x14:dataValidation type="list" allowBlank="1" showInputMessage="1" showErrorMessage="1" promptTitle="tips" prompt="记得手动填写【战斗】中【空手战斗】的成功率，它等于【斗殴】的成功率，基础值为25。" xr:uid="{00000000-0002-0000-0000-000040000000}">
          <x14:formula1>
            <xm:f>分支技能!$H$4:$H$11</xm:f>
          </x14:formula1>
          <xm:sqref>E33</xm:sqref>
        </x14:dataValidation>
        <x14:dataValidation type="list" allowBlank="1" showInputMessage="1" showErrorMessage="1" promptTitle="请查阅[职业列表]表格" prompt="选择0会清除职业提示与下面的技能点数计算器。_x000a_同时，技能点数计算器会在分配掉所有技能点后自动隐藏。" xr:uid="{00000000-0002-0000-0000-000041000000}">
          <x14:formula1>
            <xm:f>职业列表!$A$2:$A$116</xm:f>
          </x14:formula1>
          <xm:sqref>E12:F12</xm:sqref>
        </x14:dataValidation>
        <x14:dataValidation type="list" allowBlank="1" showInputMessage="1" showErrorMessage="1" xr:uid="{00000000-0002-0000-0000-000042000000}">
          <x14:formula1>
            <xm:f>分支技能!$B$4:$B$11</xm:f>
          </x14:formula1>
          <xm:sqref>E19:G19</xm:sqref>
        </x14:dataValidation>
        <x14:dataValidation type="list" allowBlank="1" showInputMessage="1" showErrorMessage="1" promptTitle="Tips" prompt="此处是特殊技能下拉选单。_x000a_传说集合没有在此列出_x000a_请在【分支技能】中查看罕见技能的技能解释" xr:uid="{00000000-0002-0000-0000-000043000000}">
          <x14:formula1>
            <xm:f>分支技能!$N$4:$N$9</xm:f>
          </x14:formula1>
          <xm:sqref>Y40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20"/>
  <sheetViews>
    <sheetView showGridLines="0" workbookViewId="0" xr3:uid="{958C4451-9541-5A59-BF78-D2F731DF1C81}">
      <selection activeCell="D3" sqref="D3"/>
    </sheetView>
  </sheetViews>
  <sheetFormatPr defaultColWidth="8.28125" defaultRowHeight="16.5" x14ac:dyDescent="0.15"/>
  <cols>
    <col min="1" max="1" width="8.28125" style="1"/>
    <col min="2" max="2" width="12.9375" style="1" customWidth="1"/>
    <col min="3" max="10" width="8.28125" style="1"/>
    <col min="11" max="11" width="11.2578125" style="1" bestFit="1" customWidth="1"/>
    <col min="12" max="16384" width="8.28125" style="1"/>
  </cols>
  <sheetData>
    <row r="1" spans="1:16" ht="17.25" thickBot="1" x14ac:dyDescent="0.2">
      <c r="A1" s="380"/>
      <c r="B1" s="380"/>
      <c r="C1" s="380"/>
      <c r="D1" s="380"/>
      <c r="E1" s="380"/>
      <c r="F1" s="380"/>
      <c r="G1" s="380"/>
      <c r="H1" s="380"/>
      <c r="I1" s="380"/>
      <c r="J1" s="380"/>
      <c r="K1" s="380"/>
      <c r="L1" s="380"/>
      <c r="M1" s="380"/>
      <c r="N1" s="380"/>
      <c r="O1" s="380"/>
      <c r="P1" s="380"/>
    </row>
    <row r="2" spans="1:16" s="2" customFormat="1" x14ac:dyDescent="0.15">
      <c r="B2" s="381" t="s">
        <v>561</v>
      </c>
      <c r="C2" s="382"/>
      <c r="E2" s="381" t="s">
        <v>11</v>
      </c>
      <c r="F2" s="382"/>
      <c r="H2" s="381" t="s">
        <v>17</v>
      </c>
      <c r="I2" s="382"/>
      <c r="K2" s="381" t="s">
        <v>75</v>
      </c>
      <c r="L2" s="382"/>
      <c r="N2" s="381" t="s">
        <v>591</v>
      </c>
      <c r="O2" s="382"/>
    </row>
    <row r="3" spans="1:16" x14ac:dyDescent="0.15">
      <c r="B3" s="73" t="s">
        <v>30</v>
      </c>
      <c r="C3" s="74" t="s">
        <v>31</v>
      </c>
      <c r="E3" s="73" t="s">
        <v>30</v>
      </c>
      <c r="F3" s="74" t="s">
        <v>31</v>
      </c>
      <c r="H3" s="73" t="s">
        <v>30</v>
      </c>
      <c r="I3" s="74" t="s">
        <v>31</v>
      </c>
      <c r="K3" s="73" t="s">
        <v>30</v>
      </c>
      <c r="L3" s="74" t="s">
        <v>31</v>
      </c>
      <c r="N3" s="73" t="s">
        <v>30</v>
      </c>
      <c r="O3" s="74" t="s">
        <v>31</v>
      </c>
    </row>
    <row r="4" spans="1:16" x14ac:dyDescent="0.15">
      <c r="B4" s="5" t="s">
        <v>18</v>
      </c>
      <c r="C4" s="6">
        <v>5</v>
      </c>
      <c r="E4" s="5" t="s">
        <v>20</v>
      </c>
      <c r="F4" s="6">
        <v>1</v>
      </c>
      <c r="H4" s="5" t="s">
        <v>345</v>
      </c>
      <c r="I4" s="6">
        <v>5</v>
      </c>
      <c r="K4" s="5" t="s">
        <v>412</v>
      </c>
      <c r="L4" s="6">
        <v>25</v>
      </c>
      <c r="N4" s="5" t="s">
        <v>564</v>
      </c>
      <c r="O4" s="6">
        <v>1</v>
      </c>
    </row>
    <row r="5" spans="1:16" x14ac:dyDescent="0.15">
      <c r="B5" s="3" t="s">
        <v>63</v>
      </c>
      <c r="C5" s="4">
        <v>5</v>
      </c>
      <c r="E5" s="3" t="s">
        <v>70</v>
      </c>
      <c r="F5" s="4">
        <v>1</v>
      </c>
      <c r="H5" s="3" t="s">
        <v>346</v>
      </c>
      <c r="I5" s="4">
        <v>10</v>
      </c>
      <c r="K5" s="3" t="s">
        <v>66</v>
      </c>
      <c r="L5" s="4">
        <v>15</v>
      </c>
      <c r="N5" s="3" t="s">
        <v>589</v>
      </c>
      <c r="O5" s="4">
        <v>1</v>
      </c>
    </row>
    <row r="6" spans="1:16" x14ac:dyDescent="0.15">
      <c r="B6" s="5" t="s">
        <v>19</v>
      </c>
      <c r="C6" s="6">
        <v>5</v>
      </c>
      <c r="E6" s="5" t="s">
        <v>64</v>
      </c>
      <c r="F6" s="6">
        <v>1</v>
      </c>
      <c r="H6" s="5" t="s">
        <v>77</v>
      </c>
      <c r="I6" s="6">
        <v>25</v>
      </c>
      <c r="K6" s="5" t="s">
        <v>411</v>
      </c>
      <c r="L6" s="6">
        <v>15</v>
      </c>
      <c r="N6" s="5" t="s">
        <v>521</v>
      </c>
      <c r="O6" s="6">
        <v>1</v>
      </c>
    </row>
    <row r="7" spans="1:16" x14ac:dyDescent="0.15">
      <c r="B7" s="3" t="s">
        <v>563</v>
      </c>
      <c r="C7" s="4">
        <v>5</v>
      </c>
      <c r="E7" s="3" t="s">
        <v>71</v>
      </c>
      <c r="F7" s="4">
        <v>1</v>
      </c>
      <c r="H7" s="3" t="s">
        <v>347</v>
      </c>
      <c r="I7" s="4">
        <v>15</v>
      </c>
      <c r="K7" s="3" t="s">
        <v>67</v>
      </c>
      <c r="L7" s="4">
        <v>10</v>
      </c>
      <c r="N7" s="3" t="s">
        <v>565</v>
      </c>
      <c r="O7" s="4">
        <v>1</v>
      </c>
    </row>
    <row r="8" spans="1:16" x14ac:dyDescent="0.15">
      <c r="B8" s="5" t="s">
        <v>550</v>
      </c>
      <c r="C8" s="6">
        <v>5</v>
      </c>
      <c r="E8" s="5" t="s">
        <v>65</v>
      </c>
      <c r="F8" s="6">
        <v>1</v>
      </c>
      <c r="H8" s="5" t="s">
        <v>33</v>
      </c>
      <c r="I8" s="6">
        <v>20</v>
      </c>
      <c r="K8" s="5" t="s">
        <v>852</v>
      </c>
      <c r="L8" s="6">
        <v>10</v>
      </c>
      <c r="N8" s="5" t="s">
        <v>566</v>
      </c>
      <c r="O8" s="6">
        <v>1</v>
      </c>
    </row>
    <row r="9" spans="1:16" ht="17.25" thickBot="1" x14ac:dyDescent="0.2">
      <c r="B9" s="3" t="s">
        <v>556</v>
      </c>
      <c r="C9" s="4">
        <v>5</v>
      </c>
      <c r="E9" s="3" t="s">
        <v>72</v>
      </c>
      <c r="F9" s="4">
        <v>1</v>
      </c>
      <c r="H9" s="3" t="s">
        <v>522</v>
      </c>
      <c r="I9" s="4">
        <v>15</v>
      </c>
      <c r="K9" s="3" t="s">
        <v>68</v>
      </c>
      <c r="L9" s="4">
        <v>20</v>
      </c>
      <c r="N9" s="7" t="s">
        <v>590</v>
      </c>
      <c r="O9" s="8">
        <v>5</v>
      </c>
    </row>
    <row r="10" spans="1:16" ht="17.25" thickBot="1" x14ac:dyDescent="0.2">
      <c r="B10" s="5" t="s">
        <v>519</v>
      </c>
      <c r="C10" s="6">
        <v>5</v>
      </c>
      <c r="E10" s="5" t="s">
        <v>541</v>
      </c>
      <c r="F10" s="6">
        <v>1</v>
      </c>
      <c r="H10" s="5" t="s">
        <v>78</v>
      </c>
      <c r="I10" s="6">
        <v>10</v>
      </c>
      <c r="K10" s="9" t="s">
        <v>69</v>
      </c>
      <c r="L10" s="10">
        <v>10</v>
      </c>
    </row>
    <row r="11" spans="1:16" ht="17.25" thickBot="1" x14ac:dyDescent="0.2">
      <c r="B11" s="3" t="s">
        <v>520</v>
      </c>
      <c r="C11" s="4">
        <v>5</v>
      </c>
      <c r="E11" s="3" t="s">
        <v>73</v>
      </c>
      <c r="F11" s="4">
        <v>1</v>
      </c>
      <c r="H11" s="7" t="s">
        <v>32</v>
      </c>
      <c r="I11" s="8">
        <v>20</v>
      </c>
    </row>
    <row r="12" spans="1:16" x14ac:dyDescent="0.15">
      <c r="B12" s="5" t="s">
        <v>551</v>
      </c>
      <c r="C12" s="6">
        <v>5</v>
      </c>
      <c r="E12" s="5" t="s">
        <v>21</v>
      </c>
      <c r="F12" s="6">
        <v>1</v>
      </c>
    </row>
    <row r="13" spans="1:16" x14ac:dyDescent="0.15">
      <c r="B13" s="3" t="s">
        <v>557</v>
      </c>
      <c r="C13" s="4">
        <v>5</v>
      </c>
      <c r="E13" s="3" t="s">
        <v>22</v>
      </c>
      <c r="F13" s="4">
        <v>1</v>
      </c>
    </row>
    <row r="14" spans="1:16" x14ac:dyDescent="0.15">
      <c r="B14" s="5" t="s">
        <v>552</v>
      </c>
      <c r="C14" s="6">
        <v>5</v>
      </c>
      <c r="E14" s="5" t="s">
        <v>23</v>
      </c>
      <c r="F14" s="6">
        <v>1</v>
      </c>
    </row>
    <row r="15" spans="1:16" x14ac:dyDescent="0.15">
      <c r="B15" s="3" t="s">
        <v>558</v>
      </c>
      <c r="C15" s="4">
        <v>5</v>
      </c>
      <c r="E15" s="3" t="s">
        <v>74</v>
      </c>
      <c r="F15" s="4">
        <v>1</v>
      </c>
      <c r="H15" s="380"/>
      <c r="I15" s="380"/>
      <c r="J15" s="380"/>
      <c r="K15" s="380"/>
      <c r="L15" s="380"/>
    </row>
    <row r="16" spans="1:16" ht="17.25" thickBot="1" x14ac:dyDescent="0.2">
      <c r="B16" s="5" t="s">
        <v>553</v>
      </c>
      <c r="C16" s="6">
        <v>5</v>
      </c>
      <c r="E16" s="9" t="s">
        <v>562</v>
      </c>
      <c r="F16" s="10">
        <v>1</v>
      </c>
      <c r="H16" s="380"/>
      <c r="I16" s="380"/>
      <c r="J16" s="380"/>
      <c r="K16" s="380"/>
      <c r="L16" s="380"/>
    </row>
    <row r="17" spans="2:3" x14ac:dyDescent="0.15">
      <c r="B17" s="3" t="s">
        <v>559</v>
      </c>
      <c r="C17" s="4">
        <v>5</v>
      </c>
    </row>
    <row r="18" spans="2:3" x14ac:dyDescent="0.15">
      <c r="B18" s="5" t="s">
        <v>554</v>
      </c>
      <c r="C18" s="6">
        <v>5</v>
      </c>
    </row>
    <row r="19" spans="2:3" x14ac:dyDescent="0.15">
      <c r="B19" s="3" t="s">
        <v>560</v>
      </c>
      <c r="C19" s="4">
        <v>5</v>
      </c>
    </row>
    <row r="20" spans="2:3" ht="17.25" thickBot="1" x14ac:dyDescent="0.2">
      <c r="B20" s="9" t="s">
        <v>555</v>
      </c>
      <c r="C20" s="10">
        <v>5</v>
      </c>
    </row>
  </sheetData>
  <sortState ref="N5:O9">
    <sortCondition ref="N4"/>
  </sortState>
  <mergeCells count="8">
    <mergeCell ref="H15:L15"/>
    <mergeCell ref="H16:L16"/>
    <mergeCell ref="A1:P1"/>
    <mergeCell ref="B2:C2"/>
    <mergeCell ref="E2:F2"/>
    <mergeCell ref="H2:I2"/>
    <mergeCell ref="K2:L2"/>
    <mergeCell ref="N2:O2"/>
  </mergeCells>
  <phoneticPr fontId="2" type="noConversion"/>
  <dataValidations xWindow="393" yWindow="389" count="38">
    <dataValidation allowBlank="1" showInputMessage="1" showErrorMessage="1" promptTitle="Acting (05%)" prompt="表演者受到过戏剧以及/或电影演技的训练（在现代，这可能也包括电视），使你能适应一个人物角色，记住剧本，以及使用舞台/电影化妆来改变他们的外貌。见乔装" sqref="B4" xr:uid="{00000000-0002-0000-0100-000000000000}"/>
    <dataValidation allowBlank="1" showInputMessage="1" showErrorMessage="1" promptTitle="Fine Art (05%)" prompt="艺术家在绘画和素描上十分熟练。然而这各种各样的艺术工作许多天或者许多月来完成，艺术家可能能快速素描出准确的印象，物体或者人物。这技能也代表了对艺术世界的熟悉。" sqref="B5" xr:uid="{00000000-0002-0000-0100-000001000000}"/>
    <dataValidation allowBlank="1" showInputMessage="1" showErrorMessage="1" promptTitle="Forgery (05%)" prompt="熟练于细节，使用者可以制作高质量的伪造文档，使它以某人的笔迹写成，制作官僚作风的形式或许可，或者进行卷册的复制。伪造者需要合适的材料（墨水，不同的纸张等）以及想要复制的文档的原件。" sqref="B7" xr:uid="{00000000-0002-0000-0100-000002000000}"/>
    <dataValidation allowBlank="1" showInputMessage="1" showErrorMessage="1" promptTitle="Photography (05%)" prompt="包括静止以及运动摄影。这技能允许某人拍摄和修饰清晰的照片，并且强化细节。正常的拍摄不需要鉴定。当想要进行有效的偷拍或者对细节进行捕捉的时候需要进行鉴定。这技能也允许调查员判断照片的真伪，以及拍摄的角度和位置。" sqref="B6" xr:uid="{00000000-0002-0000-0100-000003000000}"/>
    <dataValidation allowBlank="1" showInputMessage="1" showErrorMessage="1" promptTitle="Artillery (01%)" prompt="这技能呈现出对一些形式的军事训练和经历。使用者具有在战争中操作战地武器的经验。这些武器通常过于巨大以至于无法单人进行操作，并且个人无法再没有工作队支援的情况下使用这武器，或者应当提高难度等级。" sqref="N7" xr:uid="{00000000-0002-0000-0100-000004000000}"/>
    <dataValidation allowBlank="1" showInputMessage="1" showErrorMessage="1" promptTitle="Demolitions (01%)" prompt="调查员可以使用此技能安全的设置/拆除爆破装置。给予足够的时间和资源，调查员可以装设炸药来摧毁一幢建筑，清除一个被堵住的隧道，以及赋予炸药不同用处。" sqref="N4" xr:uid="{00000000-0002-0000-0100-000005000000}"/>
    <dataValidation allowBlank="1" showInputMessage="1" showErrorMessage="1" promptTitle="Diving (01%)" prompt="使用者接受过在深海游泳的使用以及维持潜水设备的训练，水下导航，合适的下潜配重，以及应对紧急情况的方法。" sqref="N8" xr:uid="{00000000-0002-0000-0100-000006000000}"/>
    <dataValidation allowBlank="1" showInputMessage="1" showErrorMessage="1" promptTitle="Hypnosis (01%)" prompt="调查员可以在一名自愿并经历过高度暗示、放松的目标身上引出出神似的状态，并且可能回忆起忘却的记忆。对那些遭受了精神创伤的人，这技能可以当做催眠疗法来使用，减轻一名病人的恐惧或者躁狂。" sqref="N5" xr:uid="{00000000-0002-0000-0100-000007000000}"/>
    <dataValidation allowBlank="1" showInputMessage="1" showErrorMessage="1" promptTitle="Read Lips (01%)" prompt="这个技能允许调查员不需要听到说话者的声音，就能知道他们的对话内容。必须保持视线，如果只看到一个说话者的嘴唇，对话的另外一半就听不到。_x000a_读唇也可以用于与另一个人进行安静沟通（如果两人都有此技能），允许相对复杂的语意传达。" sqref="N6" xr:uid="{00000000-0002-0000-0100-000008000000}"/>
    <dataValidation allowBlank="1" showInputMessage="1" showErrorMessage="1" promptTitle="Animal Handling (05%)" prompt="命令以及训练已驯化动物去完成一些简单任务的技能。这个技能最常用于狗上，但也包括鸟、猫、猴子以及其他（取决于KP的判断）。至于对动物的骑乘，例如马或者骆驼，则要用骑术技能来进行行动以及操控这些坐骑。" sqref="N9" xr:uid="{00000000-0002-0000-0100-000009000000}"/>
    <dataValidation allowBlank="1" showInputMessage="1" showErrorMessage="1" promptTitle="Brawl (25%)" prompt="举凡所有的肉搏战斗和可以路上捡到直接拿来用的基本「武器」，像是木棒、小刀、酒杯、椅脚。一些在武器表上找不到的武器的伤害，由Keeper 合理地决定。" sqref="H6" xr:uid="{00000000-0002-0000-0100-00000A000000}"/>
    <dataValidation allowBlank="1" showInputMessage="1" showErrorMessage="1" promptTitle="Axe (15%)" prompt="使用长柄斧的技能。如果是短柄小斧则使用打架。如果拿来投掷，使用投掷技能。" sqref="H7" xr:uid="{00000000-0002-0000-0100-00000B000000}"/>
    <dataValidation allowBlank="1" showInputMessage="1" showErrorMessage="1" promptTitle="Chainsaw (10%)" prompt="即电锯_x000a_第一个量产的瓦斯动力的链锯于1927 年面世；早期也有各种版本存在。" sqref="H5" xr:uid="{00000000-0002-0000-0100-00000C000000}"/>
    <dataValidation allowBlank="1" showInputMessage="1" showErrorMessage="1" promptTitle="Flail (10%)" prompt="双节棍、流星锤和其他中世纪武器。" sqref="H10" xr:uid="{00000000-0002-0000-0100-00000D000000}"/>
    <dataValidation allowBlank="1" showInputMessage="1" showErrorMessage="1" promptTitle="Garrote (15%)" prompt="任意长度的用于锁喉的兵器。被锁喉者必须以战技（Fighting Maneuver ）逃脱，否则每回合会受到1D6伤害。" sqref="H9" xr:uid="{00000000-0002-0000-0100-00000E000000}"/>
    <dataValidation allowBlank="1" showInputMessage="1" showErrorMessage="1" promptTitle="Spear (20%)" prompt="长矛和鱼叉。如果拿来投掷，使用投掷技能。" sqref="H11" xr:uid="{00000000-0002-0000-0100-00000F000000}"/>
    <dataValidation allowBlank="1" showInputMessage="1" showErrorMessage="1" promptTitle="Sword (20%)" prompt="所有半米长以上的刃器。" sqref="H8" xr:uid="{00000000-0002-0000-0100-000010000000}"/>
    <dataValidation allowBlank="1" showInputMessage="1" showErrorMessage="1" promptTitle="Whip (05%)" prompt="套牛绳和鞭子。" sqref="H4" xr:uid="{00000000-0002-0000-0100-000011000000}"/>
    <dataValidation allowBlank="1" showInputMessage="1" showErrorMessage="1" promptTitle="Bow (15%)" prompt="用于弓、十字弓、中世纪长弓、强力合成弓。" sqref="K6" xr:uid="{00000000-0002-0000-0100-000012000000}"/>
    <dataValidation allowBlank="1" showInputMessage="1" showErrorMessage="1" promptTitle="Flamethrower (10%)" prompt="喷射可燃性液体或瓦斯的武器。可以由使用者带着或是安装在交通工具上。" sqref="K7" xr:uid="{00000000-0002-0000-0100-000013000000}"/>
    <dataValidation allowBlank="1" showInputMessage="1" showErrorMessage="1" promptTitle="Handgun (20%)" prompt="用来使用所有的类似于手枪的火器，当进行非连续的射击使用手枪技能。对于现代全自动手枪，当使用连射时，用冲锋枪的技能进行判定。" sqref="K9" xr:uid="{00000000-0002-0000-0100-000014000000}"/>
    <dataValidation allowBlank="1" showInputMessage="1" showErrorMessage="1" promptTitle="Heavy Weapons (10%)" prompt="用于榴弹发射器、反坦克火箭等。" sqref="K10" xr:uid="{00000000-0002-0000-0100-000015000000}"/>
    <dataValidation allowBlank="1" showInputMessage="1" showErrorMessage="1" promptTitle="Machine Gun (10%)" prompt="从安装在脚架上的武器进行连发射击的武器。只要是用单发射击，改用步枪技能。在现代，突击步枪、半机枪与轻型机枪的差异已经相当小。" sqref="K8" xr:uid="{00000000-0002-0000-0100-000016000000}"/>
    <dataValidation allowBlank="1" showInputMessage="1" showErrorMessage="1" promptTitle="Rifle/Shotgun (25%)" prompt="任何一种类型（杠杆式、手动式、半自动）的步枪或是散弹枪。因为散弹枪装载的子弹是散射的，所以命中率不会因距离而减少，但伤害会减少。当以突击步枪进行单发射击时，使用此技能。" sqref="K4" xr:uid="{00000000-0002-0000-0100-000017000000}"/>
    <dataValidation allowBlank="1" showInputMessage="1" showErrorMessage="1" promptTitle="Submachine Gun (15%)" prompt="用于发射任何一把机械手枪或是半机枪；也包括使用连发的突击步枪。" sqref="K5" xr:uid="{00000000-0002-0000-0100-000018000000}"/>
    <dataValidation allowBlank="1" showInputMessage="1" showErrorMessage="1" promptTitle="Astronomy (01%)" prompt="使调查员可以知道在某个特定的日子或者某个时间时哪颗恒星或者行星的位置，何时彗星和流星雨会出现，以及重要的恒星的名字。这技能同样会提供有关其他世界的生命，银河的存在和结构，以及类似的知识的现代概念。" sqref="E8" xr:uid="{00000000-0002-0000-0100-000019000000}"/>
    <dataValidation allowBlank="1" showInputMessage="1" showErrorMessage="1" promptTitle="Biology (01%)" prompt="关于生命和存活的有机物的学科，在这技能的帮助下，一个人可能能够研究出能够对抗可怕的克苏鲁神话细菌的疫苗，将自己从能够令人产生幻觉的丛林植物下隔离开来，或者对鲜血以及/或者有机物质进行分析。" sqref="E6" xr:uid="{00000000-0002-0000-0100-00001A000000}"/>
    <dataValidation allowBlank="1" showInputMessage="1" showErrorMessage="1" promptTitle="Botany (01%)" prompt="关于植物生命的研究，包括物种分类，结构，生长，繁殖，化学特性，进化原理，疾病，以及显微研究。在这技能的帮助下，调查员可以辨认出某种特定植物的特性以及它的具体用处。" sqref="E11" xr:uid="{00000000-0002-0000-0100-00001B000000}"/>
    <dataValidation allowBlank="1" showInputMessage="1" showErrorMessage="1" promptTitle="Chemistry (01%)" prompt="调查员可以创造或者提取复杂的化学复合物，包括简单的炸药，毒药，气体以及酸液，需要至少一天以上并且在合适的设备以及化学药剂的帮助。也可以对一种不明的物质进行分析，如果有这合适的设备以及试剂。" sqref="E5" xr:uid="{00000000-0002-0000-0100-00001C000000}"/>
    <dataValidation allowBlank="1" showInputMessage="1" showErrorMessage="1" promptTitle="Cryptography (01%)" prompt="关于由其他人发展出来的用于隐藏对话或者信息内容用的暗码或者密语的研究。这技能使调查员能够辨认、创造以及破译暗码。破译一个暗码可能会是一个漫长的工作，通常需要很长时间的调查研究以及大量的演算处理。" sqref="E13" xr:uid="{00000000-0002-0000-0100-00001D000000}"/>
    <dataValidation allowBlank="1" showInputMessage="1" showErrorMessage="1" promptTitle="Engineering (01%)" prompt="尽管严格上来说这并不是科学，但是为了方便归到了这里。科学是与辨认特定的现象相关（通过观察和记录）。然而工程学将这些发现利用起来进行实际利用，例如机器，结构，以及材料。" sqref="E14" xr:uid="{00000000-0002-0000-0100-00001E000000}"/>
    <dataValidation allowBlank="1" showInputMessage="1" showErrorMessage="1" promptTitle="Geology (01%)" prompt="让使用者可以说出岩层的大致年龄、辨认化石种类、鉴别矿物与水晶、为钻探或采矿进行定位、评估土壤，并且预料火山活动、地震后果、雪崩，或其他类似现象。" sqref="E4" xr:uid="{00000000-0002-0000-0100-00001F000000}"/>
    <dataValidation allowBlank="1" showInputMessage="1" showErrorMessage="1" promptTitle="Mathematics (01%)" prompt="对于数字和逻辑的研究，包括数学理论和应用以及理论上的解决方法设计和推演发展。这技能可能允许使用者辨认非欧几里得几何，解决困难的公式，以及破译复杂的图样或者暗码" sqref="E7" xr:uid="{00000000-0002-0000-0100-000020000000}"/>
    <dataValidation allowBlank="1" showInputMessage="1" showErrorMessage="1" promptTitle="Pharmacy (01%)" prompt="关于化学复合物以及它们的在有机生命体上的效果的研究。传统上来说，这包括药物的配方、创造以及施用。这个技能的应用在与确认药物被安全以及有效地使用。" sqref="E10" xr:uid="{00000000-0002-0000-0100-000021000000}"/>
    <dataValidation allowBlank="1" showInputMessage="1" showErrorMessage="1" promptTitle="Physics (01%)" prompt="使调查员能够理论上了解压力、材料、运动、磁力、电力、光学、辐射和相关的现象，以及给予一定的能力来构建实验器材来验证想法。对于知识的了解程度取决于所在的年代。" sqref="E9" xr:uid="{00000000-0002-0000-0100-000022000000}"/>
    <dataValidation allowBlank="1" showInputMessage="1" showErrorMessage="1" promptTitle="Zoology (01%)" prompt="对专门联系到动物王国的生物学的研究，包括仍存在以及灭绝动物的生态结构，进化，分类，行为习性，以及分布。使用这技能来从动物与环境的互动（脚印，兽粪，痕迹等等），行为举止，以及区域特点上辨认出其物种。" sqref="E12" xr:uid="{00000000-0002-0000-0100-000023000000}"/>
    <dataValidation allowBlank="1" showInputMessage="1" showErrorMessage="1" promptTitle="Forensic(01%)" prompt="对于证据的分析和检定的研究。通常与犯罪现场调查（检验指纹、DNA、头发以及体液）和实验室工作相联系，以此来确定真相以及为法庭争论提供专业的证人和证据。" sqref="E16" xr:uid="{00000000-0002-0000-0100-000024000000}"/>
    <dataValidation allowBlank="1" showInputMessage="1" showErrorMessage="1" promptTitle="Meteorology (01%)" prompt="这是门关于大气的科学研究，包括天气系统和形态，以及大气现象。使用这技能可以判断长期的天气形态以及对其影响进行预报，例如雨、雪以及雾。" sqref="E15" xr:uid="{00000000-0002-0000-0100-000025000000}"/>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116"/>
  <sheetViews>
    <sheetView showGridLines="0" showRowColHeaders="0" zoomScaleNormal="100" workbookViewId="0" xr3:uid="{842E5F09-E766-5B8D-85AF-A39847EA96FD}">
      <pane ySplit="1" topLeftCell="A2" activePane="bottomLeft" state="frozen"/>
      <selection pane="bottomLeft" activeCell="B3" sqref="B3"/>
    </sheetView>
  </sheetViews>
  <sheetFormatPr defaultColWidth="9.05859375" defaultRowHeight="16.5" x14ac:dyDescent="0.15"/>
  <cols>
    <col min="1" max="1" width="9.05859375" style="30"/>
    <col min="2" max="2" width="22.515625" style="41" customWidth="1"/>
    <col min="3" max="3" width="9.05859375" style="42"/>
    <col min="4" max="4" width="21.22265625" style="43" customWidth="1"/>
    <col min="5" max="5" width="8.15234375" style="30" customWidth="1"/>
    <col min="6" max="6" width="140.0234375" style="44" customWidth="1"/>
    <col min="7" max="16384" width="9.05859375" style="30"/>
  </cols>
  <sheetData>
    <row r="1" spans="1:6" x14ac:dyDescent="0.25">
      <c r="A1" s="25" t="s">
        <v>28</v>
      </c>
      <c r="B1" s="26" t="s">
        <v>2</v>
      </c>
      <c r="C1" s="27" t="s">
        <v>58</v>
      </c>
      <c r="D1" s="28" t="s">
        <v>112</v>
      </c>
      <c r="E1" s="26" t="s">
        <v>34</v>
      </c>
      <c r="F1" s="29" t="s">
        <v>27</v>
      </c>
    </row>
    <row r="2" spans="1:6" x14ac:dyDescent="0.15">
      <c r="A2" s="31">
        <v>0</v>
      </c>
      <c r="B2" s="383" t="s">
        <v>436</v>
      </c>
      <c r="C2" s="383"/>
      <c r="D2" s="383"/>
      <c r="E2" s="383"/>
      <c r="F2" s="384"/>
    </row>
    <row r="3" spans="1:6" ht="18.75" x14ac:dyDescent="0.25">
      <c r="A3" s="32">
        <v>1</v>
      </c>
      <c r="B3" s="13" t="s">
        <v>964</v>
      </c>
      <c r="C3" s="11" t="s">
        <v>82</v>
      </c>
      <c r="D3" s="12" t="s">
        <v>966</v>
      </c>
      <c r="E3" s="45" t="e">
        <f>IF(D3=0,人物卡!AE5*4,人物卡!AE5*2+职业列表!D3*2)</f>
        <v>#VALUE!</v>
      </c>
      <c r="F3" s="33" t="s">
        <v>592</v>
      </c>
    </row>
    <row r="4" spans="1:6" x14ac:dyDescent="0.25">
      <c r="A4" s="31">
        <v>2</v>
      </c>
      <c r="B4" s="14" t="s">
        <v>81</v>
      </c>
      <c r="C4" s="34" t="s">
        <v>83</v>
      </c>
      <c r="D4" s="35" t="s">
        <v>84</v>
      </c>
      <c r="E4" s="46">
        <f>人物卡!AE5*4</f>
        <v>120</v>
      </c>
      <c r="F4" s="36" t="s">
        <v>354</v>
      </c>
    </row>
    <row r="5" spans="1:6" ht="18.75" x14ac:dyDescent="0.25">
      <c r="A5" s="32">
        <v>3</v>
      </c>
      <c r="B5" s="13" t="s">
        <v>155</v>
      </c>
      <c r="C5" s="11" t="s">
        <v>85</v>
      </c>
      <c r="D5" s="12" t="s">
        <v>308</v>
      </c>
      <c r="E5" s="45">
        <f>人物卡!AE5*2+人物卡!Y3*2</f>
        <v>160</v>
      </c>
      <c r="F5" s="33" t="s">
        <v>121</v>
      </c>
    </row>
    <row r="6" spans="1:6" x14ac:dyDescent="0.25">
      <c r="A6" s="31">
        <v>4</v>
      </c>
      <c r="B6" s="14" t="s">
        <v>88</v>
      </c>
      <c r="C6" s="34" t="s">
        <v>108</v>
      </c>
      <c r="D6" s="35" t="s">
        <v>87</v>
      </c>
      <c r="E6" s="46">
        <f>人物卡!AE5*2+人物卡!Y5*2</f>
        <v>200</v>
      </c>
      <c r="F6" s="36" t="s">
        <v>329</v>
      </c>
    </row>
    <row r="7" spans="1:6" x14ac:dyDescent="0.25">
      <c r="A7" s="32">
        <v>5</v>
      </c>
      <c r="B7" s="13" t="s">
        <v>100</v>
      </c>
      <c r="C7" s="11" t="s">
        <v>156</v>
      </c>
      <c r="D7" s="12" t="s">
        <v>86</v>
      </c>
      <c r="E7" s="45">
        <f>人物卡!AE5*2+人物卡!Y5*2</f>
        <v>200</v>
      </c>
      <c r="F7" s="33" t="s">
        <v>330</v>
      </c>
    </row>
    <row r="8" spans="1:6" x14ac:dyDescent="0.25">
      <c r="A8" s="31">
        <v>6</v>
      </c>
      <c r="B8" s="14" t="s">
        <v>157</v>
      </c>
      <c r="C8" s="34" t="s">
        <v>158</v>
      </c>
      <c r="D8" s="35" t="s">
        <v>159</v>
      </c>
      <c r="E8" s="46">
        <f>人物卡!AE5*2+MAX(人物卡!Y3,人物卡!S3)*2</f>
        <v>160</v>
      </c>
      <c r="F8" s="36" t="s">
        <v>89</v>
      </c>
    </row>
    <row r="9" spans="1:6" x14ac:dyDescent="0.25">
      <c r="A9" s="32">
        <v>7</v>
      </c>
      <c r="B9" s="13" t="s">
        <v>160</v>
      </c>
      <c r="C9" s="11" t="s">
        <v>161</v>
      </c>
      <c r="D9" s="12" t="s">
        <v>90</v>
      </c>
      <c r="E9" s="45">
        <f>人物卡!AE5*4</f>
        <v>120</v>
      </c>
      <c r="F9" s="33" t="s">
        <v>101</v>
      </c>
    </row>
    <row r="10" spans="1:6" x14ac:dyDescent="0.25">
      <c r="A10" s="31">
        <v>8</v>
      </c>
      <c r="B10" s="14" t="s">
        <v>162</v>
      </c>
      <c r="C10" s="34" t="s">
        <v>91</v>
      </c>
      <c r="D10" s="35" t="s">
        <v>102</v>
      </c>
      <c r="E10" s="46">
        <f>人物卡!AE5*2+MAX(人物卡!Y5,人物卡!AE3)*2</f>
        <v>210</v>
      </c>
      <c r="F10" s="36" t="s">
        <v>570</v>
      </c>
    </row>
    <row r="11" spans="1:6" x14ac:dyDescent="0.25">
      <c r="A11" s="32">
        <v>9</v>
      </c>
      <c r="B11" s="13" t="s">
        <v>163</v>
      </c>
      <c r="C11" s="11" t="s">
        <v>83</v>
      </c>
      <c r="D11" s="12" t="s">
        <v>90</v>
      </c>
      <c r="E11" s="45">
        <f>人物卡!AE5*4</f>
        <v>120</v>
      </c>
      <c r="F11" s="33" t="s">
        <v>317</v>
      </c>
    </row>
    <row r="12" spans="1:6" x14ac:dyDescent="0.25">
      <c r="A12" s="31">
        <v>10</v>
      </c>
      <c r="B12" s="14" t="s">
        <v>93</v>
      </c>
      <c r="C12" s="34" t="s">
        <v>122</v>
      </c>
      <c r="D12" s="35" t="s">
        <v>90</v>
      </c>
      <c r="E12" s="46">
        <f>人物卡!AE5*4</f>
        <v>120</v>
      </c>
      <c r="F12" s="36" t="s">
        <v>92</v>
      </c>
    </row>
    <row r="13" spans="1:6" x14ac:dyDescent="0.25">
      <c r="A13" s="32">
        <v>11</v>
      </c>
      <c r="B13" s="13" t="s">
        <v>164</v>
      </c>
      <c r="C13" s="11" t="s">
        <v>91</v>
      </c>
      <c r="D13" s="12" t="s">
        <v>90</v>
      </c>
      <c r="E13" s="45">
        <f>人物卡!AE5*4</f>
        <v>120</v>
      </c>
      <c r="F13" s="33" t="s">
        <v>103</v>
      </c>
    </row>
    <row r="14" spans="1:6" x14ac:dyDescent="0.25">
      <c r="A14" s="31">
        <v>12</v>
      </c>
      <c r="B14" s="14" t="s">
        <v>165</v>
      </c>
      <c r="C14" s="34" t="s">
        <v>83</v>
      </c>
      <c r="D14" s="35" t="s">
        <v>90</v>
      </c>
      <c r="E14" s="46">
        <f>人物卡!AE5*4</f>
        <v>120</v>
      </c>
      <c r="F14" s="36" t="s">
        <v>325</v>
      </c>
    </row>
    <row r="15" spans="1:6" ht="17.25" customHeight="1" x14ac:dyDescent="0.25">
      <c r="A15" s="32">
        <v>13</v>
      </c>
      <c r="B15" s="13" t="s">
        <v>352</v>
      </c>
      <c r="C15" s="11" t="s">
        <v>95</v>
      </c>
      <c r="D15" s="12" t="s">
        <v>94</v>
      </c>
      <c r="E15" s="45">
        <f>人物卡!AE5*2+MAX(人物卡!Y3,人物卡!AE3)*2</f>
        <v>210</v>
      </c>
      <c r="F15" s="33" t="s">
        <v>571</v>
      </c>
    </row>
    <row r="16" spans="1:6" ht="17.25" customHeight="1" x14ac:dyDescent="0.15">
      <c r="A16" s="31">
        <v>14</v>
      </c>
      <c r="B16" s="14" t="s">
        <v>96</v>
      </c>
      <c r="C16" s="34" t="s">
        <v>166</v>
      </c>
      <c r="D16" s="35" t="s">
        <v>312</v>
      </c>
      <c r="E16" s="46">
        <f>人物卡!AE5*2+MAX(人物卡!Y3,人物卡!S3)*2</f>
        <v>160</v>
      </c>
      <c r="F16" s="36" t="s">
        <v>97</v>
      </c>
    </row>
    <row r="17" spans="1:6" ht="16.5" customHeight="1" x14ac:dyDescent="0.25">
      <c r="A17" s="32">
        <v>15</v>
      </c>
      <c r="B17" s="13" t="s">
        <v>24</v>
      </c>
      <c r="C17" s="11" t="s">
        <v>98</v>
      </c>
      <c r="D17" s="12" t="s">
        <v>99</v>
      </c>
      <c r="E17" s="45">
        <f>人物卡!AE5*2+MAX(人物卡!Y3,人物卡!S3)*2</f>
        <v>160</v>
      </c>
      <c r="F17" s="33" t="s">
        <v>167</v>
      </c>
    </row>
    <row r="18" spans="1:6" x14ac:dyDescent="0.25">
      <c r="A18" s="31">
        <v>16</v>
      </c>
      <c r="B18" s="14" t="s">
        <v>168</v>
      </c>
      <c r="C18" s="34" t="s">
        <v>106</v>
      </c>
      <c r="D18" s="35" t="s">
        <v>90</v>
      </c>
      <c r="E18" s="46">
        <f>人物卡!AE5*4</f>
        <v>120</v>
      </c>
      <c r="F18" s="36" t="s">
        <v>572</v>
      </c>
    </row>
    <row r="19" spans="1:6" ht="16.5" customHeight="1" x14ac:dyDescent="0.25">
      <c r="A19" s="32">
        <v>17</v>
      </c>
      <c r="B19" s="13" t="s">
        <v>104</v>
      </c>
      <c r="C19" s="11" t="s">
        <v>169</v>
      </c>
      <c r="D19" s="12" t="s">
        <v>87</v>
      </c>
      <c r="E19" s="45">
        <f>人物卡!AE5*2+人物卡!Y5*2</f>
        <v>200</v>
      </c>
      <c r="F19" s="33" t="s">
        <v>170</v>
      </c>
    </row>
    <row r="20" spans="1:6" ht="16.5" customHeight="1" x14ac:dyDescent="0.25">
      <c r="A20" s="31">
        <v>18</v>
      </c>
      <c r="B20" s="14" t="s">
        <v>171</v>
      </c>
      <c r="C20" s="34" t="s">
        <v>172</v>
      </c>
      <c r="D20" s="35" t="s">
        <v>99</v>
      </c>
      <c r="E20" s="46">
        <f>人物卡!AE5*2+MAX(人物卡!Y3,人物卡!S3)*2</f>
        <v>160</v>
      </c>
      <c r="F20" s="36" t="s">
        <v>573</v>
      </c>
    </row>
    <row r="21" spans="1:6" x14ac:dyDescent="0.25">
      <c r="A21" s="32">
        <v>19</v>
      </c>
      <c r="B21" s="13" t="s">
        <v>25</v>
      </c>
      <c r="C21" s="11" t="s">
        <v>173</v>
      </c>
      <c r="D21" s="12" t="s">
        <v>84</v>
      </c>
      <c r="E21" s="45">
        <f>人物卡!AE5*4</f>
        <v>120</v>
      </c>
      <c r="F21" s="33" t="s">
        <v>105</v>
      </c>
    </row>
    <row r="22" spans="1:6" ht="16.5" customHeight="1" x14ac:dyDescent="0.25">
      <c r="A22" s="31">
        <v>20</v>
      </c>
      <c r="B22" s="14" t="s">
        <v>26</v>
      </c>
      <c r="C22" s="34" t="s">
        <v>106</v>
      </c>
      <c r="D22" s="35" t="s">
        <v>99</v>
      </c>
      <c r="E22" s="46">
        <f>人物卡!AE5*2+MAX(人物卡!Y3,人物卡!S3)*2</f>
        <v>160</v>
      </c>
      <c r="F22" s="36" t="s">
        <v>538</v>
      </c>
    </row>
    <row r="23" spans="1:6" ht="16.5" customHeight="1" x14ac:dyDescent="0.25">
      <c r="A23" s="32">
        <v>21</v>
      </c>
      <c r="B23" s="13" t="s">
        <v>174</v>
      </c>
      <c r="C23" s="11" t="s">
        <v>109</v>
      </c>
      <c r="D23" s="12" t="s">
        <v>107</v>
      </c>
      <c r="E23" s="45">
        <f>人物卡!AE5*2+人物卡!S3*2</f>
        <v>140</v>
      </c>
      <c r="F23" s="33" t="s">
        <v>175</v>
      </c>
    </row>
    <row r="24" spans="1:6" x14ac:dyDescent="0.25">
      <c r="A24" s="31">
        <v>22</v>
      </c>
      <c r="B24" s="14" t="s">
        <v>176</v>
      </c>
      <c r="C24" s="34" t="s">
        <v>108</v>
      </c>
      <c r="D24" s="35" t="s">
        <v>90</v>
      </c>
      <c r="E24" s="46">
        <f>人物卡!AE5*4</f>
        <v>120</v>
      </c>
      <c r="F24" s="36" t="s">
        <v>318</v>
      </c>
    </row>
    <row r="25" spans="1:6" x14ac:dyDescent="0.25">
      <c r="A25" s="32">
        <v>23</v>
      </c>
      <c r="B25" s="13" t="s">
        <v>177</v>
      </c>
      <c r="C25" s="11" t="s">
        <v>109</v>
      </c>
      <c r="D25" s="12" t="s">
        <v>90</v>
      </c>
      <c r="E25" s="45">
        <f>人物卡!AE5*4</f>
        <v>120</v>
      </c>
      <c r="F25" s="33" t="s">
        <v>123</v>
      </c>
    </row>
    <row r="26" spans="1:6" x14ac:dyDescent="0.25">
      <c r="A26" s="31">
        <v>24</v>
      </c>
      <c r="B26" s="14" t="s">
        <v>110</v>
      </c>
      <c r="C26" s="34" t="s">
        <v>124</v>
      </c>
      <c r="D26" s="35" t="s">
        <v>90</v>
      </c>
      <c r="E26" s="46">
        <f>人物卡!AE5*4</f>
        <v>120</v>
      </c>
      <c r="F26" s="36" t="s">
        <v>524</v>
      </c>
    </row>
    <row r="27" spans="1:6" x14ac:dyDescent="0.25">
      <c r="A27" s="32">
        <v>25</v>
      </c>
      <c r="B27" s="13" t="s">
        <v>178</v>
      </c>
      <c r="C27" s="11" t="s">
        <v>124</v>
      </c>
      <c r="D27" s="12" t="s">
        <v>90</v>
      </c>
      <c r="E27" s="45">
        <f>人物卡!AE5*4</f>
        <v>120</v>
      </c>
      <c r="F27" s="33" t="s">
        <v>525</v>
      </c>
    </row>
    <row r="28" spans="1:6" ht="17.25" customHeight="1" x14ac:dyDescent="0.15">
      <c r="A28" s="31">
        <v>26</v>
      </c>
      <c r="B28" s="14" t="s">
        <v>59</v>
      </c>
      <c r="C28" s="34" t="s">
        <v>85</v>
      </c>
      <c r="D28" s="35" t="s">
        <v>313</v>
      </c>
      <c r="E28" s="46">
        <f>人物卡!AE5*2+MAX(人物卡!Y3,人物卡!S3)*2</f>
        <v>160</v>
      </c>
      <c r="F28" s="36" t="s">
        <v>574</v>
      </c>
    </row>
    <row r="29" spans="1:6" ht="16.5" customHeight="1" x14ac:dyDescent="0.25">
      <c r="A29" s="32">
        <v>27</v>
      </c>
      <c r="B29" s="13" t="s">
        <v>179</v>
      </c>
      <c r="C29" s="11" t="s">
        <v>91</v>
      </c>
      <c r="D29" s="12" t="s">
        <v>111</v>
      </c>
      <c r="E29" s="45">
        <f>人物卡!AE5*2+人物卡!Y3*2</f>
        <v>160</v>
      </c>
      <c r="F29" s="33" t="s">
        <v>575</v>
      </c>
    </row>
    <row r="30" spans="1:6" ht="17.25" customHeight="1" x14ac:dyDescent="0.15">
      <c r="A30" s="31">
        <v>28</v>
      </c>
      <c r="B30" s="14" t="s">
        <v>180</v>
      </c>
      <c r="C30" s="34" t="s">
        <v>118</v>
      </c>
      <c r="D30" s="35" t="s">
        <v>314</v>
      </c>
      <c r="E30" s="46">
        <f>人物卡!AE5*2+MAX(人物卡!Y3,人物卡!S3)*2</f>
        <v>160</v>
      </c>
      <c r="F30" s="36" t="s">
        <v>526</v>
      </c>
    </row>
    <row r="31" spans="1:6" ht="17.25" customHeight="1" x14ac:dyDescent="0.25">
      <c r="A31" s="32">
        <v>29</v>
      </c>
      <c r="B31" s="13" t="s">
        <v>113</v>
      </c>
      <c r="C31" s="11" t="s">
        <v>181</v>
      </c>
      <c r="D31" s="12" t="s">
        <v>302</v>
      </c>
      <c r="E31" s="45">
        <f>人物卡!AE5*2+MAX(人物卡!Y3,人物卡!S3)*2</f>
        <v>160</v>
      </c>
      <c r="F31" s="33" t="s">
        <v>527</v>
      </c>
    </row>
    <row r="32" spans="1:6" ht="17.25" customHeight="1" x14ac:dyDescent="0.15">
      <c r="A32" s="31">
        <v>30</v>
      </c>
      <c r="B32" s="14" t="s">
        <v>182</v>
      </c>
      <c r="C32" s="34" t="s">
        <v>125</v>
      </c>
      <c r="D32" s="35" t="s">
        <v>310</v>
      </c>
      <c r="E32" s="46">
        <f>人物卡!AE5*2+人物卡!S3*2</f>
        <v>140</v>
      </c>
      <c r="F32" s="36" t="s">
        <v>119</v>
      </c>
    </row>
    <row r="33" spans="1:6" ht="17.25" customHeight="1" x14ac:dyDescent="0.25">
      <c r="A33" s="32">
        <v>31</v>
      </c>
      <c r="B33" s="13" t="s">
        <v>183</v>
      </c>
      <c r="C33" s="11" t="s">
        <v>184</v>
      </c>
      <c r="D33" s="12" t="s">
        <v>303</v>
      </c>
      <c r="E33" s="45">
        <f>人物卡!AE5*2+人物卡!Y3*2</f>
        <v>160</v>
      </c>
      <c r="F33" s="33" t="s">
        <v>528</v>
      </c>
    </row>
    <row r="34" spans="1:6" ht="17.25" customHeight="1" x14ac:dyDescent="0.15">
      <c r="A34" s="31">
        <v>32</v>
      </c>
      <c r="B34" s="14" t="s">
        <v>114</v>
      </c>
      <c r="C34" s="34" t="s">
        <v>185</v>
      </c>
      <c r="D34" s="35" t="s">
        <v>304</v>
      </c>
      <c r="E34" s="46">
        <f>人物卡!AE5*2+人物卡!Y5*2</f>
        <v>200</v>
      </c>
      <c r="F34" s="36" t="s">
        <v>331</v>
      </c>
    </row>
    <row r="35" spans="1:6" ht="17.25" customHeight="1" x14ac:dyDescent="0.25">
      <c r="A35" s="32">
        <v>33</v>
      </c>
      <c r="B35" s="13" t="s">
        <v>186</v>
      </c>
      <c r="C35" s="11" t="s">
        <v>187</v>
      </c>
      <c r="D35" s="12" t="s">
        <v>305</v>
      </c>
      <c r="E35" s="45">
        <f>人物卡!AE5*2+MAX(人物卡!Y5,人物卡!Y3)*2</f>
        <v>200</v>
      </c>
      <c r="F35" s="33" t="s">
        <v>332</v>
      </c>
    </row>
    <row r="36" spans="1:6" ht="17.25" customHeight="1" x14ac:dyDescent="0.15">
      <c r="A36" s="31">
        <v>34</v>
      </c>
      <c r="B36" s="14" t="s">
        <v>188</v>
      </c>
      <c r="C36" s="34" t="s">
        <v>189</v>
      </c>
      <c r="D36" s="35" t="s">
        <v>304</v>
      </c>
      <c r="E36" s="46">
        <f>人物卡!AE5*2+人物卡!Y5*2</f>
        <v>200</v>
      </c>
      <c r="F36" s="36" t="s">
        <v>319</v>
      </c>
    </row>
    <row r="37" spans="1:6" ht="17.25" customHeight="1" x14ac:dyDescent="0.25">
      <c r="A37" s="32">
        <v>35</v>
      </c>
      <c r="B37" s="13" t="s">
        <v>190</v>
      </c>
      <c r="C37" s="11" t="s">
        <v>173</v>
      </c>
      <c r="D37" s="12" t="s">
        <v>306</v>
      </c>
      <c r="E37" s="45">
        <f>人物卡!AE5*2+人物卡!Y5*2</f>
        <v>200</v>
      </c>
      <c r="F37" s="33" t="s">
        <v>326</v>
      </c>
    </row>
    <row r="38" spans="1:6" x14ac:dyDescent="0.25">
      <c r="A38" s="31">
        <v>36</v>
      </c>
      <c r="B38" s="14" t="s">
        <v>344</v>
      </c>
      <c r="C38" s="34" t="s">
        <v>117</v>
      </c>
      <c r="D38" s="35" t="s">
        <v>90</v>
      </c>
      <c r="E38" s="46">
        <f>人物卡!AE5*4</f>
        <v>120</v>
      </c>
      <c r="F38" s="36" t="s">
        <v>327</v>
      </c>
    </row>
    <row r="39" spans="1:6" ht="17.25" customHeight="1" x14ac:dyDescent="0.25">
      <c r="A39" s="32">
        <v>37</v>
      </c>
      <c r="B39" s="13" t="s">
        <v>191</v>
      </c>
      <c r="C39" s="11" t="s">
        <v>117</v>
      </c>
      <c r="D39" s="12" t="s">
        <v>307</v>
      </c>
      <c r="E39" s="45">
        <f>人物卡!AE5*2+MAX(人物卡!Y5,人物卡!Y3)*2</f>
        <v>200</v>
      </c>
      <c r="F39" s="33" t="s">
        <v>192</v>
      </c>
    </row>
    <row r="40" spans="1:6" ht="17.25" customHeight="1" x14ac:dyDescent="0.15">
      <c r="A40" s="31">
        <v>38</v>
      </c>
      <c r="B40" s="14" t="s">
        <v>115</v>
      </c>
      <c r="C40" s="34" t="s">
        <v>116</v>
      </c>
      <c r="D40" s="35" t="s">
        <v>314</v>
      </c>
      <c r="E40" s="46">
        <f>人物卡!AE5*2+MAX(人物卡!Y3,人物卡!S3)*2</f>
        <v>160</v>
      </c>
      <c r="F40" s="36" t="s">
        <v>120</v>
      </c>
    </row>
    <row r="41" spans="1:6" x14ac:dyDescent="0.25">
      <c r="A41" s="32">
        <v>39</v>
      </c>
      <c r="B41" s="13" t="s">
        <v>193</v>
      </c>
      <c r="C41" s="11" t="s">
        <v>118</v>
      </c>
      <c r="D41" s="12" t="s">
        <v>84</v>
      </c>
      <c r="E41" s="45">
        <f>人物卡!AE5*4</f>
        <v>120</v>
      </c>
      <c r="F41" s="33" t="s">
        <v>194</v>
      </c>
    </row>
    <row r="42" spans="1:6" x14ac:dyDescent="0.25">
      <c r="A42" s="31">
        <v>40</v>
      </c>
      <c r="B42" s="14" t="s">
        <v>195</v>
      </c>
      <c r="C42" s="34" t="s">
        <v>172</v>
      </c>
      <c r="D42" s="35" t="s">
        <v>84</v>
      </c>
      <c r="E42" s="46">
        <f>人物卡!AE5*4</f>
        <v>120</v>
      </c>
      <c r="F42" s="36" t="s">
        <v>126</v>
      </c>
    </row>
    <row r="43" spans="1:6" x14ac:dyDescent="0.25">
      <c r="A43" s="32">
        <v>41</v>
      </c>
      <c r="B43" s="13" t="s">
        <v>196</v>
      </c>
      <c r="C43" s="11" t="s">
        <v>117</v>
      </c>
      <c r="D43" s="12" t="s">
        <v>84</v>
      </c>
      <c r="E43" s="45">
        <f>人物卡!AE5*4</f>
        <v>120</v>
      </c>
      <c r="F43" s="33" t="s">
        <v>333</v>
      </c>
    </row>
    <row r="44" spans="1:6" ht="17.25" customHeight="1" x14ac:dyDescent="0.25">
      <c r="A44" s="31">
        <v>42</v>
      </c>
      <c r="B44" s="14" t="s">
        <v>400</v>
      </c>
      <c r="C44" s="34" t="s">
        <v>197</v>
      </c>
      <c r="D44" s="35" t="s">
        <v>87</v>
      </c>
      <c r="E44" s="46">
        <f>人物卡!AE5*2+人物卡!Y5*2</f>
        <v>200</v>
      </c>
      <c r="F44" s="36" t="s">
        <v>320</v>
      </c>
    </row>
    <row r="45" spans="1:6" ht="17.25" customHeight="1" x14ac:dyDescent="0.25">
      <c r="A45" s="32">
        <v>43</v>
      </c>
      <c r="B45" s="13" t="s">
        <v>198</v>
      </c>
      <c r="C45" s="11" t="s">
        <v>106</v>
      </c>
      <c r="D45" s="12" t="s">
        <v>303</v>
      </c>
      <c r="E45" s="45">
        <f>人物卡!AE5*2+人物卡!Y3*2</f>
        <v>160</v>
      </c>
      <c r="F45" s="33" t="s">
        <v>199</v>
      </c>
    </row>
    <row r="46" spans="1:6" x14ac:dyDescent="0.25">
      <c r="A46" s="31">
        <v>44</v>
      </c>
      <c r="B46" s="14" t="s">
        <v>200</v>
      </c>
      <c r="C46" s="34" t="s">
        <v>127</v>
      </c>
      <c r="D46" s="35" t="s">
        <v>84</v>
      </c>
      <c r="E46" s="46">
        <f>人物卡!AE5*4</f>
        <v>120</v>
      </c>
      <c r="F46" s="36" t="s">
        <v>128</v>
      </c>
    </row>
    <row r="47" spans="1:6" ht="33" customHeight="1" x14ac:dyDescent="0.25">
      <c r="A47" s="32">
        <v>45</v>
      </c>
      <c r="B47" s="13" t="s">
        <v>201</v>
      </c>
      <c r="C47" s="11" t="s">
        <v>142</v>
      </c>
      <c r="D47" s="12" t="s">
        <v>129</v>
      </c>
      <c r="E47" s="45">
        <f>(MAX(人物卡!Y5,人物卡!Y3,人物卡!S3))*2+人物卡!AE5*2</f>
        <v>200</v>
      </c>
      <c r="F47" s="33" t="s">
        <v>202</v>
      </c>
    </row>
    <row r="48" spans="1:6" ht="17.25" customHeight="1" x14ac:dyDescent="0.15">
      <c r="A48" s="31">
        <v>46</v>
      </c>
      <c r="B48" s="14" t="s">
        <v>130</v>
      </c>
      <c r="C48" s="34" t="s">
        <v>91</v>
      </c>
      <c r="D48" s="35" t="s">
        <v>308</v>
      </c>
      <c r="E48" s="46">
        <f>人物卡!AE5*2+人物卡!Y3*2</f>
        <v>160</v>
      </c>
      <c r="F48" s="36" t="s">
        <v>132</v>
      </c>
    </row>
    <row r="49" spans="1:6" ht="17.25" customHeight="1" x14ac:dyDescent="0.25">
      <c r="A49" s="32">
        <v>47</v>
      </c>
      <c r="B49" s="13" t="s">
        <v>131</v>
      </c>
      <c r="C49" s="11" t="s">
        <v>85</v>
      </c>
      <c r="D49" s="12" t="s">
        <v>309</v>
      </c>
      <c r="E49" s="45">
        <f>人物卡!AE5*2+MAX(人物卡!Y3,人物卡!S3)*2</f>
        <v>160</v>
      </c>
      <c r="F49" s="33" t="s">
        <v>203</v>
      </c>
    </row>
    <row r="50" spans="1:6" ht="17.25" customHeight="1" x14ac:dyDescent="0.15">
      <c r="A50" s="31">
        <v>48</v>
      </c>
      <c r="B50" s="14" t="s">
        <v>204</v>
      </c>
      <c r="C50" s="34" t="s">
        <v>106</v>
      </c>
      <c r="D50" s="35" t="s">
        <v>308</v>
      </c>
      <c r="E50" s="46">
        <f>人物卡!AE5*2+人物卡!Y3*2</f>
        <v>160</v>
      </c>
      <c r="F50" s="36" t="s">
        <v>529</v>
      </c>
    </row>
    <row r="51" spans="1:6" x14ac:dyDescent="0.25">
      <c r="A51" s="32">
        <v>49</v>
      </c>
      <c r="B51" s="13" t="s">
        <v>205</v>
      </c>
      <c r="C51" s="11" t="s">
        <v>206</v>
      </c>
      <c r="D51" s="12" t="s">
        <v>84</v>
      </c>
      <c r="E51" s="45">
        <f>人物卡!AE5*4</f>
        <v>120</v>
      </c>
      <c r="F51" s="33" t="s">
        <v>207</v>
      </c>
    </row>
    <row r="52" spans="1:6" ht="17.25" customHeight="1" x14ac:dyDescent="0.15">
      <c r="A52" s="31">
        <v>50</v>
      </c>
      <c r="B52" s="14" t="s">
        <v>208</v>
      </c>
      <c r="C52" s="34" t="s">
        <v>134</v>
      </c>
      <c r="D52" s="35" t="s">
        <v>304</v>
      </c>
      <c r="E52" s="46">
        <f>人物卡!AE5*2+人物卡!Y5*2</f>
        <v>200</v>
      </c>
      <c r="F52" s="36" t="s">
        <v>133</v>
      </c>
    </row>
    <row r="53" spans="1:6" x14ac:dyDescent="0.25">
      <c r="A53" s="32">
        <v>51</v>
      </c>
      <c r="B53" s="13" t="s">
        <v>60</v>
      </c>
      <c r="C53" s="11" t="s">
        <v>118</v>
      </c>
      <c r="D53" s="12" t="s">
        <v>84</v>
      </c>
      <c r="E53" s="45">
        <f>人物卡!AE5*4</f>
        <v>120</v>
      </c>
      <c r="F53" s="33" t="s">
        <v>530</v>
      </c>
    </row>
    <row r="54" spans="1:6" ht="16.5" customHeight="1" x14ac:dyDescent="0.25">
      <c r="A54" s="31">
        <v>52</v>
      </c>
      <c r="B54" s="14" t="s">
        <v>209</v>
      </c>
      <c r="C54" s="34" t="s">
        <v>98</v>
      </c>
      <c r="D54" s="35" t="s">
        <v>87</v>
      </c>
      <c r="E54" s="46">
        <f>人物卡!AE5*2+人物卡!Y5*2</f>
        <v>200</v>
      </c>
      <c r="F54" s="36" t="s">
        <v>334</v>
      </c>
    </row>
    <row r="55" spans="1:6" ht="33" customHeight="1" x14ac:dyDescent="0.25">
      <c r="A55" s="32">
        <v>53</v>
      </c>
      <c r="B55" s="13" t="s">
        <v>210</v>
      </c>
      <c r="C55" s="11" t="s">
        <v>211</v>
      </c>
      <c r="D55" s="12" t="s">
        <v>129</v>
      </c>
      <c r="E55" s="45">
        <f>(MAX(人物卡!Y5,人物卡!Y3,人物卡!S3))*2+人物卡!AE5*2</f>
        <v>200</v>
      </c>
      <c r="F55" s="33" t="s">
        <v>576</v>
      </c>
    </row>
    <row r="56" spans="1:6" ht="16.5" customHeight="1" x14ac:dyDescent="0.25">
      <c r="A56" s="31">
        <v>54</v>
      </c>
      <c r="B56" s="14" t="s">
        <v>212</v>
      </c>
      <c r="C56" s="34" t="s">
        <v>106</v>
      </c>
      <c r="D56" s="35" t="s">
        <v>99</v>
      </c>
      <c r="E56" s="46">
        <f>人物卡!AE5*2+MAX(人物卡!Y3,人物卡!S3)*2</f>
        <v>160</v>
      </c>
      <c r="F56" s="36" t="s">
        <v>577</v>
      </c>
    </row>
    <row r="57" spans="1:6" x14ac:dyDescent="0.25">
      <c r="A57" s="32">
        <v>55</v>
      </c>
      <c r="B57" s="13" t="s">
        <v>213</v>
      </c>
      <c r="C57" s="11" t="s">
        <v>173</v>
      </c>
      <c r="D57" s="12" t="s">
        <v>84</v>
      </c>
      <c r="E57" s="45">
        <f>人物卡!AE5*4</f>
        <v>120</v>
      </c>
      <c r="F57" s="33" t="s">
        <v>214</v>
      </c>
    </row>
    <row r="58" spans="1:6" ht="16.5" customHeight="1" x14ac:dyDescent="0.25">
      <c r="A58" s="31">
        <v>56</v>
      </c>
      <c r="B58" s="14" t="s">
        <v>135</v>
      </c>
      <c r="C58" s="34" t="s">
        <v>106</v>
      </c>
      <c r="D58" s="35" t="s">
        <v>99</v>
      </c>
      <c r="E58" s="46">
        <f>人物卡!AE5*2+MAX(人物卡!Y3,人物卡!S3)*2</f>
        <v>160</v>
      </c>
      <c r="F58" s="36" t="s">
        <v>136</v>
      </c>
    </row>
    <row r="59" spans="1:6" x14ac:dyDescent="0.25">
      <c r="A59" s="32">
        <v>57</v>
      </c>
      <c r="B59" s="13" t="s">
        <v>215</v>
      </c>
      <c r="C59" s="11" t="s">
        <v>91</v>
      </c>
      <c r="D59" s="12" t="s">
        <v>84</v>
      </c>
      <c r="E59" s="45">
        <f>人物卡!AE5*4</f>
        <v>120</v>
      </c>
      <c r="F59" s="33" t="s">
        <v>216</v>
      </c>
    </row>
    <row r="60" spans="1:6" x14ac:dyDescent="0.25">
      <c r="A60" s="31">
        <v>58</v>
      </c>
      <c r="B60" s="14" t="s">
        <v>61</v>
      </c>
      <c r="C60" s="34" t="s">
        <v>217</v>
      </c>
      <c r="D60" s="35" t="s">
        <v>84</v>
      </c>
      <c r="E60" s="46">
        <f>人物卡!AE5*4</f>
        <v>120</v>
      </c>
      <c r="F60" s="36" t="s">
        <v>137</v>
      </c>
    </row>
    <row r="61" spans="1:6" ht="18.75" x14ac:dyDescent="0.25">
      <c r="A61" s="32">
        <v>59</v>
      </c>
      <c r="B61" s="13" t="s">
        <v>62</v>
      </c>
      <c r="C61" s="11" t="s">
        <v>218</v>
      </c>
      <c r="D61" s="12" t="s">
        <v>307</v>
      </c>
      <c r="E61" s="45">
        <f>人物卡!AE5*2+MAX(人物卡!Y5,人物卡!Y3)*2</f>
        <v>200</v>
      </c>
      <c r="F61" s="33" t="s">
        <v>335</v>
      </c>
    </row>
    <row r="62" spans="1:6" x14ac:dyDescent="0.25">
      <c r="A62" s="31">
        <v>60</v>
      </c>
      <c r="B62" s="14" t="s">
        <v>138</v>
      </c>
      <c r="C62" s="34" t="s">
        <v>219</v>
      </c>
      <c r="D62" s="35" t="s">
        <v>87</v>
      </c>
      <c r="E62" s="46">
        <f>人物卡!AE5*2+人物卡!Y5*2</f>
        <v>200</v>
      </c>
      <c r="F62" s="36" t="s">
        <v>140</v>
      </c>
    </row>
    <row r="63" spans="1:6" x14ac:dyDescent="0.25">
      <c r="A63" s="32">
        <v>61</v>
      </c>
      <c r="B63" s="13" t="s">
        <v>139</v>
      </c>
      <c r="C63" s="11" t="s">
        <v>85</v>
      </c>
      <c r="D63" s="12" t="s">
        <v>99</v>
      </c>
      <c r="E63" s="45">
        <f>人物卡!AE5*2+MAX(人物卡!Y3,人物卡!S3)*2</f>
        <v>160</v>
      </c>
      <c r="F63" s="33" t="s">
        <v>220</v>
      </c>
    </row>
    <row r="64" spans="1:6" ht="17.25" x14ac:dyDescent="0.15">
      <c r="A64" s="31">
        <v>62</v>
      </c>
      <c r="B64" s="14" t="s">
        <v>221</v>
      </c>
      <c r="C64" s="34" t="s">
        <v>222</v>
      </c>
      <c r="D64" s="35" t="s">
        <v>304</v>
      </c>
      <c r="E64" s="46">
        <f>人物卡!AE5*2+人物卡!Y5*2</f>
        <v>200</v>
      </c>
      <c r="F64" s="36" t="s">
        <v>321</v>
      </c>
    </row>
    <row r="65" spans="1:6" x14ac:dyDescent="0.25">
      <c r="A65" s="32">
        <v>63</v>
      </c>
      <c r="B65" s="13" t="s">
        <v>143</v>
      </c>
      <c r="C65" s="11" t="s">
        <v>142</v>
      </c>
      <c r="D65" s="12" t="s">
        <v>141</v>
      </c>
      <c r="E65" s="45">
        <f>人物卡!AE5*2+MAX(人物卡!Y5,人物卡!Y3)*2</f>
        <v>200</v>
      </c>
      <c r="F65" s="33" t="s">
        <v>322</v>
      </c>
    </row>
    <row r="66" spans="1:6" ht="17.25" x14ac:dyDescent="0.15">
      <c r="A66" s="31">
        <v>64</v>
      </c>
      <c r="B66" s="14" t="s">
        <v>223</v>
      </c>
      <c r="C66" s="34" t="s">
        <v>224</v>
      </c>
      <c r="D66" s="35" t="s">
        <v>310</v>
      </c>
      <c r="E66" s="46">
        <f>人物卡!AE5*2+人物卡!S3*2</f>
        <v>140</v>
      </c>
      <c r="F66" s="36" t="s">
        <v>531</v>
      </c>
    </row>
    <row r="67" spans="1:6" x14ac:dyDescent="0.25">
      <c r="A67" s="32">
        <v>65</v>
      </c>
      <c r="B67" s="13" t="s">
        <v>144</v>
      </c>
      <c r="C67" s="11" t="s">
        <v>106</v>
      </c>
      <c r="D67" s="12" t="s">
        <v>84</v>
      </c>
      <c r="E67" s="45">
        <f>人物卡!AE5*4</f>
        <v>120</v>
      </c>
      <c r="F67" s="33" t="s">
        <v>442</v>
      </c>
    </row>
    <row r="68" spans="1:6" x14ac:dyDescent="0.25">
      <c r="A68" s="31">
        <v>66</v>
      </c>
      <c r="B68" s="14" t="s">
        <v>225</v>
      </c>
      <c r="C68" s="34" t="s">
        <v>106</v>
      </c>
      <c r="D68" s="35" t="s">
        <v>84</v>
      </c>
      <c r="E68" s="46">
        <f>人物卡!AE5*4</f>
        <v>120</v>
      </c>
      <c r="F68" s="36" t="s">
        <v>336</v>
      </c>
    </row>
    <row r="69" spans="1:6" x14ac:dyDescent="0.25">
      <c r="A69" s="32">
        <v>67</v>
      </c>
      <c r="B69" s="13" t="s">
        <v>226</v>
      </c>
      <c r="C69" s="11" t="s">
        <v>227</v>
      </c>
      <c r="D69" s="12" t="s">
        <v>84</v>
      </c>
      <c r="E69" s="45">
        <f>人物卡!AE5*4</f>
        <v>120</v>
      </c>
      <c r="F69" s="33" t="s">
        <v>228</v>
      </c>
    </row>
    <row r="70" spans="1:6" x14ac:dyDescent="0.25">
      <c r="A70" s="31">
        <v>68</v>
      </c>
      <c r="B70" s="14" t="s">
        <v>229</v>
      </c>
      <c r="C70" s="34" t="s">
        <v>206</v>
      </c>
      <c r="D70" s="35" t="s">
        <v>84</v>
      </c>
      <c r="E70" s="46">
        <f>人物卡!AE5*4</f>
        <v>120</v>
      </c>
      <c r="F70" s="36" t="s">
        <v>532</v>
      </c>
    </row>
    <row r="71" spans="1:6" ht="16.5" customHeight="1" x14ac:dyDescent="0.25">
      <c r="A71" s="32">
        <v>69</v>
      </c>
      <c r="B71" s="13" t="s">
        <v>230</v>
      </c>
      <c r="C71" s="11" t="s">
        <v>106</v>
      </c>
      <c r="D71" s="12" t="s">
        <v>99</v>
      </c>
      <c r="E71" s="45">
        <f>人物卡!AE5*2+MAX(人物卡!Y3,人物卡!S3)*2</f>
        <v>160</v>
      </c>
      <c r="F71" s="33" t="s">
        <v>578</v>
      </c>
    </row>
    <row r="72" spans="1:6" ht="16.5" customHeight="1" x14ac:dyDescent="0.25">
      <c r="A72" s="31">
        <v>70</v>
      </c>
      <c r="B72" s="14" t="s">
        <v>231</v>
      </c>
      <c r="C72" s="34" t="s">
        <v>106</v>
      </c>
      <c r="D72" s="35" t="s">
        <v>99</v>
      </c>
      <c r="E72" s="46">
        <f>人物卡!AE5*2+MAX(人物卡!Y3,人物卡!S3)*2</f>
        <v>160</v>
      </c>
      <c r="F72" s="36" t="s">
        <v>145</v>
      </c>
    </row>
    <row r="73" spans="1:6" x14ac:dyDescent="0.25">
      <c r="A73" s="32">
        <v>71</v>
      </c>
      <c r="B73" s="13" t="s">
        <v>232</v>
      </c>
      <c r="C73" s="11" t="s">
        <v>127</v>
      </c>
      <c r="D73" s="12" t="s">
        <v>84</v>
      </c>
      <c r="E73" s="45">
        <f>人物卡!AE5*4</f>
        <v>120</v>
      </c>
      <c r="F73" s="33" t="s">
        <v>233</v>
      </c>
    </row>
    <row r="74" spans="1:6" x14ac:dyDescent="0.25">
      <c r="A74" s="31">
        <v>72</v>
      </c>
      <c r="B74" s="14" t="s">
        <v>234</v>
      </c>
      <c r="C74" s="34" t="s">
        <v>235</v>
      </c>
      <c r="D74" s="35" t="s">
        <v>84</v>
      </c>
      <c r="E74" s="46">
        <f>人物卡!AE5*4</f>
        <v>120</v>
      </c>
      <c r="F74" s="36" t="s">
        <v>146</v>
      </c>
    </row>
    <row r="75" spans="1:6" x14ac:dyDescent="0.25">
      <c r="A75" s="32">
        <v>73</v>
      </c>
      <c r="B75" s="13" t="s">
        <v>236</v>
      </c>
      <c r="C75" s="11" t="s">
        <v>108</v>
      </c>
      <c r="D75" s="12" t="s">
        <v>84</v>
      </c>
      <c r="E75" s="45">
        <f>人物卡!AE5*4</f>
        <v>120</v>
      </c>
      <c r="F75" s="33" t="s">
        <v>533</v>
      </c>
    </row>
    <row r="76" spans="1:6" ht="16.5" customHeight="1" x14ac:dyDescent="0.25">
      <c r="A76" s="31">
        <v>74</v>
      </c>
      <c r="B76" s="14" t="s">
        <v>237</v>
      </c>
      <c r="C76" s="34" t="s">
        <v>238</v>
      </c>
      <c r="D76" s="35" t="s">
        <v>99</v>
      </c>
      <c r="E76" s="46">
        <f>人物卡!AE5*2+MAX(人物卡!Y3,人物卡!S3)*2</f>
        <v>160</v>
      </c>
      <c r="F76" s="36" t="s">
        <v>147</v>
      </c>
    </row>
    <row r="77" spans="1:6" ht="17.25" customHeight="1" x14ac:dyDescent="0.25">
      <c r="A77" s="32">
        <v>75</v>
      </c>
      <c r="B77" s="13" t="s">
        <v>239</v>
      </c>
      <c r="C77" s="11" t="s">
        <v>240</v>
      </c>
      <c r="D77" s="12" t="s">
        <v>87</v>
      </c>
      <c r="E77" s="45">
        <f>人物卡!AE5*2+人物卡!Y5*2</f>
        <v>200</v>
      </c>
      <c r="F77" s="33" t="s">
        <v>579</v>
      </c>
    </row>
    <row r="78" spans="1:6" ht="17.25" customHeight="1" x14ac:dyDescent="0.15">
      <c r="A78" s="31">
        <v>76</v>
      </c>
      <c r="B78" s="14" t="s">
        <v>241</v>
      </c>
      <c r="C78" s="34" t="s">
        <v>118</v>
      </c>
      <c r="D78" s="35" t="s">
        <v>314</v>
      </c>
      <c r="E78" s="46">
        <f>人物卡!AE5*2+MAX(人物卡!Y3,人物卡!S3)*2</f>
        <v>160</v>
      </c>
      <c r="F78" s="36" t="s">
        <v>148</v>
      </c>
    </row>
    <row r="79" spans="1:6" x14ac:dyDescent="0.25">
      <c r="A79" s="32">
        <v>77</v>
      </c>
      <c r="B79" s="13" t="s">
        <v>242</v>
      </c>
      <c r="C79" s="11" t="s">
        <v>206</v>
      </c>
      <c r="D79" s="12" t="s">
        <v>84</v>
      </c>
      <c r="E79" s="45">
        <f>人物卡!AE5*4</f>
        <v>120</v>
      </c>
      <c r="F79" s="33" t="s">
        <v>243</v>
      </c>
    </row>
    <row r="80" spans="1:6" ht="16.5" customHeight="1" x14ac:dyDescent="0.25">
      <c r="A80" s="31">
        <v>78</v>
      </c>
      <c r="B80" s="14" t="s">
        <v>244</v>
      </c>
      <c r="C80" s="34" t="s">
        <v>106</v>
      </c>
      <c r="D80" s="35" t="s">
        <v>245</v>
      </c>
      <c r="E80" s="46">
        <f>人物卡!AE5*2+MAX(人物卡!Y3,人物卡!AE3)*2</f>
        <v>210</v>
      </c>
      <c r="F80" s="36" t="s">
        <v>337</v>
      </c>
    </row>
    <row r="81" spans="1:6" x14ac:dyDescent="0.25">
      <c r="A81" s="32">
        <v>79</v>
      </c>
      <c r="B81" s="13" t="s">
        <v>246</v>
      </c>
      <c r="C81" s="11" t="s">
        <v>106</v>
      </c>
      <c r="D81" s="12" t="s">
        <v>84</v>
      </c>
      <c r="E81" s="45">
        <f>人物卡!AE5*4</f>
        <v>120</v>
      </c>
      <c r="F81" s="33" t="s">
        <v>247</v>
      </c>
    </row>
    <row r="82" spans="1:6" x14ac:dyDescent="0.25">
      <c r="A82" s="31">
        <v>80</v>
      </c>
      <c r="B82" s="14" t="s">
        <v>248</v>
      </c>
      <c r="C82" s="34" t="s">
        <v>249</v>
      </c>
      <c r="D82" s="35" t="s">
        <v>84</v>
      </c>
      <c r="E82" s="46">
        <f>人物卡!AE5*4</f>
        <v>120</v>
      </c>
      <c r="F82" s="36" t="s">
        <v>316</v>
      </c>
    </row>
    <row r="83" spans="1:6" ht="16.5" customHeight="1" x14ac:dyDescent="0.25">
      <c r="A83" s="32">
        <v>81</v>
      </c>
      <c r="B83" s="13" t="s">
        <v>250</v>
      </c>
      <c r="C83" s="11" t="s">
        <v>251</v>
      </c>
      <c r="D83" s="12" t="s">
        <v>99</v>
      </c>
      <c r="E83" s="45">
        <f>人物卡!AE5*2+MAX(人物卡!Y3,人物卡!S3)*2</f>
        <v>160</v>
      </c>
      <c r="F83" s="33" t="s">
        <v>580</v>
      </c>
    </row>
    <row r="84" spans="1:6" x14ac:dyDescent="0.25">
      <c r="A84" s="31">
        <v>82</v>
      </c>
      <c r="B84" s="14" t="s">
        <v>252</v>
      </c>
      <c r="C84" s="34" t="s">
        <v>106</v>
      </c>
      <c r="D84" s="35" t="s">
        <v>84</v>
      </c>
      <c r="E84" s="46">
        <f>人物卡!AE5*4</f>
        <v>120</v>
      </c>
      <c r="F84" s="36" t="s">
        <v>338</v>
      </c>
    </row>
    <row r="85" spans="1:6" x14ac:dyDescent="0.25">
      <c r="A85" s="32">
        <v>83</v>
      </c>
      <c r="B85" s="13" t="s">
        <v>253</v>
      </c>
      <c r="C85" s="11" t="s">
        <v>254</v>
      </c>
      <c r="D85" s="12" t="s">
        <v>84</v>
      </c>
      <c r="E85" s="45">
        <f>人物卡!AE5*4</f>
        <v>120</v>
      </c>
      <c r="F85" s="33" t="s">
        <v>255</v>
      </c>
    </row>
    <row r="86" spans="1:6" x14ac:dyDescent="0.25">
      <c r="A86" s="31">
        <v>84</v>
      </c>
      <c r="B86" s="14" t="s">
        <v>256</v>
      </c>
      <c r="C86" s="34" t="s">
        <v>106</v>
      </c>
      <c r="D86" s="35" t="s">
        <v>84</v>
      </c>
      <c r="E86" s="46">
        <f>人物卡!AE5*4</f>
        <v>120</v>
      </c>
      <c r="F86" s="36" t="s">
        <v>339</v>
      </c>
    </row>
    <row r="87" spans="1:6" x14ac:dyDescent="0.25">
      <c r="A87" s="32">
        <v>85</v>
      </c>
      <c r="B87" s="13" t="s">
        <v>257</v>
      </c>
      <c r="C87" s="11" t="s">
        <v>206</v>
      </c>
      <c r="D87" s="12" t="s">
        <v>84</v>
      </c>
      <c r="E87" s="45">
        <f>人物卡!AE5*4</f>
        <v>120</v>
      </c>
      <c r="F87" s="33" t="s">
        <v>340</v>
      </c>
    </row>
    <row r="88" spans="1:6" ht="16.5" customHeight="1" x14ac:dyDescent="0.25">
      <c r="A88" s="31">
        <v>86</v>
      </c>
      <c r="B88" s="14" t="s">
        <v>258</v>
      </c>
      <c r="C88" s="34" t="s">
        <v>238</v>
      </c>
      <c r="D88" s="35" t="s">
        <v>111</v>
      </c>
      <c r="E88" s="46">
        <f>人物卡!AE5*2+人物卡!Y3*2</f>
        <v>160</v>
      </c>
      <c r="F88" s="36" t="s">
        <v>534</v>
      </c>
    </row>
    <row r="89" spans="1:6" x14ac:dyDescent="0.25">
      <c r="A89" s="32">
        <v>87</v>
      </c>
      <c r="B89" s="13" t="s">
        <v>259</v>
      </c>
      <c r="C89" s="11" t="s">
        <v>118</v>
      </c>
      <c r="D89" s="12" t="s">
        <v>84</v>
      </c>
      <c r="E89" s="45">
        <f>人物卡!AE5*4</f>
        <v>120</v>
      </c>
      <c r="F89" s="33" t="s">
        <v>535</v>
      </c>
    </row>
    <row r="90" spans="1:6" ht="16.5" customHeight="1" x14ac:dyDescent="0.25">
      <c r="A90" s="31">
        <v>88</v>
      </c>
      <c r="B90" s="14" t="s">
        <v>260</v>
      </c>
      <c r="C90" s="34" t="s">
        <v>172</v>
      </c>
      <c r="D90" s="35" t="s">
        <v>99</v>
      </c>
      <c r="E90" s="46">
        <f>人物卡!AE5*2+MAX(人物卡!Y3,人物卡!S3)*2</f>
        <v>160</v>
      </c>
      <c r="F90" s="36" t="s">
        <v>341</v>
      </c>
    </row>
    <row r="91" spans="1:6" ht="16.5" customHeight="1" x14ac:dyDescent="0.25">
      <c r="A91" s="32">
        <v>89</v>
      </c>
      <c r="B91" s="13" t="s">
        <v>261</v>
      </c>
      <c r="C91" s="11" t="s">
        <v>106</v>
      </c>
      <c r="D91" s="12" t="s">
        <v>99</v>
      </c>
      <c r="E91" s="45">
        <f>人物卡!AE5*2+MAX(人物卡!Y3,人物卡!S3)*2</f>
        <v>160</v>
      </c>
      <c r="F91" s="33" t="s">
        <v>262</v>
      </c>
    </row>
    <row r="92" spans="1:6" ht="16.5" customHeight="1" x14ac:dyDescent="0.25">
      <c r="A92" s="31">
        <v>90</v>
      </c>
      <c r="B92" s="14" t="s">
        <v>263</v>
      </c>
      <c r="C92" s="34" t="s">
        <v>106</v>
      </c>
      <c r="D92" s="35" t="s">
        <v>99</v>
      </c>
      <c r="E92" s="46">
        <f>人物卡!AE5*2+MAX(人物卡!Y3,人物卡!S3)*2</f>
        <v>160</v>
      </c>
      <c r="F92" s="36" t="s">
        <v>342</v>
      </c>
    </row>
    <row r="93" spans="1:6" x14ac:dyDescent="0.25">
      <c r="A93" s="32">
        <v>91</v>
      </c>
      <c r="B93" s="13" t="s">
        <v>264</v>
      </c>
      <c r="C93" s="11" t="s">
        <v>238</v>
      </c>
      <c r="D93" s="12" t="s">
        <v>84</v>
      </c>
      <c r="E93" s="45">
        <f>人物卡!AE5*4</f>
        <v>120</v>
      </c>
      <c r="F93" s="33" t="s">
        <v>265</v>
      </c>
    </row>
    <row r="94" spans="1:6" ht="16.5" customHeight="1" x14ac:dyDescent="0.25">
      <c r="A94" s="31">
        <v>92</v>
      </c>
      <c r="B94" s="14" t="s">
        <v>266</v>
      </c>
      <c r="C94" s="34" t="s">
        <v>267</v>
      </c>
      <c r="D94" s="35" t="s">
        <v>99</v>
      </c>
      <c r="E94" s="46">
        <f>人物卡!AE5*2+MAX(人物卡!Y3,人物卡!S3)*2</f>
        <v>160</v>
      </c>
      <c r="F94" s="36" t="s">
        <v>149</v>
      </c>
    </row>
    <row r="95" spans="1:6" ht="17.25" customHeight="1" x14ac:dyDescent="0.25">
      <c r="A95" s="32">
        <v>93</v>
      </c>
      <c r="B95" s="13" t="s">
        <v>268</v>
      </c>
      <c r="C95" s="11" t="s">
        <v>269</v>
      </c>
      <c r="D95" s="12" t="s">
        <v>87</v>
      </c>
      <c r="E95" s="45">
        <f>人物卡!AE5*2+人物卡!Y5*2</f>
        <v>200</v>
      </c>
      <c r="F95" s="33" t="s">
        <v>323</v>
      </c>
    </row>
    <row r="96" spans="1:6" x14ac:dyDescent="0.25">
      <c r="A96" s="31">
        <v>94</v>
      </c>
      <c r="B96" s="14" t="s">
        <v>270</v>
      </c>
      <c r="C96" s="34" t="s">
        <v>127</v>
      </c>
      <c r="D96" s="35" t="s">
        <v>84</v>
      </c>
      <c r="E96" s="46">
        <f>人物卡!AE5*4</f>
        <v>120</v>
      </c>
      <c r="F96" s="36" t="s">
        <v>150</v>
      </c>
    </row>
    <row r="97" spans="1:6" x14ac:dyDescent="0.25">
      <c r="A97" s="32">
        <v>95</v>
      </c>
      <c r="B97" s="13" t="s">
        <v>271</v>
      </c>
      <c r="C97" s="11" t="s">
        <v>91</v>
      </c>
      <c r="D97" s="12" t="s">
        <v>84</v>
      </c>
      <c r="E97" s="45">
        <f>人物卡!AE5*4</f>
        <v>120</v>
      </c>
      <c r="F97" s="33" t="s">
        <v>272</v>
      </c>
    </row>
    <row r="98" spans="1:6" x14ac:dyDescent="0.25">
      <c r="A98" s="31">
        <v>96</v>
      </c>
      <c r="B98" s="14" t="s">
        <v>273</v>
      </c>
      <c r="C98" s="34" t="s">
        <v>106</v>
      </c>
      <c r="D98" s="35" t="s">
        <v>84</v>
      </c>
      <c r="E98" s="46">
        <f>人物卡!AE5*4</f>
        <v>120</v>
      </c>
      <c r="F98" s="36" t="s">
        <v>151</v>
      </c>
    </row>
    <row r="99" spans="1:6" x14ac:dyDescent="0.25">
      <c r="A99" s="32">
        <v>97</v>
      </c>
      <c r="B99" s="13" t="s">
        <v>274</v>
      </c>
      <c r="C99" s="11" t="s">
        <v>106</v>
      </c>
      <c r="D99" s="12" t="s">
        <v>84</v>
      </c>
      <c r="E99" s="45">
        <f>人物卡!AE5*4</f>
        <v>120</v>
      </c>
      <c r="F99" s="33" t="s">
        <v>275</v>
      </c>
    </row>
    <row r="100" spans="1:6" x14ac:dyDescent="0.25">
      <c r="A100" s="31">
        <v>98</v>
      </c>
      <c r="B100" s="14" t="s">
        <v>276</v>
      </c>
      <c r="C100" s="34" t="s">
        <v>173</v>
      </c>
      <c r="D100" s="35" t="s">
        <v>84</v>
      </c>
      <c r="E100" s="46">
        <f>人物卡!AE5*4</f>
        <v>120</v>
      </c>
      <c r="F100" s="36" t="s">
        <v>581</v>
      </c>
    </row>
    <row r="101" spans="1:6" ht="17.25" customHeight="1" x14ac:dyDescent="0.25">
      <c r="A101" s="32">
        <v>99</v>
      </c>
      <c r="B101" s="13" t="s">
        <v>277</v>
      </c>
      <c r="C101" s="11" t="s">
        <v>108</v>
      </c>
      <c r="D101" s="12" t="s">
        <v>306</v>
      </c>
      <c r="E101" s="45">
        <f>人物卡!AE5*2+人物卡!Y5*2</f>
        <v>200</v>
      </c>
      <c r="F101" s="33" t="s">
        <v>278</v>
      </c>
    </row>
    <row r="102" spans="1:6" x14ac:dyDescent="0.25">
      <c r="A102" s="31">
        <v>100</v>
      </c>
      <c r="B102" s="14" t="s">
        <v>279</v>
      </c>
      <c r="C102" s="34" t="s">
        <v>95</v>
      </c>
      <c r="D102" s="35" t="s">
        <v>84</v>
      </c>
      <c r="E102" s="46">
        <f>人物卡!AE5*4</f>
        <v>120</v>
      </c>
      <c r="F102" s="36" t="s">
        <v>152</v>
      </c>
    </row>
    <row r="103" spans="1:6" ht="17.25" customHeight="1" x14ac:dyDescent="0.25">
      <c r="A103" s="32">
        <v>101</v>
      </c>
      <c r="B103" s="13" t="s">
        <v>280</v>
      </c>
      <c r="C103" s="11" t="s">
        <v>106</v>
      </c>
      <c r="D103" s="12" t="s">
        <v>305</v>
      </c>
      <c r="E103" s="45">
        <f>人物卡!AE5*2+MAX(人物卡!Y5,人物卡!Y3)*2</f>
        <v>200</v>
      </c>
      <c r="F103" s="33" t="s">
        <v>328</v>
      </c>
    </row>
    <row r="104" spans="1:6" ht="17.25" customHeight="1" x14ac:dyDescent="0.15">
      <c r="A104" s="31">
        <v>102</v>
      </c>
      <c r="B104" s="14" t="s">
        <v>281</v>
      </c>
      <c r="C104" s="34" t="s">
        <v>173</v>
      </c>
      <c r="D104" s="35" t="s">
        <v>311</v>
      </c>
      <c r="E104" s="46">
        <f>人物卡!AE5*2+MAX(人物卡!Y5,人物卡!Y3)*2</f>
        <v>200</v>
      </c>
      <c r="F104" s="36" t="s">
        <v>536</v>
      </c>
    </row>
    <row r="105" spans="1:6" ht="16.5" customHeight="1" x14ac:dyDescent="0.25">
      <c r="A105" s="32">
        <v>103</v>
      </c>
      <c r="B105" s="13" t="s">
        <v>282</v>
      </c>
      <c r="C105" s="11" t="s">
        <v>106</v>
      </c>
      <c r="D105" s="12" t="s">
        <v>99</v>
      </c>
      <c r="E105" s="45">
        <f>人物卡!AE5*2+MAX(人物卡!Y3,人物卡!S3)*2</f>
        <v>160</v>
      </c>
      <c r="F105" s="33" t="s">
        <v>283</v>
      </c>
    </row>
    <row r="106" spans="1:6" ht="17.25" customHeight="1" x14ac:dyDescent="0.15">
      <c r="A106" s="31">
        <v>104</v>
      </c>
      <c r="B106" s="14" t="s">
        <v>284</v>
      </c>
      <c r="C106" s="34" t="s">
        <v>117</v>
      </c>
      <c r="D106" s="35" t="s">
        <v>311</v>
      </c>
      <c r="E106" s="46">
        <f>人物卡!AE5*2+MAX(人物卡!Y5,人物卡!Y3)*2</f>
        <v>200</v>
      </c>
      <c r="F106" s="36" t="s">
        <v>343</v>
      </c>
    </row>
    <row r="107" spans="1:6" x14ac:dyDescent="0.25">
      <c r="A107" s="32">
        <v>105</v>
      </c>
      <c r="B107" s="13" t="s">
        <v>285</v>
      </c>
      <c r="C107" s="11" t="s">
        <v>286</v>
      </c>
      <c r="D107" s="12" t="s">
        <v>84</v>
      </c>
      <c r="E107" s="45">
        <f>人物卡!AE5*4</f>
        <v>120</v>
      </c>
      <c r="F107" s="33" t="s">
        <v>287</v>
      </c>
    </row>
    <row r="108" spans="1:6" ht="16.5" customHeight="1" x14ac:dyDescent="0.25">
      <c r="A108" s="31">
        <v>106</v>
      </c>
      <c r="B108" s="14" t="s">
        <v>288</v>
      </c>
      <c r="C108" s="34" t="s">
        <v>289</v>
      </c>
      <c r="D108" s="35" t="s">
        <v>99</v>
      </c>
      <c r="E108" s="46">
        <f>人物卡!AE5*2+MAX(人物卡!Y3,人物卡!S3)*2</f>
        <v>160</v>
      </c>
      <c r="F108" s="36" t="s">
        <v>537</v>
      </c>
    </row>
    <row r="109" spans="1:6" ht="16.5" customHeight="1" x14ac:dyDescent="0.25">
      <c r="A109" s="32">
        <v>107</v>
      </c>
      <c r="B109" s="13" t="s">
        <v>290</v>
      </c>
      <c r="C109" s="11" t="s">
        <v>315</v>
      </c>
      <c r="D109" s="12" t="s">
        <v>99</v>
      </c>
      <c r="E109" s="45">
        <f>人物卡!AE5*2+MAX(人物卡!Y3,人物卡!S3)*2</f>
        <v>160</v>
      </c>
      <c r="F109" s="33" t="s">
        <v>582</v>
      </c>
    </row>
    <row r="110" spans="1:6" x14ac:dyDescent="0.25">
      <c r="A110" s="31">
        <v>108</v>
      </c>
      <c r="B110" s="14" t="s">
        <v>291</v>
      </c>
      <c r="C110" s="34" t="s">
        <v>173</v>
      </c>
      <c r="D110" s="35" t="s">
        <v>84</v>
      </c>
      <c r="E110" s="46">
        <f>人物卡!AE5*4</f>
        <v>120</v>
      </c>
      <c r="F110" s="36" t="s">
        <v>154</v>
      </c>
    </row>
    <row r="111" spans="1:6" x14ac:dyDescent="0.25">
      <c r="A111" s="32">
        <v>109</v>
      </c>
      <c r="B111" s="13" t="s">
        <v>292</v>
      </c>
      <c r="C111" s="11" t="s">
        <v>269</v>
      </c>
      <c r="D111" s="12" t="s">
        <v>84</v>
      </c>
      <c r="E111" s="45">
        <f>人物卡!AE5*4</f>
        <v>120</v>
      </c>
      <c r="F111" s="33" t="s">
        <v>293</v>
      </c>
    </row>
    <row r="112" spans="1:6" ht="17.25" customHeight="1" x14ac:dyDescent="0.25">
      <c r="A112" s="31">
        <v>110</v>
      </c>
      <c r="B112" s="14" t="s">
        <v>294</v>
      </c>
      <c r="C112" s="34" t="s">
        <v>85</v>
      </c>
      <c r="D112" s="35" t="s">
        <v>141</v>
      </c>
      <c r="E112" s="46">
        <f>人物卡!AE5*2+MAX(人物卡!Y5,人物卡!Y3)*2</f>
        <v>200</v>
      </c>
      <c r="F112" s="36" t="s">
        <v>324</v>
      </c>
    </row>
    <row r="113" spans="1:6" x14ac:dyDescent="0.25">
      <c r="A113" s="32">
        <v>111</v>
      </c>
      <c r="B113" s="13" t="s">
        <v>295</v>
      </c>
      <c r="C113" s="11" t="s">
        <v>85</v>
      </c>
      <c r="D113" s="12" t="s">
        <v>84</v>
      </c>
      <c r="E113" s="45">
        <f>人物卡!AE5*4</f>
        <v>120</v>
      </c>
      <c r="F113" s="33" t="s">
        <v>296</v>
      </c>
    </row>
    <row r="114" spans="1:6" x14ac:dyDescent="0.25">
      <c r="A114" s="31">
        <v>112</v>
      </c>
      <c r="B114" s="14" t="s">
        <v>297</v>
      </c>
      <c r="C114" s="34" t="s">
        <v>298</v>
      </c>
      <c r="D114" s="35" t="s">
        <v>84</v>
      </c>
      <c r="E114" s="46">
        <f>人物卡!AE5*4</f>
        <v>120</v>
      </c>
      <c r="F114" s="36" t="s">
        <v>153</v>
      </c>
    </row>
    <row r="115" spans="1:6" ht="16.5" customHeight="1" x14ac:dyDescent="0.25">
      <c r="A115" s="32">
        <v>113</v>
      </c>
      <c r="B115" s="13" t="s">
        <v>299</v>
      </c>
      <c r="C115" s="11" t="s">
        <v>240</v>
      </c>
      <c r="D115" s="12" t="s">
        <v>102</v>
      </c>
      <c r="E115" s="45">
        <f>人物卡!AE5*2+MAX(人物卡!Y5,人物卡!AE3)*2</f>
        <v>210</v>
      </c>
      <c r="F115" s="33" t="s">
        <v>300</v>
      </c>
    </row>
    <row r="116" spans="1:6" ht="17.25" thickBot="1" x14ac:dyDescent="0.3">
      <c r="A116" s="37">
        <v>114</v>
      </c>
      <c r="B116" s="15" t="s">
        <v>301</v>
      </c>
      <c r="C116" s="38" t="s">
        <v>108</v>
      </c>
      <c r="D116" s="39" t="s">
        <v>84</v>
      </c>
      <c r="E116" s="47">
        <f>人物卡!AE5*4</f>
        <v>120</v>
      </c>
      <c r="F116" s="40" t="s">
        <v>583</v>
      </c>
    </row>
  </sheetData>
  <sheetProtection sheet="1" formatCells="0" formatColumns="0" formatRows="0" insertColumns="0" insertRows="0" insertHyperlinks="0" deleteColumns="0" deleteRows="0" sort="0" autoFilter="0" pivotTables="0"/>
  <mergeCells count="1">
    <mergeCell ref="B2:F2"/>
  </mergeCells>
  <phoneticPr fontId="2"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DD0DA4-AFBA-47E8-A2D8-F14377842DF0}">
  <dimension ref="A1:J140"/>
  <sheetViews>
    <sheetView showGridLines="0" zoomScaleNormal="100" workbookViewId="0" xr3:uid="{A6E168DA-BE3F-55D3-951F-655BFB675EB1}">
      <pane ySplit="1" topLeftCell="A2" activePane="bottomLeft" state="frozen"/>
      <selection pane="bottomLeft" activeCell="A2" sqref="A2"/>
    </sheetView>
  </sheetViews>
  <sheetFormatPr defaultColWidth="13.0703125" defaultRowHeight="16.5" x14ac:dyDescent="0.15"/>
  <cols>
    <col min="1" max="1" width="29.50390625" style="78" bestFit="1" customWidth="1"/>
    <col min="2" max="2" width="12.6796875" style="78" bestFit="1" customWidth="1"/>
    <col min="3" max="3" width="18.76171875" style="78" bestFit="1" customWidth="1"/>
    <col min="4" max="4" width="5.43359375" style="79" bestFit="1" customWidth="1"/>
    <col min="5" max="5" width="9.1875" style="78" bestFit="1" customWidth="1"/>
    <col min="6" max="6" width="11.515625" style="78" bestFit="1" customWidth="1"/>
    <col min="7" max="7" width="5.43359375" style="78" bestFit="1" customWidth="1"/>
    <col min="8" max="8" width="11.515625" style="78" bestFit="1" customWidth="1"/>
    <col min="9" max="9" width="7.375" style="78" bestFit="1" customWidth="1"/>
    <col min="10" max="10" width="11.2578125" style="78" bestFit="1" customWidth="1"/>
    <col min="11" max="16384" width="13.0703125" style="78"/>
  </cols>
  <sheetData>
    <row r="1" spans="1:10" x14ac:dyDescent="0.25">
      <c r="A1" s="81" t="s">
        <v>593</v>
      </c>
      <c r="B1" s="81" t="s">
        <v>594</v>
      </c>
      <c r="C1" s="81" t="s">
        <v>595</v>
      </c>
      <c r="D1" s="82" t="s">
        <v>596</v>
      </c>
      <c r="E1" s="81" t="s">
        <v>597</v>
      </c>
      <c r="F1" s="81" t="s">
        <v>598</v>
      </c>
      <c r="G1" s="81" t="s">
        <v>599</v>
      </c>
      <c r="H1" s="81" t="s">
        <v>600</v>
      </c>
      <c r="I1" s="81" t="s">
        <v>16</v>
      </c>
      <c r="J1" s="81" t="s">
        <v>29</v>
      </c>
    </row>
    <row r="2" spans="1:10" x14ac:dyDescent="0.15">
      <c r="A2" s="84" t="s">
        <v>832</v>
      </c>
      <c r="B2" s="83"/>
      <c r="C2" s="83"/>
      <c r="D2" s="83"/>
      <c r="E2" s="83"/>
      <c r="F2" s="83"/>
      <c r="G2" s="83"/>
      <c r="H2" s="83"/>
      <c r="I2" s="83"/>
      <c r="J2" s="83"/>
    </row>
    <row r="3" spans="1:10" s="75" customFormat="1" x14ac:dyDescent="0.15">
      <c r="A3" s="75" t="s">
        <v>601</v>
      </c>
      <c r="B3" s="75" t="s">
        <v>602</v>
      </c>
      <c r="C3" s="75" t="s">
        <v>603</v>
      </c>
      <c r="D3" s="75" t="s">
        <v>604</v>
      </c>
      <c r="E3" s="75" t="s">
        <v>605</v>
      </c>
      <c r="F3" s="75">
        <v>1</v>
      </c>
      <c r="G3" s="75">
        <v>1</v>
      </c>
      <c r="H3" s="75" t="s">
        <v>606</v>
      </c>
      <c r="I3" s="75">
        <v>97</v>
      </c>
      <c r="J3" s="75" t="s">
        <v>607</v>
      </c>
    </row>
    <row r="4" spans="1:10" x14ac:dyDescent="0.25">
      <c r="A4" s="11" t="s">
        <v>608</v>
      </c>
      <c r="B4" s="11" t="s">
        <v>609</v>
      </c>
      <c r="C4" s="11" t="s">
        <v>610</v>
      </c>
      <c r="D4" s="76" t="s">
        <v>604</v>
      </c>
      <c r="E4" s="77" t="s">
        <v>611</v>
      </c>
      <c r="F4" s="77">
        <v>1</v>
      </c>
      <c r="G4" s="77" t="s">
        <v>612</v>
      </c>
      <c r="H4" s="77" t="s">
        <v>956</v>
      </c>
      <c r="I4" s="77" t="s">
        <v>612</v>
      </c>
      <c r="J4" s="77" t="s">
        <v>607</v>
      </c>
    </row>
    <row r="5" spans="1:10" x14ac:dyDescent="0.25">
      <c r="A5" s="78" t="s">
        <v>613</v>
      </c>
      <c r="B5" s="78" t="s">
        <v>614</v>
      </c>
      <c r="C5" s="78" t="s">
        <v>615</v>
      </c>
      <c r="D5" s="79" t="s">
        <v>604</v>
      </c>
      <c r="E5" s="80" t="s">
        <v>616</v>
      </c>
      <c r="F5" s="80">
        <v>1</v>
      </c>
      <c r="G5" s="80"/>
      <c r="H5" s="80" t="s">
        <v>617</v>
      </c>
      <c r="I5" s="80"/>
      <c r="J5" s="80" t="s">
        <v>618</v>
      </c>
    </row>
    <row r="6" spans="1:10" x14ac:dyDescent="0.25">
      <c r="A6" s="11" t="s">
        <v>619</v>
      </c>
      <c r="B6" s="11" t="s">
        <v>609</v>
      </c>
      <c r="C6" s="11" t="s">
        <v>620</v>
      </c>
      <c r="D6" s="76" t="s">
        <v>604</v>
      </c>
      <c r="E6" s="77" t="s">
        <v>611</v>
      </c>
      <c r="F6" s="77">
        <v>1</v>
      </c>
      <c r="G6" s="77" t="s">
        <v>612</v>
      </c>
      <c r="H6" s="77" t="s">
        <v>621</v>
      </c>
      <c r="I6" s="77" t="s">
        <v>612</v>
      </c>
      <c r="J6" s="77" t="s">
        <v>607</v>
      </c>
    </row>
    <row r="7" spans="1:10" x14ac:dyDescent="0.25">
      <c r="A7" s="78" t="s">
        <v>622</v>
      </c>
      <c r="B7" s="78" t="s">
        <v>623</v>
      </c>
      <c r="C7" s="78" t="s">
        <v>624</v>
      </c>
      <c r="D7" s="79" t="s">
        <v>625</v>
      </c>
      <c r="E7" s="80" t="s">
        <v>611</v>
      </c>
      <c r="F7" s="80">
        <v>1</v>
      </c>
      <c r="G7" s="80"/>
      <c r="H7" s="80" t="s">
        <v>626</v>
      </c>
      <c r="I7" s="80">
        <v>95</v>
      </c>
      <c r="J7" s="80" t="s">
        <v>627</v>
      </c>
    </row>
    <row r="8" spans="1:10" x14ac:dyDescent="0.25">
      <c r="A8" s="11" t="s">
        <v>628</v>
      </c>
      <c r="B8" s="11" t="s">
        <v>609</v>
      </c>
      <c r="C8" s="11" t="s">
        <v>629</v>
      </c>
      <c r="D8" s="76" t="s">
        <v>604</v>
      </c>
      <c r="E8" s="77" t="s">
        <v>611</v>
      </c>
      <c r="F8" s="77">
        <v>1</v>
      </c>
      <c r="G8" s="77" t="s">
        <v>612</v>
      </c>
      <c r="H8" s="77" t="s">
        <v>957</v>
      </c>
      <c r="I8" s="77" t="s">
        <v>612</v>
      </c>
      <c r="J8" s="77" t="s">
        <v>607</v>
      </c>
    </row>
    <row r="9" spans="1:10" x14ac:dyDescent="0.25">
      <c r="A9" s="78" t="s">
        <v>630</v>
      </c>
      <c r="B9" s="78" t="s">
        <v>609</v>
      </c>
      <c r="C9" s="78" t="s">
        <v>629</v>
      </c>
      <c r="D9" s="79" t="s">
        <v>604</v>
      </c>
      <c r="E9" s="80" t="s">
        <v>611</v>
      </c>
      <c r="F9" s="80" t="s">
        <v>960</v>
      </c>
      <c r="G9" s="80"/>
      <c r="H9" s="80" t="s">
        <v>631</v>
      </c>
      <c r="I9" s="80"/>
      <c r="J9" s="80" t="s">
        <v>607</v>
      </c>
    </row>
    <row r="10" spans="1:10" x14ac:dyDescent="0.25">
      <c r="A10" s="11" t="s">
        <v>632</v>
      </c>
      <c r="B10" s="11" t="s">
        <v>609</v>
      </c>
      <c r="C10" s="11" t="s">
        <v>633</v>
      </c>
      <c r="D10" s="76" t="s">
        <v>604</v>
      </c>
      <c r="E10" s="77" t="s">
        <v>611</v>
      </c>
      <c r="F10" s="77" t="s">
        <v>960</v>
      </c>
      <c r="G10" s="77" t="s">
        <v>612</v>
      </c>
      <c r="H10" s="77" t="s">
        <v>631</v>
      </c>
      <c r="I10" s="77" t="s">
        <v>612</v>
      </c>
      <c r="J10" s="77" t="s">
        <v>607</v>
      </c>
    </row>
    <row r="11" spans="1:10" x14ac:dyDescent="0.25">
      <c r="A11" s="78" t="s">
        <v>634</v>
      </c>
      <c r="B11" s="78" t="s">
        <v>602</v>
      </c>
      <c r="C11" s="78" t="s">
        <v>635</v>
      </c>
      <c r="D11" s="79" t="s">
        <v>625</v>
      </c>
      <c r="E11" s="80" t="s">
        <v>636</v>
      </c>
      <c r="F11" s="80" t="s">
        <v>961</v>
      </c>
      <c r="G11" s="80" t="s">
        <v>960</v>
      </c>
      <c r="H11" s="80" t="s">
        <v>637</v>
      </c>
      <c r="I11" s="80">
        <v>96</v>
      </c>
      <c r="J11" s="80" t="s">
        <v>607</v>
      </c>
    </row>
    <row r="12" spans="1:10" x14ac:dyDescent="0.25">
      <c r="A12" s="11" t="s">
        <v>638</v>
      </c>
      <c r="B12" s="11" t="s">
        <v>639</v>
      </c>
      <c r="C12" s="11" t="s">
        <v>633</v>
      </c>
      <c r="D12" s="76" t="s">
        <v>625</v>
      </c>
      <c r="E12" s="77" t="s">
        <v>611</v>
      </c>
      <c r="F12" s="77">
        <v>1</v>
      </c>
      <c r="G12" s="77" t="s">
        <v>612</v>
      </c>
      <c r="H12" s="77" t="s">
        <v>640</v>
      </c>
      <c r="I12" s="77" t="s">
        <v>612</v>
      </c>
      <c r="J12" s="77" t="s">
        <v>607</v>
      </c>
    </row>
    <row r="13" spans="1:10" x14ac:dyDescent="0.25">
      <c r="A13" s="78" t="s">
        <v>641</v>
      </c>
      <c r="B13" s="78" t="s">
        <v>609</v>
      </c>
      <c r="C13" s="78" t="s">
        <v>642</v>
      </c>
      <c r="D13" s="79" t="s">
        <v>625</v>
      </c>
      <c r="E13" s="80" t="s">
        <v>611</v>
      </c>
      <c r="F13" s="80">
        <v>1</v>
      </c>
      <c r="G13" s="80"/>
      <c r="H13" s="80" t="s">
        <v>958</v>
      </c>
      <c r="I13" s="80"/>
      <c r="J13" s="80" t="s">
        <v>607</v>
      </c>
    </row>
    <row r="14" spans="1:10" x14ac:dyDescent="0.25">
      <c r="A14" s="11" t="s">
        <v>643</v>
      </c>
      <c r="B14" s="11" t="s">
        <v>609</v>
      </c>
      <c r="C14" s="11" t="s">
        <v>629</v>
      </c>
      <c r="D14" s="76" t="s">
        <v>625</v>
      </c>
      <c r="E14" s="77" t="s">
        <v>611</v>
      </c>
      <c r="F14" s="77">
        <v>1</v>
      </c>
      <c r="G14" s="77" t="s">
        <v>612</v>
      </c>
      <c r="H14" s="77" t="s">
        <v>644</v>
      </c>
      <c r="I14" s="77" t="s">
        <v>612</v>
      </c>
      <c r="J14" s="77" t="s">
        <v>607</v>
      </c>
    </row>
    <row r="15" spans="1:10" x14ac:dyDescent="0.25">
      <c r="A15" s="78" t="s">
        <v>645</v>
      </c>
      <c r="B15" s="78" t="s">
        <v>609</v>
      </c>
      <c r="C15" s="78" t="s">
        <v>646</v>
      </c>
      <c r="D15" s="79" t="s">
        <v>625</v>
      </c>
      <c r="E15" s="80" t="s">
        <v>611</v>
      </c>
      <c r="F15" s="80">
        <v>1</v>
      </c>
      <c r="G15" s="80"/>
      <c r="H15" s="80" t="s">
        <v>957</v>
      </c>
      <c r="I15" s="80"/>
      <c r="J15" s="80" t="s">
        <v>607</v>
      </c>
    </row>
    <row r="16" spans="1:10" x14ac:dyDescent="0.25">
      <c r="A16" s="11" t="s">
        <v>647</v>
      </c>
      <c r="B16" s="11" t="s">
        <v>609</v>
      </c>
      <c r="C16" s="11" t="s">
        <v>648</v>
      </c>
      <c r="D16" s="76" t="s">
        <v>625</v>
      </c>
      <c r="E16" s="77" t="s">
        <v>611</v>
      </c>
      <c r="F16" s="77">
        <v>1</v>
      </c>
      <c r="G16" s="77" t="s">
        <v>612</v>
      </c>
      <c r="H16" s="77" t="s">
        <v>959</v>
      </c>
      <c r="I16" s="77" t="s">
        <v>612</v>
      </c>
      <c r="J16" s="77" t="s">
        <v>607</v>
      </c>
    </row>
    <row r="17" spans="1:10" x14ac:dyDescent="0.25">
      <c r="A17" s="78" t="s">
        <v>649</v>
      </c>
      <c r="B17" s="78" t="s">
        <v>609</v>
      </c>
      <c r="C17" s="78" t="s">
        <v>650</v>
      </c>
      <c r="D17" s="79" t="s">
        <v>604</v>
      </c>
      <c r="E17" s="80" t="s">
        <v>611</v>
      </c>
      <c r="F17" s="80">
        <v>1</v>
      </c>
      <c r="G17" s="80"/>
      <c r="H17" s="80"/>
      <c r="I17" s="80">
        <v>95</v>
      </c>
      <c r="J17" s="80" t="s">
        <v>627</v>
      </c>
    </row>
    <row r="18" spans="1:10" x14ac:dyDescent="0.25">
      <c r="A18" s="11" t="s">
        <v>651</v>
      </c>
      <c r="B18" s="11" t="s">
        <v>609</v>
      </c>
      <c r="C18" s="11" t="s">
        <v>652</v>
      </c>
      <c r="D18" s="76" t="s">
        <v>604</v>
      </c>
      <c r="E18" s="77" t="s">
        <v>653</v>
      </c>
      <c r="F18" s="77">
        <v>1</v>
      </c>
      <c r="G18" s="77">
        <v>25</v>
      </c>
      <c r="H18" s="77" t="s">
        <v>654</v>
      </c>
      <c r="I18" s="77" t="s">
        <v>612</v>
      </c>
      <c r="J18" s="77" t="s">
        <v>607</v>
      </c>
    </row>
    <row r="19" spans="1:10" x14ac:dyDescent="0.25">
      <c r="A19" s="78" t="s">
        <v>655</v>
      </c>
      <c r="B19" s="78" t="s">
        <v>656</v>
      </c>
      <c r="C19" s="78" t="s">
        <v>629</v>
      </c>
      <c r="D19" s="79" t="s">
        <v>604</v>
      </c>
      <c r="E19" s="80" t="s">
        <v>611</v>
      </c>
      <c r="F19" s="80">
        <v>1</v>
      </c>
      <c r="G19" s="80"/>
      <c r="H19" s="80" t="s">
        <v>956</v>
      </c>
      <c r="I19" s="80"/>
      <c r="J19" s="80" t="s">
        <v>607</v>
      </c>
    </row>
    <row r="20" spans="1:10" x14ac:dyDescent="0.25">
      <c r="A20" s="11" t="s">
        <v>657</v>
      </c>
      <c r="B20" s="11" t="s">
        <v>658</v>
      </c>
      <c r="C20" s="11" t="s">
        <v>659</v>
      </c>
      <c r="D20" s="76" t="s">
        <v>604</v>
      </c>
      <c r="E20" s="77" t="s">
        <v>660</v>
      </c>
      <c r="F20" s="77">
        <v>1</v>
      </c>
      <c r="G20" s="77" t="s">
        <v>612</v>
      </c>
      <c r="H20" s="77" t="s">
        <v>612</v>
      </c>
      <c r="I20" s="77" t="s">
        <v>612</v>
      </c>
      <c r="J20" s="77" t="s">
        <v>607</v>
      </c>
    </row>
    <row r="21" spans="1:10" x14ac:dyDescent="0.25">
      <c r="A21" s="78" t="s">
        <v>661</v>
      </c>
      <c r="B21" s="78" t="s">
        <v>658</v>
      </c>
      <c r="C21" s="78" t="s">
        <v>615</v>
      </c>
      <c r="D21" s="79" t="s">
        <v>625</v>
      </c>
      <c r="E21" s="80" t="s">
        <v>611</v>
      </c>
      <c r="F21" s="80">
        <v>1</v>
      </c>
      <c r="G21" s="80" t="s">
        <v>662</v>
      </c>
      <c r="H21" s="80" t="s">
        <v>640</v>
      </c>
      <c r="I21" s="80">
        <v>100</v>
      </c>
      <c r="J21" s="80" t="s">
        <v>607</v>
      </c>
    </row>
    <row r="22" spans="1:10" x14ac:dyDescent="0.25">
      <c r="A22" s="11" t="s">
        <v>663</v>
      </c>
      <c r="B22" s="11" t="s">
        <v>664</v>
      </c>
      <c r="C22" s="11" t="s">
        <v>665</v>
      </c>
      <c r="D22" s="76" t="s">
        <v>625</v>
      </c>
      <c r="E22" s="77" t="s">
        <v>611</v>
      </c>
      <c r="F22" s="77">
        <v>1</v>
      </c>
      <c r="G22" s="77" t="s">
        <v>612</v>
      </c>
      <c r="H22" s="77" t="s">
        <v>666</v>
      </c>
      <c r="I22" s="77" t="s">
        <v>612</v>
      </c>
      <c r="J22" s="77" t="s">
        <v>607</v>
      </c>
    </row>
    <row r="23" spans="1:10" x14ac:dyDescent="0.25">
      <c r="A23" s="78" t="s">
        <v>667</v>
      </c>
      <c r="B23" s="78" t="s">
        <v>658</v>
      </c>
      <c r="C23" s="78" t="s">
        <v>668</v>
      </c>
      <c r="D23" s="79" t="s">
        <v>625</v>
      </c>
      <c r="E23" s="80" t="s">
        <v>660</v>
      </c>
      <c r="F23" s="80">
        <v>1</v>
      </c>
      <c r="G23" s="80"/>
      <c r="H23" s="80">
        <v>42760</v>
      </c>
      <c r="I23" s="80"/>
      <c r="J23" s="80" t="s">
        <v>669</v>
      </c>
    </row>
    <row r="24" spans="1:10" x14ac:dyDescent="0.25">
      <c r="A24" s="11" t="s">
        <v>670</v>
      </c>
      <c r="B24" s="11" t="s">
        <v>671</v>
      </c>
      <c r="C24" s="11" t="s">
        <v>672</v>
      </c>
      <c r="D24" s="76" t="s">
        <v>952</v>
      </c>
      <c r="E24" s="77" t="s">
        <v>611</v>
      </c>
      <c r="F24" s="77">
        <v>1</v>
      </c>
      <c r="G24" s="77" t="s">
        <v>612</v>
      </c>
      <c r="H24" s="77" t="s">
        <v>673</v>
      </c>
      <c r="I24" s="77" t="s">
        <v>612</v>
      </c>
      <c r="J24" s="77" t="s">
        <v>607</v>
      </c>
    </row>
    <row r="25" spans="1:10" x14ac:dyDescent="0.25">
      <c r="A25" s="78" t="s">
        <v>674</v>
      </c>
      <c r="B25" s="78" t="s">
        <v>671</v>
      </c>
      <c r="C25" s="78" t="s">
        <v>642</v>
      </c>
      <c r="D25" s="79" t="s">
        <v>625</v>
      </c>
      <c r="E25" s="80" t="s">
        <v>611</v>
      </c>
      <c r="F25" s="80">
        <v>1</v>
      </c>
      <c r="G25" s="80"/>
      <c r="H25" s="80" t="s">
        <v>675</v>
      </c>
      <c r="I25" s="80"/>
      <c r="J25" s="80" t="s">
        <v>607</v>
      </c>
    </row>
    <row r="26" spans="1:10" x14ac:dyDescent="0.25">
      <c r="A26" s="11" t="s">
        <v>676</v>
      </c>
      <c r="B26" s="11" t="s">
        <v>671</v>
      </c>
      <c r="C26" s="11" t="s">
        <v>633</v>
      </c>
      <c r="D26" s="76" t="s">
        <v>625</v>
      </c>
      <c r="E26" s="77" t="s">
        <v>611</v>
      </c>
      <c r="F26" s="77">
        <v>1</v>
      </c>
      <c r="G26" s="77" t="s">
        <v>612</v>
      </c>
      <c r="H26" s="77" t="s">
        <v>677</v>
      </c>
      <c r="I26" s="77" t="s">
        <v>612</v>
      </c>
      <c r="J26" s="77" t="s">
        <v>607</v>
      </c>
    </row>
    <row r="27" spans="1:10" x14ac:dyDescent="0.25">
      <c r="A27" s="78" t="s">
        <v>678</v>
      </c>
      <c r="B27" s="78" t="s">
        <v>609</v>
      </c>
      <c r="C27" s="78" t="s">
        <v>679</v>
      </c>
      <c r="D27" s="79" t="s">
        <v>604</v>
      </c>
      <c r="E27" s="80" t="s">
        <v>611</v>
      </c>
      <c r="F27" s="80">
        <v>1</v>
      </c>
      <c r="G27" s="80"/>
      <c r="H27" s="80" t="s">
        <v>680</v>
      </c>
      <c r="I27" s="80">
        <v>97</v>
      </c>
      <c r="J27" s="80" t="s">
        <v>627</v>
      </c>
    </row>
    <row r="28" spans="1:10" x14ac:dyDescent="0.25">
      <c r="A28" s="11" t="s">
        <v>681</v>
      </c>
      <c r="B28" s="11" t="s">
        <v>682</v>
      </c>
      <c r="C28" s="11" t="s">
        <v>679</v>
      </c>
      <c r="D28" s="76" t="s">
        <v>604</v>
      </c>
      <c r="E28" s="77" t="s">
        <v>683</v>
      </c>
      <c r="F28" s="77">
        <v>1</v>
      </c>
      <c r="G28" s="77">
        <v>3</v>
      </c>
      <c r="H28" s="77" t="s">
        <v>684</v>
      </c>
      <c r="I28" s="77">
        <v>95</v>
      </c>
      <c r="J28" s="77" t="s">
        <v>627</v>
      </c>
    </row>
    <row r="29" spans="1:10" x14ac:dyDescent="0.25">
      <c r="A29" s="78" t="s">
        <v>685</v>
      </c>
      <c r="B29" s="78" t="s">
        <v>658</v>
      </c>
      <c r="C29" s="78" t="s">
        <v>668</v>
      </c>
      <c r="D29" s="79" t="s">
        <v>604</v>
      </c>
      <c r="E29" s="80">
        <v>20</v>
      </c>
      <c r="F29" s="80">
        <v>1</v>
      </c>
      <c r="G29" s="80"/>
      <c r="H29" s="80" t="s">
        <v>955</v>
      </c>
      <c r="I29" s="80"/>
      <c r="J29" s="80" t="s">
        <v>669</v>
      </c>
    </row>
    <row r="30" spans="1:10" x14ac:dyDescent="0.25">
      <c r="A30" s="11" t="s">
        <v>686</v>
      </c>
      <c r="B30" s="11" t="s">
        <v>687</v>
      </c>
      <c r="C30" s="11" t="s">
        <v>688</v>
      </c>
      <c r="D30" s="76" t="s">
        <v>625</v>
      </c>
      <c r="E30" s="77" t="s">
        <v>611</v>
      </c>
      <c r="F30" s="77">
        <v>1</v>
      </c>
      <c r="G30" s="77" t="s">
        <v>612</v>
      </c>
      <c r="H30" s="77" t="s">
        <v>800</v>
      </c>
      <c r="I30" s="77" t="s">
        <v>612</v>
      </c>
      <c r="J30" s="77" t="s">
        <v>607</v>
      </c>
    </row>
    <row r="31" spans="1:10" x14ac:dyDescent="0.15">
      <c r="A31" s="84" t="s">
        <v>68</v>
      </c>
      <c r="B31" s="387" t="s">
        <v>925</v>
      </c>
      <c r="C31" s="387"/>
      <c r="D31" s="387"/>
      <c r="E31" s="387"/>
      <c r="F31" s="387"/>
      <c r="G31" s="387"/>
      <c r="H31" s="387"/>
      <c r="I31" s="387"/>
      <c r="J31" s="387"/>
    </row>
    <row r="32" spans="1:10" x14ac:dyDescent="0.15">
      <c r="A32" s="78" t="s">
        <v>689</v>
      </c>
      <c r="B32" s="78" t="s">
        <v>682</v>
      </c>
      <c r="C32" s="78" t="s">
        <v>690</v>
      </c>
      <c r="D32" s="78" t="s">
        <v>625</v>
      </c>
      <c r="E32" s="78">
        <v>10</v>
      </c>
      <c r="F32" s="79" t="s">
        <v>732</v>
      </c>
      <c r="G32" s="80">
        <v>1</v>
      </c>
      <c r="H32" s="80" t="s">
        <v>691</v>
      </c>
      <c r="I32" s="80">
        <v>95</v>
      </c>
      <c r="J32" s="80" t="s">
        <v>669</v>
      </c>
    </row>
    <row r="33" spans="1:10" x14ac:dyDescent="0.15">
      <c r="A33" s="11" t="s">
        <v>692</v>
      </c>
      <c r="B33" s="11" t="s">
        <v>682</v>
      </c>
      <c r="C33" s="11" t="s">
        <v>693</v>
      </c>
      <c r="D33" s="11" t="s">
        <v>625</v>
      </c>
      <c r="E33" s="11" t="s">
        <v>694</v>
      </c>
      <c r="F33" s="76" t="s">
        <v>695</v>
      </c>
      <c r="G33" s="77">
        <v>6</v>
      </c>
      <c r="H33" s="77" t="s">
        <v>696</v>
      </c>
      <c r="I33" s="77">
        <v>100</v>
      </c>
      <c r="J33" s="77" t="s">
        <v>607</v>
      </c>
    </row>
    <row r="34" spans="1:10" x14ac:dyDescent="0.15">
      <c r="A34" s="78" t="s">
        <v>697</v>
      </c>
      <c r="B34" s="78" t="s">
        <v>682</v>
      </c>
      <c r="C34" s="78" t="s">
        <v>693</v>
      </c>
      <c r="D34" s="78" t="s">
        <v>625</v>
      </c>
      <c r="E34" s="78">
        <v>3</v>
      </c>
      <c r="F34" s="79">
        <v>1</v>
      </c>
      <c r="G34" s="80">
        <v>1</v>
      </c>
      <c r="H34" s="80" t="s">
        <v>698</v>
      </c>
      <c r="I34" s="80">
        <v>100</v>
      </c>
      <c r="J34" s="80" t="s">
        <v>618</v>
      </c>
    </row>
    <row r="35" spans="1:10" x14ac:dyDescent="0.15">
      <c r="A35" s="11" t="s">
        <v>699</v>
      </c>
      <c r="B35" s="11" t="s">
        <v>682</v>
      </c>
      <c r="C35" s="11" t="s">
        <v>700</v>
      </c>
      <c r="D35" s="11" t="s">
        <v>625</v>
      </c>
      <c r="E35" s="11" t="s">
        <v>701</v>
      </c>
      <c r="F35" s="76" t="s">
        <v>695</v>
      </c>
      <c r="G35" s="77">
        <v>65</v>
      </c>
      <c r="H35" s="77" t="s">
        <v>702</v>
      </c>
      <c r="I35" s="77">
        <v>100</v>
      </c>
      <c r="J35" s="77" t="s">
        <v>607</v>
      </c>
    </row>
    <row r="36" spans="1:10" x14ac:dyDescent="0.15">
      <c r="A36" s="78" t="s">
        <v>703</v>
      </c>
      <c r="B36" s="78" t="s">
        <v>682</v>
      </c>
      <c r="C36" s="78" t="s">
        <v>700</v>
      </c>
      <c r="D36" s="78" t="s">
        <v>625</v>
      </c>
      <c r="E36" s="78">
        <v>15</v>
      </c>
      <c r="F36" s="79" t="s">
        <v>695</v>
      </c>
      <c r="G36" s="80">
        <v>8</v>
      </c>
      <c r="H36" s="80" t="s">
        <v>704</v>
      </c>
      <c r="I36" s="80">
        <v>99</v>
      </c>
      <c r="J36" s="80" t="s">
        <v>607</v>
      </c>
    </row>
    <row r="37" spans="1:10" x14ac:dyDescent="0.15">
      <c r="A37" s="11" t="s">
        <v>705</v>
      </c>
      <c r="B37" s="11" t="s">
        <v>682</v>
      </c>
      <c r="C37" s="11" t="s">
        <v>706</v>
      </c>
      <c r="D37" s="11" t="s">
        <v>625</v>
      </c>
      <c r="E37" s="11" t="s">
        <v>701</v>
      </c>
      <c r="F37" s="76" t="s">
        <v>695</v>
      </c>
      <c r="G37" s="77">
        <v>6</v>
      </c>
      <c r="H37" s="77" t="s">
        <v>707</v>
      </c>
      <c r="I37" s="77">
        <v>100</v>
      </c>
      <c r="J37" s="77" t="s">
        <v>627</v>
      </c>
    </row>
    <row r="38" spans="1:10" x14ac:dyDescent="0.15">
      <c r="A38" s="78" t="s">
        <v>708</v>
      </c>
      <c r="B38" s="78" t="s">
        <v>682</v>
      </c>
      <c r="C38" s="78" t="s">
        <v>709</v>
      </c>
      <c r="D38" s="78" t="s">
        <v>625</v>
      </c>
      <c r="E38" s="78">
        <v>15</v>
      </c>
      <c r="F38" s="79" t="s">
        <v>695</v>
      </c>
      <c r="G38" s="80">
        <v>6</v>
      </c>
      <c r="H38" s="80" t="s">
        <v>710</v>
      </c>
      <c r="I38" s="80">
        <v>100</v>
      </c>
      <c r="J38" s="80" t="s">
        <v>607</v>
      </c>
    </row>
    <row r="39" spans="1:10" x14ac:dyDescent="0.15">
      <c r="A39" s="11" t="s">
        <v>711</v>
      </c>
      <c r="B39" s="11" t="s">
        <v>682</v>
      </c>
      <c r="C39" s="11" t="s">
        <v>709</v>
      </c>
      <c r="D39" s="11" t="s">
        <v>625</v>
      </c>
      <c r="E39" s="11" t="s">
        <v>701</v>
      </c>
      <c r="F39" s="76" t="s">
        <v>695</v>
      </c>
      <c r="G39" s="77">
        <v>8</v>
      </c>
      <c r="H39" s="77" t="s">
        <v>712</v>
      </c>
      <c r="I39" s="77">
        <v>99</v>
      </c>
      <c r="J39" s="77" t="s">
        <v>607</v>
      </c>
    </row>
    <row r="40" spans="1:10" x14ac:dyDescent="0.15">
      <c r="A40" s="78" t="s">
        <v>713</v>
      </c>
      <c r="B40" s="78" t="s">
        <v>682</v>
      </c>
      <c r="C40" s="78" t="s">
        <v>709</v>
      </c>
      <c r="D40" s="78" t="s">
        <v>625</v>
      </c>
      <c r="E40" s="78">
        <v>15</v>
      </c>
      <c r="F40" s="79" t="s">
        <v>695</v>
      </c>
      <c r="G40" s="80">
        <v>15</v>
      </c>
      <c r="H40" s="80" t="s">
        <v>714</v>
      </c>
      <c r="I40" s="80">
        <v>98</v>
      </c>
      <c r="J40" s="80" t="s">
        <v>627</v>
      </c>
    </row>
    <row r="41" spans="1:10" x14ac:dyDescent="0.15">
      <c r="A41" s="11" t="s">
        <v>715</v>
      </c>
      <c r="B41" s="11" t="s">
        <v>682</v>
      </c>
      <c r="C41" s="11" t="s">
        <v>709</v>
      </c>
      <c r="D41" s="11" t="s">
        <v>625</v>
      </c>
      <c r="E41" s="11" t="s">
        <v>701</v>
      </c>
      <c r="F41" s="76" t="s">
        <v>695</v>
      </c>
      <c r="G41" s="77">
        <v>17</v>
      </c>
      <c r="H41" s="77" t="s">
        <v>714</v>
      </c>
      <c r="I41" s="77">
        <v>98</v>
      </c>
      <c r="J41" s="77" t="s">
        <v>627</v>
      </c>
    </row>
    <row r="42" spans="1:10" x14ac:dyDescent="0.15">
      <c r="A42" s="78" t="s">
        <v>716</v>
      </c>
      <c r="B42" s="78" t="s">
        <v>682</v>
      </c>
      <c r="C42" s="78" t="s">
        <v>709</v>
      </c>
      <c r="D42" s="78" t="s">
        <v>625</v>
      </c>
      <c r="E42" s="78">
        <v>15</v>
      </c>
      <c r="F42" s="79" t="s">
        <v>695</v>
      </c>
      <c r="G42" s="80">
        <v>8</v>
      </c>
      <c r="H42" s="80" t="s">
        <v>717</v>
      </c>
      <c r="I42" s="80">
        <v>99</v>
      </c>
      <c r="J42" s="80" t="s">
        <v>607</v>
      </c>
    </row>
    <row r="43" spans="1:10" x14ac:dyDescent="0.15">
      <c r="A43" s="11" t="s">
        <v>718</v>
      </c>
      <c r="B43" s="11" t="s">
        <v>682</v>
      </c>
      <c r="C43" s="11" t="s">
        <v>709</v>
      </c>
      <c r="D43" s="11" t="s">
        <v>625</v>
      </c>
      <c r="E43" s="11" t="s">
        <v>701</v>
      </c>
      <c r="F43" s="76" t="s">
        <v>695</v>
      </c>
      <c r="G43" s="77">
        <v>8</v>
      </c>
      <c r="H43" s="77" t="s">
        <v>719</v>
      </c>
      <c r="I43" s="77">
        <v>100</v>
      </c>
      <c r="J43" s="77" t="s">
        <v>720</v>
      </c>
    </row>
    <row r="44" spans="1:10" x14ac:dyDescent="0.15">
      <c r="A44" s="78" t="s">
        <v>721</v>
      </c>
      <c r="B44" s="78" t="s">
        <v>682</v>
      </c>
      <c r="C44" s="78" t="s">
        <v>722</v>
      </c>
      <c r="D44" s="78" t="s">
        <v>625</v>
      </c>
      <c r="E44" s="78">
        <v>15</v>
      </c>
      <c r="F44" s="79" t="s">
        <v>695</v>
      </c>
      <c r="G44" s="80">
        <v>6</v>
      </c>
      <c r="H44" s="80" t="s">
        <v>723</v>
      </c>
      <c r="I44" s="80">
        <v>100</v>
      </c>
      <c r="J44" s="80" t="s">
        <v>627</v>
      </c>
    </row>
    <row r="45" spans="1:10" x14ac:dyDescent="0.15">
      <c r="A45" s="11" t="s">
        <v>724</v>
      </c>
      <c r="B45" s="11" t="s">
        <v>682</v>
      </c>
      <c r="C45" s="11" t="s">
        <v>725</v>
      </c>
      <c r="D45" s="11" t="s">
        <v>625</v>
      </c>
      <c r="E45" s="11" t="s">
        <v>701</v>
      </c>
      <c r="F45" s="76" t="s">
        <v>695</v>
      </c>
      <c r="G45" s="77">
        <v>6</v>
      </c>
      <c r="H45" s="77" t="s">
        <v>691</v>
      </c>
      <c r="I45" s="77">
        <v>100</v>
      </c>
      <c r="J45" s="77" t="s">
        <v>607</v>
      </c>
    </row>
    <row r="46" spans="1:10" x14ac:dyDescent="0.15">
      <c r="A46" s="78" t="s">
        <v>726</v>
      </c>
      <c r="B46" s="78" t="s">
        <v>682</v>
      </c>
      <c r="C46" s="78" t="s">
        <v>725</v>
      </c>
      <c r="D46" s="78" t="s">
        <v>625</v>
      </c>
      <c r="E46" s="78">
        <v>15</v>
      </c>
      <c r="F46" s="79" t="s">
        <v>695</v>
      </c>
      <c r="G46" s="80">
        <v>7</v>
      </c>
      <c r="H46" s="80" t="s">
        <v>727</v>
      </c>
      <c r="I46" s="80">
        <v>100</v>
      </c>
      <c r="J46" s="80" t="s">
        <v>607</v>
      </c>
    </row>
    <row r="47" spans="1:10" x14ac:dyDescent="0.15">
      <c r="A47" s="11" t="s">
        <v>728</v>
      </c>
      <c r="B47" s="11" t="s">
        <v>682</v>
      </c>
      <c r="C47" s="11" t="s">
        <v>729</v>
      </c>
      <c r="D47" s="11" t="s">
        <v>625</v>
      </c>
      <c r="E47" s="11" t="s">
        <v>701</v>
      </c>
      <c r="F47" s="76" t="s">
        <v>695</v>
      </c>
      <c r="G47" s="77">
        <v>7</v>
      </c>
      <c r="H47" s="77" t="s">
        <v>730</v>
      </c>
      <c r="I47" s="77">
        <v>94</v>
      </c>
      <c r="J47" s="77" t="s">
        <v>627</v>
      </c>
    </row>
    <row r="48" spans="1:10" x14ac:dyDescent="0.15">
      <c r="A48" s="84" t="s">
        <v>833</v>
      </c>
      <c r="B48" s="83"/>
      <c r="C48" s="83"/>
      <c r="D48" s="83"/>
      <c r="E48" s="83"/>
      <c r="F48" s="83"/>
      <c r="G48" s="83"/>
      <c r="H48" s="83"/>
      <c r="I48" s="83"/>
      <c r="J48" s="83"/>
    </row>
    <row r="49" spans="1:10" x14ac:dyDescent="0.15">
      <c r="A49" s="78" t="s">
        <v>733</v>
      </c>
      <c r="B49" s="78" t="s">
        <v>784</v>
      </c>
      <c r="C49" s="78" t="s">
        <v>734</v>
      </c>
      <c r="D49" s="78" t="s">
        <v>625</v>
      </c>
      <c r="E49" s="78" t="s">
        <v>735</v>
      </c>
      <c r="F49" s="79" t="s">
        <v>731</v>
      </c>
      <c r="G49" s="80" t="s">
        <v>736</v>
      </c>
      <c r="H49" s="80" t="s">
        <v>737</v>
      </c>
      <c r="I49" s="80" t="s">
        <v>738</v>
      </c>
      <c r="J49" s="80" t="s">
        <v>669</v>
      </c>
    </row>
    <row r="50" spans="1:10" x14ac:dyDescent="0.15">
      <c r="A50" s="11" t="s">
        <v>739</v>
      </c>
      <c r="B50" s="11" t="s">
        <v>784</v>
      </c>
      <c r="C50" s="11" t="s">
        <v>690</v>
      </c>
      <c r="D50" s="11" t="s">
        <v>625</v>
      </c>
      <c r="E50" s="11" t="s">
        <v>740</v>
      </c>
      <c r="F50" s="76" t="s">
        <v>736</v>
      </c>
      <c r="G50" s="77" t="s">
        <v>741</v>
      </c>
      <c r="H50" s="77" t="s">
        <v>742</v>
      </c>
      <c r="I50" s="77" t="s">
        <v>743</v>
      </c>
      <c r="J50" s="77" t="s">
        <v>607</v>
      </c>
    </row>
    <row r="51" spans="1:10" x14ac:dyDescent="0.15">
      <c r="A51" s="78" t="s">
        <v>744</v>
      </c>
      <c r="B51" s="78" t="s">
        <v>784</v>
      </c>
      <c r="C51" s="78" t="s">
        <v>745</v>
      </c>
      <c r="D51" s="78" t="s">
        <v>625</v>
      </c>
      <c r="E51" s="78" t="s">
        <v>746</v>
      </c>
      <c r="F51" s="79" t="s">
        <v>736</v>
      </c>
      <c r="G51" s="80" t="s">
        <v>741</v>
      </c>
      <c r="H51" s="80" t="s">
        <v>747</v>
      </c>
      <c r="I51" s="80" t="s">
        <v>748</v>
      </c>
      <c r="J51" s="80" t="s">
        <v>607</v>
      </c>
    </row>
    <row r="52" spans="1:10" x14ac:dyDescent="0.15">
      <c r="A52" s="11" t="s">
        <v>749</v>
      </c>
      <c r="B52" s="11" t="s">
        <v>784</v>
      </c>
      <c r="C52" s="11" t="s">
        <v>750</v>
      </c>
      <c r="D52" s="11" t="s">
        <v>625</v>
      </c>
      <c r="E52" s="11" t="s">
        <v>751</v>
      </c>
      <c r="F52" s="76" t="s">
        <v>752</v>
      </c>
      <c r="G52" s="77" t="s">
        <v>736</v>
      </c>
      <c r="H52" s="77" t="s">
        <v>753</v>
      </c>
      <c r="I52" s="77" t="s">
        <v>754</v>
      </c>
      <c r="J52" s="77" t="s">
        <v>618</v>
      </c>
    </row>
    <row r="53" spans="1:10" x14ac:dyDescent="0.15">
      <c r="A53" s="78" t="s">
        <v>755</v>
      </c>
      <c r="B53" s="78" t="s">
        <v>784</v>
      </c>
      <c r="C53" s="78" t="s">
        <v>756</v>
      </c>
      <c r="D53" s="78" t="s">
        <v>625</v>
      </c>
      <c r="E53" s="78" t="s">
        <v>757</v>
      </c>
      <c r="F53" s="79" t="s">
        <v>752</v>
      </c>
      <c r="G53" s="80" t="s">
        <v>736</v>
      </c>
      <c r="H53" s="80" t="s">
        <v>758</v>
      </c>
      <c r="I53" s="80" t="s">
        <v>759</v>
      </c>
      <c r="J53" s="80" t="s">
        <v>618</v>
      </c>
    </row>
    <row r="54" spans="1:10" x14ac:dyDescent="0.15">
      <c r="A54" s="11" t="s">
        <v>760</v>
      </c>
      <c r="B54" s="11" t="s">
        <v>784</v>
      </c>
      <c r="C54" s="11" t="s">
        <v>761</v>
      </c>
      <c r="D54" s="11" t="s">
        <v>625</v>
      </c>
      <c r="E54" s="11" t="s">
        <v>762</v>
      </c>
      <c r="F54" s="76" t="s">
        <v>736</v>
      </c>
      <c r="G54" s="77" t="s">
        <v>763</v>
      </c>
      <c r="H54" s="77" t="s">
        <v>684</v>
      </c>
      <c r="I54" s="77" t="s">
        <v>754</v>
      </c>
      <c r="J54" s="77" t="s">
        <v>764</v>
      </c>
    </row>
    <row r="55" spans="1:10" x14ac:dyDescent="0.15">
      <c r="A55" s="78" t="s">
        <v>765</v>
      </c>
      <c r="B55" s="78" t="s">
        <v>784</v>
      </c>
      <c r="C55" s="78" t="s">
        <v>756</v>
      </c>
      <c r="D55" s="78" t="s">
        <v>625</v>
      </c>
      <c r="E55" s="78" t="s">
        <v>766</v>
      </c>
      <c r="F55" s="79" t="s">
        <v>767</v>
      </c>
      <c r="G55" s="80" t="s">
        <v>694</v>
      </c>
      <c r="H55" s="80" t="s">
        <v>714</v>
      </c>
      <c r="I55" s="80" t="s">
        <v>768</v>
      </c>
      <c r="J55" s="80" t="s">
        <v>627</v>
      </c>
    </row>
    <row r="56" spans="1:10" x14ac:dyDescent="0.15">
      <c r="A56" s="11" t="s">
        <v>769</v>
      </c>
      <c r="B56" s="11" t="s">
        <v>784</v>
      </c>
      <c r="C56" s="11" t="s">
        <v>761</v>
      </c>
      <c r="D56" s="11" t="s">
        <v>625</v>
      </c>
      <c r="E56" s="11" t="s">
        <v>762</v>
      </c>
      <c r="F56" s="76" t="s">
        <v>736</v>
      </c>
      <c r="G56" s="77" t="s">
        <v>770</v>
      </c>
      <c r="H56" s="77" t="s">
        <v>771</v>
      </c>
      <c r="I56" s="77" t="s">
        <v>754</v>
      </c>
      <c r="J56" s="77" t="s">
        <v>607</v>
      </c>
    </row>
    <row r="57" spans="1:10" x14ac:dyDescent="0.15">
      <c r="A57" s="78" t="s">
        <v>772</v>
      </c>
      <c r="B57" s="78" t="s">
        <v>784</v>
      </c>
      <c r="C57" s="78" t="s">
        <v>761</v>
      </c>
      <c r="D57" s="78" t="s">
        <v>625</v>
      </c>
      <c r="E57" s="78" t="s">
        <v>762</v>
      </c>
      <c r="F57" s="79" t="s">
        <v>736</v>
      </c>
      <c r="G57" s="80" t="s">
        <v>770</v>
      </c>
      <c r="H57" s="80" t="s">
        <v>773</v>
      </c>
      <c r="I57" s="80" t="s">
        <v>754</v>
      </c>
      <c r="J57" s="80" t="s">
        <v>607</v>
      </c>
    </row>
    <row r="58" spans="1:10" x14ac:dyDescent="0.15">
      <c r="A58" s="11" t="s">
        <v>774</v>
      </c>
      <c r="B58" s="11" t="s">
        <v>784</v>
      </c>
      <c r="C58" s="11" t="s">
        <v>761</v>
      </c>
      <c r="D58" s="11" t="s">
        <v>625</v>
      </c>
      <c r="E58" s="11" t="s">
        <v>762</v>
      </c>
      <c r="F58" s="76" t="s">
        <v>736</v>
      </c>
      <c r="G58" s="77" t="s">
        <v>770</v>
      </c>
      <c r="H58" s="77" t="s">
        <v>775</v>
      </c>
      <c r="I58" s="77" t="s">
        <v>754</v>
      </c>
      <c r="J58" s="77" t="s">
        <v>627</v>
      </c>
    </row>
    <row r="59" spans="1:10" x14ac:dyDescent="0.15">
      <c r="A59" s="78" t="s">
        <v>776</v>
      </c>
      <c r="B59" s="78" t="s">
        <v>784</v>
      </c>
      <c r="C59" s="78" t="s">
        <v>777</v>
      </c>
      <c r="D59" s="78" t="s">
        <v>625</v>
      </c>
      <c r="E59" s="78" t="s">
        <v>762</v>
      </c>
      <c r="F59" s="79" t="s">
        <v>736</v>
      </c>
      <c r="G59" s="80" t="s">
        <v>770</v>
      </c>
      <c r="H59" s="80" t="s">
        <v>684</v>
      </c>
      <c r="I59" s="80" t="s">
        <v>748</v>
      </c>
      <c r="J59" s="80" t="s">
        <v>627</v>
      </c>
    </row>
    <row r="60" spans="1:10" x14ac:dyDescent="0.25">
      <c r="A60" s="11" t="s">
        <v>778</v>
      </c>
      <c r="B60" s="11" t="s">
        <v>784</v>
      </c>
      <c r="C60" s="11" t="s">
        <v>779</v>
      </c>
      <c r="D60" s="11" t="s">
        <v>625</v>
      </c>
      <c r="E60" s="11" t="s">
        <v>754</v>
      </c>
      <c r="F60" s="76" t="s">
        <v>780</v>
      </c>
      <c r="G60" s="77" t="s">
        <v>781</v>
      </c>
      <c r="H60" s="77" t="s">
        <v>782</v>
      </c>
      <c r="I60" s="77" t="s">
        <v>754</v>
      </c>
      <c r="J60" s="77" t="s">
        <v>607</v>
      </c>
    </row>
    <row r="61" spans="1:10" x14ac:dyDescent="0.15">
      <c r="A61" s="84" t="s">
        <v>834</v>
      </c>
      <c r="B61" s="387" t="s">
        <v>924</v>
      </c>
      <c r="C61" s="387"/>
      <c r="D61" s="387"/>
      <c r="E61" s="387"/>
      <c r="F61" s="387"/>
      <c r="G61" s="387"/>
      <c r="H61" s="387"/>
      <c r="I61" s="387"/>
      <c r="J61" s="387"/>
    </row>
    <row r="62" spans="1:10" x14ac:dyDescent="0.25">
      <c r="A62" s="78" t="s">
        <v>785</v>
      </c>
      <c r="B62" s="78" t="s">
        <v>783</v>
      </c>
      <c r="C62" s="78" t="s">
        <v>786</v>
      </c>
      <c r="D62" s="78" t="s">
        <v>604</v>
      </c>
      <c r="E62" s="78" t="s">
        <v>787</v>
      </c>
      <c r="F62" s="79" t="s">
        <v>780</v>
      </c>
      <c r="G62" s="80" t="s">
        <v>781</v>
      </c>
      <c r="H62" s="80" t="s">
        <v>788</v>
      </c>
      <c r="I62" s="80" t="s">
        <v>754</v>
      </c>
      <c r="J62" s="80" t="s">
        <v>618</v>
      </c>
    </row>
    <row r="63" spans="1:10" x14ac:dyDescent="0.25">
      <c r="A63" s="11" t="s">
        <v>789</v>
      </c>
      <c r="B63" s="11" t="s">
        <v>783</v>
      </c>
      <c r="C63" s="11" t="s">
        <v>790</v>
      </c>
      <c r="D63" s="11" t="s">
        <v>604</v>
      </c>
      <c r="E63" s="11" t="s">
        <v>787</v>
      </c>
      <c r="F63" s="76" t="s">
        <v>780</v>
      </c>
      <c r="G63" s="77" t="s">
        <v>781</v>
      </c>
      <c r="H63" s="77" t="s">
        <v>791</v>
      </c>
      <c r="I63" s="77" t="s">
        <v>754</v>
      </c>
      <c r="J63" s="77" t="s">
        <v>618</v>
      </c>
    </row>
    <row r="64" spans="1:10" x14ac:dyDescent="0.25">
      <c r="A64" s="78" t="s">
        <v>792</v>
      </c>
      <c r="B64" s="78" t="s">
        <v>783</v>
      </c>
      <c r="C64" s="78" t="s">
        <v>793</v>
      </c>
      <c r="D64" s="78" t="s">
        <v>604</v>
      </c>
      <c r="E64" s="78" t="s">
        <v>787</v>
      </c>
      <c r="F64" s="79" t="s">
        <v>780</v>
      </c>
      <c r="G64" s="80" t="s">
        <v>781</v>
      </c>
      <c r="H64" s="80" t="s">
        <v>794</v>
      </c>
      <c r="I64" s="80" t="s">
        <v>754</v>
      </c>
      <c r="J64" s="80" t="s">
        <v>607</v>
      </c>
    </row>
    <row r="65" spans="1:10" x14ac:dyDescent="0.15">
      <c r="A65" s="11" t="s">
        <v>795</v>
      </c>
      <c r="B65" s="11" t="s">
        <v>783</v>
      </c>
      <c r="C65" s="11" t="s">
        <v>793</v>
      </c>
      <c r="D65" s="11" t="s">
        <v>604</v>
      </c>
      <c r="E65" s="11" t="s">
        <v>787</v>
      </c>
      <c r="F65" s="76" t="s">
        <v>736</v>
      </c>
      <c r="G65" s="77" t="s">
        <v>770</v>
      </c>
      <c r="H65" s="77" t="s">
        <v>796</v>
      </c>
      <c r="I65" s="77" t="s">
        <v>754</v>
      </c>
      <c r="J65" s="77" t="s">
        <v>627</v>
      </c>
    </row>
    <row r="66" spans="1:10" x14ac:dyDescent="0.15">
      <c r="A66" s="78" t="s">
        <v>797</v>
      </c>
      <c r="B66" s="78" t="s">
        <v>783</v>
      </c>
      <c r="C66" s="78" t="s">
        <v>793</v>
      </c>
      <c r="D66" s="78" t="s">
        <v>604</v>
      </c>
      <c r="E66" s="78" t="s">
        <v>787</v>
      </c>
      <c r="F66" s="79" t="s">
        <v>767</v>
      </c>
      <c r="G66" s="80" t="s">
        <v>770</v>
      </c>
      <c r="H66" s="80" t="s">
        <v>796</v>
      </c>
      <c r="I66" s="80" t="s">
        <v>754</v>
      </c>
      <c r="J66" s="80" t="s">
        <v>627</v>
      </c>
    </row>
    <row r="67" spans="1:10" x14ac:dyDescent="0.25">
      <c r="A67" s="11" t="s">
        <v>798</v>
      </c>
      <c r="B67" s="11" t="s">
        <v>783</v>
      </c>
      <c r="C67" s="11" t="s">
        <v>799</v>
      </c>
      <c r="D67" s="11" t="s">
        <v>604</v>
      </c>
      <c r="E67" s="11" t="s">
        <v>800</v>
      </c>
      <c r="F67" s="76" t="s">
        <v>780</v>
      </c>
      <c r="G67" s="77" t="s">
        <v>781</v>
      </c>
      <c r="H67" s="77"/>
      <c r="I67" s="77" t="s">
        <v>754</v>
      </c>
      <c r="J67" s="77" t="s">
        <v>618</v>
      </c>
    </row>
    <row r="68" spans="1:10" x14ac:dyDescent="0.25">
      <c r="A68" s="78" t="s">
        <v>801</v>
      </c>
      <c r="B68" s="78" t="s">
        <v>783</v>
      </c>
      <c r="C68" s="78" t="s">
        <v>802</v>
      </c>
      <c r="D68" s="78" t="s">
        <v>604</v>
      </c>
      <c r="E68" s="78" t="s">
        <v>787</v>
      </c>
      <c r="F68" s="79" t="s">
        <v>780</v>
      </c>
      <c r="G68" s="80" t="s">
        <v>781</v>
      </c>
      <c r="H68" s="80" t="s">
        <v>669</v>
      </c>
      <c r="I68" s="80" t="s">
        <v>754</v>
      </c>
      <c r="J68" s="80" t="s">
        <v>720</v>
      </c>
    </row>
    <row r="69" spans="1:10" x14ac:dyDescent="0.15">
      <c r="A69" s="11" t="s">
        <v>803</v>
      </c>
      <c r="B69" s="11" t="s">
        <v>783</v>
      </c>
      <c r="C69" s="11" t="s">
        <v>793</v>
      </c>
      <c r="D69" s="11" t="s">
        <v>604</v>
      </c>
      <c r="E69" s="11" t="s">
        <v>787</v>
      </c>
      <c r="F69" s="76" t="s">
        <v>767</v>
      </c>
      <c r="G69" s="77" t="s">
        <v>804</v>
      </c>
      <c r="H69" s="77" t="s">
        <v>805</v>
      </c>
      <c r="I69" s="77" t="s">
        <v>754</v>
      </c>
      <c r="J69" s="77" t="s">
        <v>627</v>
      </c>
    </row>
    <row r="70" spans="1:10" x14ac:dyDescent="0.15">
      <c r="A70" s="78" t="s">
        <v>806</v>
      </c>
      <c r="B70" s="78" t="s">
        <v>783</v>
      </c>
      <c r="C70" s="78" t="s">
        <v>793</v>
      </c>
      <c r="D70" s="78" t="s">
        <v>604</v>
      </c>
      <c r="E70" s="78" t="s">
        <v>787</v>
      </c>
      <c r="F70" s="79" t="s">
        <v>736</v>
      </c>
      <c r="G70" s="80" t="s">
        <v>763</v>
      </c>
      <c r="H70" s="80" t="s">
        <v>807</v>
      </c>
      <c r="I70" s="80" t="s">
        <v>748</v>
      </c>
      <c r="J70" s="80" t="s">
        <v>627</v>
      </c>
    </row>
    <row r="71" spans="1:10" x14ac:dyDescent="0.15">
      <c r="A71" s="84" t="s">
        <v>835</v>
      </c>
      <c r="B71" s="387" t="s">
        <v>923</v>
      </c>
      <c r="C71" s="387"/>
      <c r="D71" s="387"/>
      <c r="E71" s="387"/>
      <c r="F71" s="387"/>
      <c r="G71" s="387"/>
      <c r="H71" s="387"/>
      <c r="I71" s="387"/>
      <c r="J71" s="387"/>
    </row>
    <row r="72" spans="1:10" x14ac:dyDescent="0.25">
      <c r="A72" s="11" t="s">
        <v>808</v>
      </c>
      <c r="B72" s="11" t="s">
        <v>783</v>
      </c>
      <c r="C72" s="11" t="s">
        <v>756</v>
      </c>
      <c r="D72" s="11" t="s">
        <v>625</v>
      </c>
      <c r="E72" s="11" t="s">
        <v>754</v>
      </c>
      <c r="F72" s="76" t="s">
        <v>809</v>
      </c>
      <c r="G72" s="77" t="s">
        <v>740</v>
      </c>
      <c r="H72" s="77" t="s">
        <v>810</v>
      </c>
      <c r="I72" s="77" t="s">
        <v>754</v>
      </c>
      <c r="J72" s="77" t="s">
        <v>627</v>
      </c>
    </row>
    <row r="73" spans="1:10" x14ac:dyDescent="0.25">
      <c r="A73" s="78" t="s">
        <v>811</v>
      </c>
      <c r="B73" s="78" t="s">
        <v>783</v>
      </c>
      <c r="C73" s="78" t="s">
        <v>756</v>
      </c>
      <c r="D73" s="78" t="s">
        <v>625</v>
      </c>
      <c r="E73" s="78" t="s">
        <v>762</v>
      </c>
      <c r="F73" s="79" t="s">
        <v>809</v>
      </c>
      <c r="G73" s="80" t="s">
        <v>740</v>
      </c>
      <c r="H73" s="80" t="s">
        <v>812</v>
      </c>
      <c r="I73" s="80" t="s">
        <v>768</v>
      </c>
      <c r="J73" s="80" t="s">
        <v>627</v>
      </c>
    </row>
    <row r="74" spans="1:10" x14ac:dyDescent="0.15">
      <c r="A74" s="11" t="s">
        <v>813</v>
      </c>
      <c r="B74" s="11" t="s">
        <v>783</v>
      </c>
      <c r="C74" s="11" t="s">
        <v>814</v>
      </c>
      <c r="D74" s="11" t="s">
        <v>625</v>
      </c>
      <c r="E74" s="11" t="s">
        <v>815</v>
      </c>
      <c r="F74" s="76" t="s">
        <v>736</v>
      </c>
      <c r="G74" s="77" t="s">
        <v>816</v>
      </c>
      <c r="H74" s="77" t="s">
        <v>817</v>
      </c>
      <c r="I74" s="77" t="s">
        <v>818</v>
      </c>
      <c r="J74" s="77" t="s">
        <v>627</v>
      </c>
    </row>
    <row r="75" spans="1:10" x14ac:dyDescent="0.25">
      <c r="A75" s="78" t="s">
        <v>819</v>
      </c>
      <c r="B75" s="78" t="s">
        <v>783</v>
      </c>
      <c r="C75" s="78" t="s">
        <v>761</v>
      </c>
      <c r="D75" s="78" t="s">
        <v>625</v>
      </c>
      <c r="E75" s="78" t="s">
        <v>762</v>
      </c>
      <c r="F75" s="79" t="s">
        <v>820</v>
      </c>
      <c r="G75" s="80" t="s">
        <v>757</v>
      </c>
      <c r="H75" s="80" t="s">
        <v>821</v>
      </c>
      <c r="I75" s="80" t="s">
        <v>768</v>
      </c>
      <c r="J75" s="80" t="s">
        <v>627</v>
      </c>
    </row>
    <row r="76" spans="1:10" x14ac:dyDescent="0.25">
      <c r="A76" s="11" t="s">
        <v>822</v>
      </c>
      <c r="B76" s="11" t="s">
        <v>783</v>
      </c>
      <c r="C76" s="11" t="s">
        <v>745</v>
      </c>
      <c r="D76" s="11" t="s">
        <v>625</v>
      </c>
      <c r="E76" s="11" t="s">
        <v>762</v>
      </c>
      <c r="F76" s="76" t="s">
        <v>809</v>
      </c>
      <c r="G76" s="77" t="s">
        <v>757</v>
      </c>
      <c r="H76" s="77" t="s">
        <v>823</v>
      </c>
      <c r="I76" s="77" t="s">
        <v>748</v>
      </c>
      <c r="J76" s="77" t="s">
        <v>627</v>
      </c>
    </row>
    <row r="77" spans="1:10" x14ac:dyDescent="0.25">
      <c r="A77" s="78" t="s">
        <v>824</v>
      </c>
      <c r="B77" s="78" t="s">
        <v>783</v>
      </c>
      <c r="C77" s="78" t="s">
        <v>745</v>
      </c>
      <c r="D77" s="78" t="s">
        <v>625</v>
      </c>
      <c r="E77" s="78" t="s">
        <v>762</v>
      </c>
      <c r="F77" s="79" t="s">
        <v>820</v>
      </c>
      <c r="G77" s="80" t="s">
        <v>740</v>
      </c>
      <c r="H77" s="80"/>
      <c r="I77" s="80" t="s">
        <v>768</v>
      </c>
      <c r="J77" s="80" t="s">
        <v>627</v>
      </c>
    </row>
    <row r="78" spans="1:10" x14ac:dyDescent="0.25">
      <c r="A78" s="11" t="s">
        <v>825</v>
      </c>
      <c r="B78" s="11" t="s">
        <v>783</v>
      </c>
      <c r="C78" s="11" t="s">
        <v>745</v>
      </c>
      <c r="D78" s="11" t="s">
        <v>625</v>
      </c>
      <c r="E78" s="11" t="s">
        <v>766</v>
      </c>
      <c r="F78" s="76" t="s">
        <v>826</v>
      </c>
      <c r="G78" s="77" t="s">
        <v>740</v>
      </c>
      <c r="H78" s="77"/>
      <c r="I78" s="77" t="s">
        <v>768</v>
      </c>
      <c r="J78" s="77" t="s">
        <v>627</v>
      </c>
    </row>
    <row r="79" spans="1:10" x14ac:dyDescent="0.25">
      <c r="A79" s="78" t="s">
        <v>827</v>
      </c>
      <c r="B79" s="78" t="s">
        <v>783</v>
      </c>
      <c r="C79" s="78" t="s">
        <v>745</v>
      </c>
      <c r="D79" s="78" t="s">
        <v>625</v>
      </c>
      <c r="E79" s="78" t="s">
        <v>762</v>
      </c>
      <c r="F79" s="79" t="s">
        <v>809</v>
      </c>
      <c r="G79" s="80" t="s">
        <v>740</v>
      </c>
      <c r="H79" s="80" t="s">
        <v>828</v>
      </c>
      <c r="I79" s="80" t="s">
        <v>743</v>
      </c>
      <c r="J79" s="80" t="s">
        <v>627</v>
      </c>
    </row>
    <row r="80" spans="1:10" x14ac:dyDescent="0.25">
      <c r="A80" s="11" t="s">
        <v>829</v>
      </c>
      <c r="B80" s="11" t="s">
        <v>783</v>
      </c>
      <c r="C80" s="11" t="s">
        <v>745</v>
      </c>
      <c r="D80" s="11" t="s">
        <v>625</v>
      </c>
      <c r="E80" s="11" t="s">
        <v>762</v>
      </c>
      <c r="F80" s="76" t="s">
        <v>830</v>
      </c>
      <c r="G80" s="77" t="s">
        <v>740</v>
      </c>
      <c r="H80" s="77" t="s">
        <v>831</v>
      </c>
      <c r="I80" s="77" t="s">
        <v>743</v>
      </c>
      <c r="J80" s="77" t="s">
        <v>627</v>
      </c>
    </row>
    <row r="81" spans="1:10" x14ac:dyDescent="0.15">
      <c r="A81" s="84" t="s">
        <v>66</v>
      </c>
      <c r="B81" s="83"/>
      <c r="C81" s="83"/>
      <c r="D81" s="83"/>
      <c r="E81" s="83"/>
      <c r="F81" s="83"/>
      <c r="G81" s="83"/>
      <c r="H81" s="83"/>
      <c r="I81" s="83"/>
      <c r="J81" s="83"/>
    </row>
    <row r="82" spans="1:10" x14ac:dyDescent="0.25">
      <c r="A82" s="78" t="s">
        <v>836</v>
      </c>
      <c r="B82" s="78" t="s">
        <v>851</v>
      </c>
      <c r="C82" s="78" t="s">
        <v>709</v>
      </c>
      <c r="D82" s="78" t="s">
        <v>625</v>
      </c>
      <c r="E82" s="78" t="s">
        <v>757</v>
      </c>
      <c r="F82" s="79" t="s">
        <v>809</v>
      </c>
      <c r="G82" s="80" t="s">
        <v>837</v>
      </c>
      <c r="H82" s="80" t="s">
        <v>838</v>
      </c>
      <c r="I82" s="80" t="s">
        <v>818</v>
      </c>
      <c r="J82" s="80" t="s">
        <v>618</v>
      </c>
    </row>
    <row r="83" spans="1:10" x14ac:dyDescent="0.25">
      <c r="A83" s="11" t="s">
        <v>839</v>
      </c>
      <c r="B83" s="11" t="s">
        <v>851</v>
      </c>
      <c r="C83" s="11" t="s">
        <v>709</v>
      </c>
      <c r="D83" s="11" t="s">
        <v>625</v>
      </c>
      <c r="E83" s="11" t="s">
        <v>757</v>
      </c>
      <c r="F83" s="76" t="s">
        <v>809</v>
      </c>
      <c r="G83" s="77" t="s">
        <v>840</v>
      </c>
      <c r="H83" s="77" t="s">
        <v>612</v>
      </c>
      <c r="I83" s="77" t="s">
        <v>768</v>
      </c>
      <c r="J83" s="77" t="s">
        <v>627</v>
      </c>
    </row>
    <row r="84" spans="1:10" x14ac:dyDescent="0.25">
      <c r="A84" s="78" t="s">
        <v>841</v>
      </c>
      <c r="B84" s="78" t="s">
        <v>851</v>
      </c>
      <c r="C84" s="78" t="s">
        <v>709</v>
      </c>
      <c r="D84" s="78" t="s">
        <v>625</v>
      </c>
      <c r="E84" s="78" t="s">
        <v>701</v>
      </c>
      <c r="F84" s="79" t="s">
        <v>842</v>
      </c>
      <c r="G84" s="80" t="s">
        <v>843</v>
      </c>
      <c r="H84" s="80" t="s">
        <v>844</v>
      </c>
      <c r="I84" s="80" t="s">
        <v>818</v>
      </c>
      <c r="J84" s="80" t="s">
        <v>627</v>
      </c>
    </row>
    <row r="85" spans="1:10" x14ac:dyDescent="0.25">
      <c r="A85" s="11" t="s">
        <v>845</v>
      </c>
      <c r="B85" s="11" t="s">
        <v>851</v>
      </c>
      <c r="C85" s="11" t="s">
        <v>700</v>
      </c>
      <c r="D85" s="11" t="s">
        <v>625</v>
      </c>
      <c r="E85" s="11" t="s">
        <v>701</v>
      </c>
      <c r="F85" s="76" t="s">
        <v>842</v>
      </c>
      <c r="G85" s="77" t="s">
        <v>757</v>
      </c>
      <c r="H85" s="77" t="s">
        <v>612</v>
      </c>
      <c r="I85" s="77" t="s">
        <v>818</v>
      </c>
      <c r="J85" s="77" t="s">
        <v>627</v>
      </c>
    </row>
    <row r="86" spans="1:10" x14ac:dyDescent="0.25">
      <c r="A86" s="78" t="s">
        <v>846</v>
      </c>
      <c r="B86" s="78" t="s">
        <v>851</v>
      </c>
      <c r="C86" s="78" t="s">
        <v>725</v>
      </c>
      <c r="D86" s="78" t="s">
        <v>625</v>
      </c>
      <c r="E86" s="78" t="s">
        <v>757</v>
      </c>
      <c r="F86" s="79" t="s">
        <v>830</v>
      </c>
      <c r="G86" s="80" t="s">
        <v>847</v>
      </c>
      <c r="H86" s="80" t="s">
        <v>848</v>
      </c>
      <c r="I86" s="80" t="s">
        <v>818</v>
      </c>
      <c r="J86" s="80" t="s">
        <v>618</v>
      </c>
    </row>
    <row r="87" spans="1:10" x14ac:dyDescent="0.25">
      <c r="A87" s="11" t="s">
        <v>849</v>
      </c>
      <c r="B87" s="11" t="s">
        <v>851</v>
      </c>
      <c r="C87" s="11" t="s">
        <v>709</v>
      </c>
      <c r="D87" s="11" t="s">
        <v>625</v>
      </c>
      <c r="E87" s="11" t="s">
        <v>757</v>
      </c>
      <c r="F87" s="76" t="s">
        <v>809</v>
      </c>
      <c r="G87" s="77" t="s">
        <v>843</v>
      </c>
      <c r="H87" s="77" t="s">
        <v>850</v>
      </c>
      <c r="I87" s="77" t="s">
        <v>748</v>
      </c>
      <c r="J87" s="77" t="s">
        <v>627</v>
      </c>
    </row>
    <row r="88" spans="1:10" x14ac:dyDescent="0.15">
      <c r="A88" s="84" t="s">
        <v>852</v>
      </c>
      <c r="B88" s="83"/>
      <c r="C88" s="83"/>
      <c r="D88" s="83"/>
      <c r="E88" s="83"/>
      <c r="F88" s="83"/>
      <c r="G88" s="83"/>
      <c r="H88" s="83"/>
      <c r="I88" s="83"/>
      <c r="J88" s="83"/>
    </row>
    <row r="89" spans="1:10" x14ac:dyDescent="0.25">
      <c r="A89" s="78" t="s">
        <v>853</v>
      </c>
      <c r="B89" s="78" t="s">
        <v>921</v>
      </c>
      <c r="C89" s="78" t="s">
        <v>761</v>
      </c>
      <c r="D89" s="78" t="s">
        <v>625</v>
      </c>
      <c r="E89" s="78" t="s">
        <v>754</v>
      </c>
      <c r="F89" s="79" t="s">
        <v>854</v>
      </c>
      <c r="G89" s="80" t="s">
        <v>810</v>
      </c>
      <c r="H89" s="80" t="s">
        <v>855</v>
      </c>
      <c r="I89" s="80" t="s">
        <v>818</v>
      </c>
      <c r="J89" s="80" t="s">
        <v>720</v>
      </c>
    </row>
    <row r="90" spans="1:10" x14ac:dyDescent="0.25">
      <c r="A90" s="11" t="s">
        <v>856</v>
      </c>
      <c r="B90" s="11" t="s">
        <v>922</v>
      </c>
      <c r="C90" s="11" t="s">
        <v>761</v>
      </c>
      <c r="D90" s="11" t="s">
        <v>625</v>
      </c>
      <c r="E90" s="11" t="s">
        <v>766</v>
      </c>
      <c r="F90" s="76" t="s">
        <v>809</v>
      </c>
      <c r="G90" s="77" t="s">
        <v>757</v>
      </c>
      <c r="H90" s="77" t="s">
        <v>857</v>
      </c>
      <c r="I90" s="77" t="s">
        <v>754</v>
      </c>
      <c r="J90" s="77" t="s">
        <v>618</v>
      </c>
    </row>
    <row r="91" spans="1:10" x14ac:dyDescent="0.25">
      <c r="A91" s="78" t="s">
        <v>858</v>
      </c>
      <c r="B91" s="78" t="s">
        <v>921</v>
      </c>
      <c r="C91" s="78" t="s">
        <v>761</v>
      </c>
      <c r="D91" s="78" t="s">
        <v>625</v>
      </c>
      <c r="E91" s="78" t="s">
        <v>859</v>
      </c>
      <c r="F91" s="79" t="s">
        <v>854</v>
      </c>
      <c r="G91" s="80" t="s">
        <v>815</v>
      </c>
      <c r="H91" s="80" t="s">
        <v>860</v>
      </c>
      <c r="I91" s="80" t="s">
        <v>818</v>
      </c>
      <c r="J91" s="80" t="s">
        <v>618</v>
      </c>
    </row>
    <row r="92" spans="1:10" x14ac:dyDescent="0.25">
      <c r="A92" s="11" t="s">
        <v>861</v>
      </c>
      <c r="B92" s="11" t="s">
        <v>921</v>
      </c>
      <c r="C92" s="11" t="s">
        <v>761</v>
      </c>
      <c r="D92" s="11" t="s">
        <v>625</v>
      </c>
      <c r="E92" s="11" t="s">
        <v>762</v>
      </c>
      <c r="F92" s="76" t="s">
        <v>830</v>
      </c>
      <c r="G92" s="77" t="s">
        <v>862</v>
      </c>
      <c r="H92" s="77" t="s">
        <v>863</v>
      </c>
      <c r="I92" s="77" t="s">
        <v>818</v>
      </c>
      <c r="J92" s="77" t="s">
        <v>618</v>
      </c>
    </row>
    <row r="93" spans="1:10" x14ac:dyDescent="0.25">
      <c r="A93" s="78" t="s">
        <v>864</v>
      </c>
      <c r="B93" s="78" t="s">
        <v>921</v>
      </c>
      <c r="C93" s="78" t="s">
        <v>761</v>
      </c>
      <c r="D93" s="78" t="s">
        <v>625</v>
      </c>
      <c r="E93" s="78" t="s">
        <v>762</v>
      </c>
      <c r="F93" s="79" t="s">
        <v>854</v>
      </c>
      <c r="G93" s="80" t="s">
        <v>865</v>
      </c>
      <c r="H93" s="80" t="s">
        <v>866</v>
      </c>
      <c r="I93" s="80" t="s">
        <v>818</v>
      </c>
      <c r="J93" s="80" t="s">
        <v>618</v>
      </c>
    </row>
    <row r="94" spans="1:10" x14ac:dyDescent="0.25">
      <c r="A94" s="11" t="s">
        <v>867</v>
      </c>
      <c r="B94" s="11" t="s">
        <v>921</v>
      </c>
      <c r="C94" s="11" t="s">
        <v>761</v>
      </c>
      <c r="D94" s="11" t="s">
        <v>625</v>
      </c>
      <c r="E94" s="11" t="s">
        <v>810</v>
      </c>
      <c r="F94" s="76" t="s">
        <v>854</v>
      </c>
      <c r="G94" s="77" t="s">
        <v>868</v>
      </c>
      <c r="H94" s="77" t="s">
        <v>612</v>
      </c>
      <c r="I94" s="77" t="s">
        <v>748</v>
      </c>
      <c r="J94" s="77" t="s">
        <v>627</v>
      </c>
    </row>
    <row r="95" spans="1:10" x14ac:dyDescent="0.25">
      <c r="A95" s="78" t="s">
        <v>869</v>
      </c>
      <c r="B95" s="78" t="s">
        <v>921</v>
      </c>
      <c r="C95" s="78" t="s">
        <v>745</v>
      </c>
      <c r="D95" s="78" t="s">
        <v>625</v>
      </c>
      <c r="E95" s="78" t="s">
        <v>762</v>
      </c>
      <c r="F95" s="79" t="s">
        <v>854</v>
      </c>
      <c r="G95" s="80" t="s">
        <v>870</v>
      </c>
      <c r="H95" s="80"/>
      <c r="I95" s="80" t="s">
        <v>743</v>
      </c>
      <c r="J95" s="80" t="s">
        <v>627</v>
      </c>
    </row>
    <row r="96" spans="1:10" x14ac:dyDescent="0.25">
      <c r="A96" s="11" t="s">
        <v>871</v>
      </c>
      <c r="B96" s="11" t="s">
        <v>921</v>
      </c>
      <c r="C96" s="11" t="s">
        <v>761</v>
      </c>
      <c r="D96" s="11" t="s">
        <v>625</v>
      </c>
      <c r="E96" s="11" t="s">
        <v>762</v>
      </c>
      <c r="F96" s="76" t="s">
        <v>854</v>
      </c>
      <c r="G96" s="77" t="s">
        <v>815</v>
      </c>
      <c r="H96" s="77" t="s">
        <v>612</v>
      </c>
      <c r="I96" s="77" t="s">
        <v>743</v>
      </c>
      <c r="J96" s="77" t="s">
        <v>618</v>
      </c>
    </row>
    <row r="97" spans="1:10" x14ac:dyDescent="0.15">
      <c r="A97" s="84" t="s">
        <v>920</v>
      </c>
      <c r="B97" s="83"/>
      <c r="C97" s="83"/>
      <c r="D97" s="83"/>
      <c r="E97" s="83"/>
      <c r="F97" s="83"/>
      <c r="G97" s="83"/>
      <c r="H97" s="83"/>
      <c r="I97" s="83"/>
      <c r="J97" s="83"/>
    </row>
    <row r="98" spans="1:10" x14ac:dyDescent="0.15">
      <c r="A98" s="78" t="s">
        <v>872</v>
      </c>
      <c r="B98" s="78" t="s">
        <v>658</v>
      </c>
      <c r="C98" s="78" t="s">
        <v>873</v>
      </c>
      <c r="D98" s="78" t="s">
        <v>625</v>
      </c>
      <c r="E98" s="79" t="s">
        <v>660</v>
      </c>
      <c r="F98" s="80" t="s">
        <v>874</v>
      </c>
      <c r="G98" s="80" t="s">
        <v>875</v>
      </c>
      <c r="H98" s="80"/>
      <c r="I98" s="80" t="s">
        <v>738</v>
      </c>
      <c r="J98" s="80" t="s">
        <v>607</v>
      </c>
    </row>
    <row r="99" spans="1:10" x14ac:dyDescent="0.15">
      <c r="A99" s="11" t="s">
        <v>876</v>
      </c>
      <c r="B99" s="11" t="s">
        <v>682</v>
      </c>
      <c r="C99" s="11" t="s">
        <v>877</v>
      </c>
      <c r="D99" s="11" t="s">
        <v>625</v>
      </c>
      <c r="E99" s="76" t="s">
        <v>694</v>
      </c>
      <c r="F99" s="77" t="s">
        <v>874</v>
      </c>
      <c r="G99" s="77" t="s">
        <v>736</v>
      </c>
      <c r="H99" s="77" t="s">
        <v>878</v>
      </c>
      <c r="I99" s="77" t="s">
        <v>754</v>
      </c>
      <c r="J99" s="77" t="s">
        <v>607</v>
      </c>
    </row>
    <row r="100" spans="1:10" x14ac:dyDescent="0.15">
      <c r="A100" s="78" t="s">
        <v>879</v>
      </c>
      <c r="B100" s="78" t="s">
        <v>880</v>
      </c>
      <c r="C100" s="78" t="s">
        <v>881</v>
      </c>
      <c r="D100" s="78" t="s">
        <v>625</v>
      </c>
      <c r="E100" s="79" t="s">
        <v>757</v>
      </c>
      <c r="F100" s="80" t="s">
        <v>752</v>
      </c>
      <c r="G100" s="80" t="s">
        <v>736</v>
      </c>
      <c r="H100" s="80"/>
      <c r="I100" s="80" t="s">
        <v>743</v>
      </c>
      <c r="J100" s="80" t="s">
        <v>627</v>
      </c>
    </row>
    <row r="101" spans="1:10" x14ac:dyDescent="0.15">
      <c r="A101" s="11" t="s">
        <v>882</v>
      </c>
      <c r="B101" s="11" t="s">
        <v>658</v>
      </c>
      <c r="C101" s="11" t="s">
        <v>883</v>
      </c>
      <c r="D101" s="11" t="s">
        <v>625</v>
      </c>
      <c r="E101" s="76" t="s">
        <v>660</v>
      </c>
      <c r="F101" s="77" t="s">
        <v>874</v>
      </c>
      <c r="G101" s="77" t="s">
        <v>875</v>
      </c>
      <c r="H101" s="77" t="s">
        <v>884</v>
      </c>
      <c r="I101" s="77" t="s">
        <v>743</v>
      </c>
      <c r="J101" s="77" t="s">
        <v>607</v>
      </c>
    </row>
    <row r="102" spans="1:10" x14ac:dyDescent="0.15">
      <c r="A102" s="78" t="s">
        <v>885</v>
      </c>
      <c r="B102" s="78" t="s">
        <v>366</v>
      </c>
      <c r="C102" s="78" t="s">
        <v>886</v>
      </c>
      <c r="D102" s="78" t="s">
        <v>625</v>
      </c>
      <c r="E102" s="79" t="s">
        <v>887</v>
      </c>
      <c r="F102" s="80"/>
      <c r="G102" s="80" t="s">
        <v>875</v>
      </c>
      <c r="H102" s="80" t="s">
        <v>888</v>
      </c>
      <c r="I102" s="80" t="s">
        <v>754</v>
      </c>
      <c r="J102" s="80" t="s">
        <v>607</v>
      </c>
    </row>
    <row r="103" spans="1:10" x14ac:dyDescent="0.25">
      <c r="A103" s="11" t="s">
        <v>889</v>
      </c>
      <c r="B103" s="11" t="s">
        <v>890</v>
      </c>
      <c r="C103" s="11" t="s">
        <v>891</v>
      </c>
      <c r="D103" s="11" t="s">
        <v>625</v>
      </c>
      <c r="E103" s="76" t="s">
        <v>892</v>
      </c>
      <c r="F103" s="77" t="s">
        <v>662</v>
      </c>
      <c r="G103" s="77" t="s">
        <v>875</v>
      </c>
      <c r="H103" s="77" t="s">
        <v>612</v>
      </c>
      <c r="I103" s="77" t="s">
        <v>738</v>
      </c>
      <c r="J103" s="77" t="s">
        <v>607</v>
      </c>
    </row>
    <row r="104" spans="1:10" x14ac:dyDescent="0.25">
      <c r="A104" s="78" t="s">
        <v>893</v>
      </c>
      <c r="B104" s="78" t="s">
        <v>890</v>
      </c>
      <c r="C104" s="78" t="s">
        <v>894</v>
      </c>
      <c r="D104" s="78" t="s">
        <v>625</v>
      </c>
      <c r="E104" s="79" t="s">
        <v>892</v>
      </c>
      <c r="F104" s="80" t="s">
        <v>662</v>
      </c>
      <c r="G104" s="80" t="s">
        <v>875</v>
      </c>
      <c r="H104" s="80"/>
      <c r="I104" s="80" t="s">
        <v>743</v>
      </c>
      <c r="J104" s="80" t="s">
        <v>627</v>
      </c>
    </row>
    <row r="105" spans="1:10" x14ac:dyDescent="0.15">
      <c r="A105" s="11" t="s">
        <v>895</v>
      </c>
      <c r="B105" s="11" t="s">
        <v>658</v>
      </c>
      <c r="C105" s="11" t="s">
        <v>883</v>
      </c>
      <c r="D105" s="11" t="s">
        <v>625</v>
      </c>
      <c r="E105" s="76" t="s">
        <v>660</v>
      </c>
      <c r="F105" s="77" t="s">
        <v>874</v>
      </c>
      <c r="G105" s="77" t="s">
        <v>875</v>
      </c>
      <c r="H105" s="77" t="s">
        <v>612</v>
      </c>
      <c r="I105" s="77" t="s">
        <v>743</v>
      </c>
      <c r="J105" s="77" t="s">
        <v>607</v>
      </c>
    </row>
    <row r="106" spans="1:10" x14ac:dyDescent="0.15">
      <c r="A106" s="78" t="s">
        <v>896</v>
      </c>
      <c r="B106" s="78" t="s">
        <v>897</v>
      </c>
      <c r="C106" s="78" t="s">
        <v>898</v>
      </c>
      <c r="D106" s="78" t="s">
        <v>625</v>
      </c>
      <c r="E106" s="79" t="s">
        <v>899</v>
      </c>
      <c r="F106" s="80" t="s">
        <v>736</v>
      </c>
      <c r="G106" s="80" t="s">
        <v>900</v>
      </c>
      <c r="H106" s="80"/>
      <c r="I106" s="80" t="s">
        <v>754</v>
      </c>
      <c r="J106" s="80" t="s">
        <v>627</v>
      </c>
    </row>
    <row r="107" spans="1:10" x14ac:dyDescent="0.15">
      <c r="A107" s="11" t="s">
        <v>901</v>
      </c>
      <c r="B107" s="11" t="s">
        <v>897</v>
      </c>
      <c r="C107" s="11" t="s">
        <v>902</v>
      </c>
      <c r="D107" s="11" t="s">
        <v>625</v>
      </c>
      <c r="E107" s="76" t="s">
        <v>899</v>
      </c>
      <c r="F107" s="77" t="s">
        <v>731</v>
      </c>
      <c r="G107" s="77" t="s">
        <v>900</v>
      </c>
      <c r="H107" s="77" t="s">
        <v>903</v>
      </c>
      <c r="I107" s="77" t="s">
        <v>743</v>
      </c>
      <c r="J107" s="77" t="s">
        <v>607</v>
      </c>
    </row>
    <row r="108" spans="1:10" x14ac:dyDescent="0.15">
      <c r="A108" s="78" t="s">
        <v>904</v>
      </c>
      <c r="B108" s="78" t="s">
        <v>897</v>
      </c>
      <c r="C108" s="78" t="s">
        <v>902</v>
      </c>
      <c r="D108" s="78" t="s">
        <v>625</v>
      </c>
      <c r="E108" s="79" t="s">
        <v>823</v>
      </c>
      <c r="F108" s="80" t="s">
        <v>736</v>
      </c>
      <c r="G108" s="80" t="s">
        <v>900</v>
      </c>
      <c r="H108" s="80"/>
      <c r="I108" s="80" t="s">
        <v>754</v>
      </c>
      <c r="J108" s="80" t="s">
        <v>627</v>
      </c>
    </row>
    <row r="109" spans="1:10" x14ac:dyDescent="0.15">
      <c r="A109" s="11" t="s">
        <v>905</v>
      </c>
      <c r="B109" s="11" t="s">
        <v>897</v>
      </c>
      <c r="C109" s="11" t="s">
        <v>906</v>
      </c>
      <c r="D109" s="11" t="s">
        <v>625</v>
      </c>
      <c r="E109" s="76" t="s">
        <v>817</v>
      </c>
      <c r="F109" s="77" t="s">
        <v>736</v>
      </c>
      <c r="G109" s="77" t="s">
        <v>907</v>
      </c>
      <c r="H109" s="77" t="s">
        <v>612</v>
      </c>
      <c r="I109" s="77" t="s">
        <v>748</v>
      </c>
      <c r="J109" s="77" t="s">
        <v>607</v>
      </c>
    </row>
    <row r="110" spans="1:10" x14ac:dyDescent="0.25">
      <c r="A110" s="78" t="s">
        <v>908</v>
      </c>
      <c r="B110" s="78" t="s">
        <v>890</v>
      </c>
      <c r="C110" s="78" t="s">
        <v>909</v>
      </c>
      <c r="D110" s="78" t="s">
        <v>625</v>
      </c>
      <c r="E110" s="79" t="s">
        <v>892</v>
      </c>
      <c r="F110" s="80" t="s">
        <v>662</v>
      </c>
      <c r="G110" s="80" t="s">
        <v>875</v>
      </c>
      <c r="H110" s="80"/>
      <c r="I110" s="80" t="s">
        <v>743</v>
      </c>
      <c r="J110" s="80" t="s">
        <v>627</v>
      </c>
    </row>
    <row r="111" spans="1:10" x14ac:dyDescent="0.25">
      <c r="A111" s="11" t="s">
        <v>910</v>
      </c>
      <c r="B111" s="11" t="s">
        <v>890</v>
      </c>
      <c r="C111" s="11" t="s">
        <v>911</v>
      </c>
      <c r="D111" s="11" t="s">
        <v>625</v>
      </c>
      <c r="E111" s="76" t="s">
        <v>892</v>
      </c>
      <c r="F111" s="77" t="s">
        <v>662</v>
      </c>
      <c r="G111" s="77" t="s">
        <v>875</v>
      </c>
      <c r="H111" s="77" t="s">
        <v>612</v>
      </c>
      <c r="I111" s="77" t="s">
        <v>743</v>
      </c>
      <c r="J111" s="77" t="s">
        <v>627</v>
      </c>
    </row>
    <row r="112" spans="1:10" x14ac:dyDescent="0.15">
      <c r="A112" s="78" t="s">
        <v>912</v>
      </c>
      <c r="B112" s="78" t="s">
        <v>913</v>
      </c>
      <c r="C112" s="78" t="s">
        <v>914</v>
      </c>
      <c r="D112" s="78" t="s">
        <v>625</v>
      </c>
      <c r="E112" s="79" t="s">
        <v>915</v>
      </c>
      <c r="F112" s="80" t="s">
        <v>736</v>
      </c>
      <c r="G112" s="80" t="s">
        <v>916</v>
      </c>
      <c r="H112" s="80"/>
      <c r="I112" s="80" t="s">
        <v>917</v>
      </c>
      <c r="J112" s="80" t="s">
        <v>607</v>
      </c>
    </row>
    <row r="113" spans="1:10" x14ac:dyDescent="0.15">
      <c r="A113" s="11" t="s">
        <v>918</v>
      </c>
      <c r="B113" s="11" t="s">
        <v>880</v>
      </c>
      <c r="C113" s="11" t="s">
        <v>919</v>
      </c>
      <c r="D113" s="11" t="s">
        <v>625</v>
      </c>
      <c r="E113" s="76" t="s">
        <v>859</v>
      </c>
      <c r="F113" s="77" t="s">
        <v>736</v>
      </c>
      <c r="G113" s="77" t="s">
        <v>736</v>
      </c>
      <c r="H113" s="77" t="s">
        <v>612</v>
      </c>
      <c r="I113" s="77" t="s">
        <v>748</v>
      </c>
      <c r="J113" s="77" t="s">
        <v>627</v>
      </c>
    </row>
    <row r="114" spans="1:10" x14ac:dyDescent="0.15">
      <c r="A114" s="84" t="s">
        <v>928</v>
      </c>
      <c r="B114" s="83"/>
      <c r="C114" s="83"/>
      <c r="D114" s="83"/>
      <c r="E114" s="83"/>
      <c r="F114" s="83"/>
      <c r="G114" s="83"/>
      <c r="H114" s="83"/>
      <c r="I114" s="83"/>
      <c r="J114" s="83"/>
    </row>
    <row r="115" spans="1:10" ht="17.25" customHeight="1" x14ac:dyDescent="0.15">
      <c r="A115" s="385" t="s">
        <v>951</v>
      </c>
      <c r="B115" s="385"/>
      <c r="C115" s="385"/>
      <c r="D115" s="385"/>
      <c r="E115" s="385"/>
      <c r="F115" s="385"/>
      <c r="G115" s="385"/>
      <c r="H115" s="385"/>
      <c r="I115" s="385"/>
      <c r="J115" s="385"/>
    </row>
    <row r="116" spans="1:10" ht="51.75" customHeight="1" x14ac:dyDescent="0.15">
      <c r="A116" s="385" t="s">
        <v>950</v>
      </c>
      <c r="B116" s="385"/>
      <c r="C116" s="385"/>
      <c r="D116" s="385"/>
      <c r="E116" s="385"/>
      <c r="F116" s="385"/>
      <c r="G116" s="385"/>
      <c r="H116" s="385"/>
      <c r="I116" s="385"/>
      <c r="J116" s="385"/>
    </row>
    <row r="117" spans="1:10" ht="33" customHeight="1" x14ac:dyDescent="0.15">
      <c r="A117" s="385" t="s">
        <v>949</v>
      </c>
      <c r="B117" s="385"/>
      <c r="C117" s="385"/>
      <c r="D117" s="385"/>
      <c r="E117" s="385"/>
      <c r="F117" s="385"/>
      <c r="G117" s="385"/>
      <c r="H117" s="385"/>
      <c r="I117" s="385"/>
      <c r="J117" s="385"/>
    </row>
    <row r="118" spans="1:10" ht="17.25" customHeight="1" x14ac:dyDescent="0.15">
      <c r="A118" s="385" t="s">
        <v>926</v>
      </c>
      <c r="B118" s="385"/>
      <c r="C118" s="385"/>
      <c r="D118" s="385"/>
      <c r="E118" s="385"/>
      <c r="F118" s="385"/>
      <c r="G118" s="385"/>
      <c r="H118" s="385"/>
      <c r="I118" s="385"/>
      <c r="J118" s="385"/>
    </row>
    <row r="119" spans="1:10" ht="51" customHeight="1" x14ac:dyDescent="0.15">
      <c r="A119" s="385" t="s">
        <v>948</v>
      </c>
      <c r="B119" s="385"/>
      <c r="C119" s="385"/>
      <c r="D119" s="385"/>
      <c r="E119" s="385"/>
      <c r="F119" s="385"/>
      <c r="G119" s="385"/>
      <c r="H119" s="385"/>
      <c r="I119" s="385"/>
      <c r="J119" s="385"/>
    </row>
    <row r="120" spans="1:10" ht="33.75" customHeight="1" x14ac:dyDescent="0.15">
      <c r="A120" s="385" t="s">
        <v>947</v>
      </c>
      <c r="B120" s="385"/>
      <c r="C120" s="385"/>
      <c r="D120" s="385"/>
      <c r="E120" s="385"/>
      <c r="F120" s="385"/>
      <c r="G120" s="385"/>
      <c r="H120" s="385"/>
      <c r="I120" s="385"/>
      <c r="J120" s="385"/>
    </row>
    <row r="121" spans="1:10" ht="17.25" customHeight="1" x14ac:dyDescent="0.15">
      <c r="A121" s="385" t="s">
        <v>929</v>
      </c>
      <c r="B121" s="385"/>
      <c r="C121" s="385"/>
      <c r="D121" s="385"/>
      <c r="E121" s="385"/>
      <c r="F121" s="385"/>
      <c r="G121" s="385"/>
      <c r="H121" s="385"/>
      <c r="I121" s="385"/>
      <c r="J121" s="385"/>
    </row>
    <row r="122" spans="1:10" ht="17.25" customHeight="1" x14ac:dyDescent="0.15">
      <c r="A122" s="385" t="s">
        <v>930</v>
      </c>
      <c r="B122" s="385"/>
      <c r="C122" s="385"/>
      <c r="D122" s="385"/>
      <c r="E122" s="385"/>
      <c r="F122" s="385"/>
      <c r="G122" s="385"/>
      <c r="H122" s="385"/>
      <c r="I122" s="385"/>
      <c r="J122" s="385"/>
    </row>
    <row r="123" spans="1:10" ht="17.25" customHeight="1" x14ac:dyDescent="0.15">
      <c r="A123" s="385" t="s">
        <v>931</v>
      </c>
      <c r="B123" s="385"/>
      <c r="C123" s="385"/>
      <c r="D123" s="385"/>
      <c r="E123" s="385"/>
      <c r="F123" s="385"/>
      <c r="G123" s="385"/>
      <c r="H123" s="385"/>
      <c r="I123" s="385"/>
      <c r="J123" s="385"/>
    </row>
    <row r="124" spans="1:10" ht="17.25" customHeight="1" x14ac:dyDescent="0.15">
      <c r="A124" s="386" t="s">
        <v>932</v>
      </c>
      <c r="B124" s="385"/>
      <c r="C124" s="385"/>
      <c r="D124" s="385"/>
      <c r="E124" s="385"/>
      <c r="F124" s="385"/>
      <c r="G124" s="385"/>
      <c r="H124" s="385"/>
      <c r="I124" s="385"/>
      <c r="J124" s="385"/>
    </row>
    <row r="125" spans="1:10" ht="17.25" customHeight="1" x14ac:dyDescent="0.15">
      <c r="A125" s="385" t="s">
        <v>933</v>
      </c>
      <c r="B125" s="385"/>
      <c r="C125" s="385"/>
      <c r="D125" s="385"/>
      <c r="E125" s="385"/>
      <c r="F125" s="385"/>
      <c r="G125" s="385"/>
      <c r="H125" s="385"/>
      <c r="I125" s="385"/>
      <c r="J125" s="385"/>
    </row>
    <row r="126" spans="1:10" ht="17.25" customHeight="1" x14ac:dyDescent="0.15">
      <c r="A126" s="385" t="s">
        <v>934</v>
      </c>
      <c r="B126" s="385"/>
      <c r="C126" s="385"/>
      <c r="D126" s="385"/>
      <c r="E126" s="385"/>
      <c r="F126" s="385"/>
      <c r="G126" s="385"/>
      <c r="H126" s="385"/>
      <c r="I126" s="385"/>
      <c r="J126" s="385"/>
    </row>
    <row r="127" spans="1:10" ht="17.25" customHeight="1" x14ac:dyDescent="0.15">
      <c r="A127" s="385" t="s">
        <v>935</v>
      </c>
      <c r="B127" s="385"/>
      <c r="C127" s="385"/>
      <c r="D127" s="385"/>
      <c r="E127" s="385"/>
      <c r="F127" s="385"/>
      <c r="G127" s="385"/>
      <c r="H127" s="385"/>
      <c r="I127" s="385"/>
      <c r="J127" s="385"/>
    </row>
    <row r="128" spans="1:10" ht="17.25" customHeight="1" x14ac:dyDescent="0.15">
      <c r="A128" s="385" t="s">
        <v>936</v>
      </c>
      <c r="B128" s="385"/>
      <c r="C128" s="385"/>
      <c r="D128" s="385"/>
      <c r="E128" s="385"/>
      <c r="F128" s="385"/>
      <c r="G128" s="385"/>
      <c r="H128" s="385"/>
      <c r="I128" s="385"/>
      <c r="J128" s="385"/>
    </row>
    <row r="129" spans="1:10" ht="17.25" customHeight="1" x14ac:dyDescent="0.15">
      <c r="A129" s="385" t="s">
        <v>937</v>
      </c>
      <c r="B129" s="385"/>
      <c r="C129" s="385"/>
      <c r="D129" s="385"/>
      <c r="E129" s="385"/>
      <c r="F129" s="385"/>
      <c r="G129" s="385"/>
      <c r="H129" s="385"/>
      <c r="I129" s="385"/>
      <c r="J129" s="385"/>
    </row>
    <row r="130" spans="1:10" ht="35.25" customHeight="1" x14ac:dyDescent="0.15">
      <c r="A130" s="385" t="s">
        <v>938</v>
      </c>
      <c r="B130" s="385"/>
      <c r="C130" s="385"/>
      <c r="D130" s="385"/>
      <c r="E130" s="385"/>
      <c r="F130" s="385"/>
      <c r="G130" s="385"/>
      <c r="H130" s="385"/>
      <c r="I130" s="385"/>
      <c r="J130" s="385"/>
    </row>
    <row r="131" spans="1:10" ht="54.75" customHeight="1" x14ac:dyDescent="0.15">
      <c r="A131" s="385" t="s">
        <v>939</v>
      </c>
      <c r="B131" s="385"/>
      <c r="C131" s="385"/>
      <c r="D131" s="385"/>
      <c r="E131" s="385"/>
      <c r="F131" s="385"/>
      <c r="G131" s="385"/>
      <c r="H131" s="385"/>
      <c r="I131" s="385"/>
      <c r="J131" s="385"/>
    </row>
    <row r="132" spans="1:10" ht="17.25" customHeight="1" x14ac:dyDescent="0.15">
      <c r="A132" s="385" t="s">
        <v>940</v>
      </c>
      <c r="B132" s="385"/>
      <c r="C132" s="385"/>
      <c r="D132" s="385"/>
      <c r="E132" s="385"/>
      <c r="F132" s="385"/>
      <c r="G132" s="385"/>
      <c r="H132" s="385"/>
      <c r="I132" s="385"/>
      <c r="J132" s="385"/>
    </row>
    <row r="133" spans="1:10" ht="17.25" customHeight="1" x14ac:dyDescent="0.15">
      <c r="A133" s="385" t="s">
        <v>941</v>
      </c>
      <c r="B133" s="385"/>
      <c r="C133" s="385"/>
      <c r="D133" s="385"/>
      <c r="E133" s="385"/>
      <c r="F133" s="385"/>
      <c r="G133" s="385"/>
      <c r="H133" s="385"/>
      <c r="I133" s="385"/>
      <c r="J133" s="385"/>
    </row>
    <row r="134" spans="1:10" ht="35.25" customHeight="1" x14ac:dyDescent="0.15">
      <c r="A134" s="385" t="s">
        <v>942</v>
      </c>
      <c r="B134" s="385"/>
      <c r="C134" s="385"/>
      <c r="D134" s="385"/>
      <c r="E134" s="385"/>
      <c r="F134" s="385"/>
      <c r="G134" s="385"/>
      <c r="H134" s="385"/>
      <c r="I134" s="385"/>
      <c r="J134" s="385"/>
    </row>
    <row r="135" spans="1:10" ht="17.25" customHeight="1" x14ac:dyDescent="0.15">
      <c r="A135" s="385" t="s">
        <v>943</v>
      </c>
      <c r="B135" s="385"/>
      <c r="C135" s="385"/>
      <c r="D135" s="385"/>
      <c r="E135" s="385"/>
      <c r="F135" s="385"/>
      <c r="G135" s="385"/>
      <c r="H135" s="385"/>
      <c r="I135" s="385"/>
      <c r="J135" s="385"/>
    </row>
    <row r="136" spans="1:10" ht="17.25" customHeight="1" x14ac:dyDescent="0.15">
      <c r="A136" s="385" t="s">
        <v>944</v>
      </c>
      <c r="B136" s="385"/>
      <c r="C136" s="385"/>
      <c r="D136" s="385"/>
      <c r="E136" s="385"/>
      <c r="F136" s="385"/>
      <c r="G136" s="385"/>
      <c r="H136" s="385"/>
      <c r="I136" s="385"/>
      <c r="J136" s="385"/>
    </row>
    <row r="137" spans="1:10" ht="17.25" customHeight="1" x14ac:dyDescent="0.15">
      <c r="A137" s="385" t="s">
        <v>945</v>
      </c>
      <c r="B137" s="385"/>
      <c r="C137" s="385"/>
      <c r="D137" s="385"/>
      <c r="E137" s="385"/>
      <c r="F137" s="385"/>
      <c r="G137" s="385"/>
      <c r="H137" s="385"/>
      <c r="I137" s="385"/>
      <c r="J137" s="385"/>
    </row>
    <row r="138" spans="1:10" ht="17.25" customHeight="1" x14ac:dyDescent="0.15">
      <c r="A138" s="385" t="s">
        <v>946</v>
      </c>
      <c r="B138" s="385"/>
      <c r="C138" s="385"/>
      <c r="D138" s="385"/>
      <c r="E138" s="385"/>
      <c r="F138" s="385"/>
      <c r="G138" s="385"/>
      <c r="H138" s="385"/>
      <c r="I138" s="385"/>
      <c r="J138" s="385"/>
    </row>
    <row r="139" spans="1:10" ht="38.25" customHeight="1" x14ac:dyDescent="0.15">
      <c r="A139" s="385" t="s">
        <v>927</v>
      </c>
      <c r="B139" s="385"/>
      <c r="C139" s="385"/>
      <c r="D139" s="385"/>
      <c r="E139" s="385"/>
      <c r="F139" s="385"/>
      <c r="G139" s="385"/>
      <c r="H139" s="385"/>
      <c r="I139" s="385"/>
      <c r="J139" s="385"/>
    </row>
    <row r="140" spans="1:10" x14ac:dyDescent="0.15">
      <c r="A140" s="85"/>
      <c r="B140" s="85"/>
      <c r="C140" s="85"/>
      <c r="D140" s="85"/>
      <c r="E140" s="85"/>
      <c r="F140" s="85"/>
      <c r="G140" s="85"/>
      <c r="H140" s="85"/>
      <c r="I140" s="85"/>
      <c r="J140" s="85"/>
    </row>
  </sheetData>
  <sheetProtection sheet="1" formatCells="0" formatColumns="0" formatRows="0" insertColumns="0" insertRows="0" insertHyperlinks="0" deleteColumns="0" deleteRows="0" sort="0" autoFilter="0" pivotTables="0"/>
  <mergeCells count="28">
    <mergeCell ref="A122:J122"/>
    <mergeCell ref="B71:J71"/>
    <mergeCell ref="B61:J61"/>
    <mergeCell ref="B31:J31"/>
    <mergeCell ref="A115:J115"/>
    <mergeCell ref="A116:J116"/>
    <mergeCell ref="A117:J117"/>
    <mergeCell ref="A118:J118"/>
    <mergeCell ref="A119:J119"/>
    <mergeCell ref="A120:J120"/>
    <mergeCell ref="A121:J121"/>
    <mergeCell ref="A134:J134"/>
    <mergeCell ref="A123:J123"/>
    <mergeCell ref="A124:J124"/>
    <mergeCell ref="A125:J125"/>
    <mergeCell ref="A126:J126"/>
    <mergeCell ref="A127:J127"/>
    <mergeCell ref="A128:J128"/>
    <mergeCell ref="A129:J129"/>
    <mergeCell ref="A130:J130"/>
    <mergeCell ref="A131:J131"/>
    <mergeCell ref="A132:J132"/>
    <mergeCell ref="A133:J133"/>
    <mergeCell ref="A135:J135"/>
    <mergeCell ref="A136:J136"/>
    <mergeCell ref="A137:J137"/>
    <mergeCell ref="A138:J138"/>
    <mergeCell ref="A139:J139"/>
  </mergeCells>
  <phoneticPr fontId="2"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V29"/>
  <sheetViews>
    <sheetView showGridLines="0" showRowColHeaders="0" workbookViewId="0" xr3:uid="{51F8DEE0-4D01-5F28-A812-FC0BD7CAC4A5}">
      <selection activeCell="B10" sqref="B10:V10"/>
    </sheetView>
  </sheetViews>
  <sheetFormatPr defaultColWidth="4.01171875" defaultRowHeight="17.25" x14ac:dyDescent="0.15"/>
  <cols>
    <col min="1" max="1" width="4.01171875" style="48"/>
    <col min="2" max="16384" width="4.01171875" style="49"/>
  </cols>
  <sheetData>
    <row r="1" spans="1:22" ht="18" thickBot="1" x14ac:dyDescent="0.2"/>
    <row r="2" spans="1:22" x14ac:dyDescent="0.15">
      <c r="A2" s="48">
        <f ca="1">RANDBETWEEN(1,6)</f>
        <v>1</v>
      </c>
      <c r="B2" s="428" t="s">
        <v>348</v>
      </c>
      <c r="C2" s="429"/>
      <c r="D2" s="429"/>
      <c r="E2" s="429"/>
      <c r="F2" s="429"/>
      <c r="G2" s="429"/>
      <c r="H2" s="429"/>
      <c r="I2" s="429"/>
      <c r="J2" s="429"/>
      <c r="K2" s="429"/>
      <c r="L2" s="429"/>
      <c r="M2" s="429"/>
      <c r="N2" s="429"/>
      <c r="O2" s="429"/>
      <c r="P2" s="429"/>
      <c r="Q2" s="429"/>
      <c r="R2" s="429"/>
      <c r="S2" s="430"/>
      <c r="U2" s="393" t="s">
        <v>443</v>
      </c>
      <c r="V2" s="394"/>
    </row>
    <row r="3" spans="1:22" x14ac:dyDescent="0.15">
      <c r="A3" s="48">
        <f ca="1">RANDBETWEEN(1,6)</f>
        <v>3</v>
      </c>
      <c r="B3" s="411" t="s">
        <v>446</v>
      </c>
      <c r="C3" s="412"/>
      <c r="D3" s="415">
        <f ca="1">SUM(A2:A4)*5</f>
        <v>45</v>
      </c>
      <c r="E3" s="415"/>
      <c r="F3" s="417">
        <f ca="1">INT(D3/2)</f>
        <v>22</v>
      </c>
      <c r="G3" s="417"/>
      <c r="H3" s="418" t="s">
        <v>447</v>
      </c>
      <c r="I3" s="418"/>
      <c r="J3" s="420">
        <f ca="1">SUM(A8:A10)*5</f>
        <v>40</v>
      </c>
      <c r="K3" s="420"/>
      <c r="L3" s="402">
        <f ca="1">INT(J3/2)</f>
        <v>20</v>
      </c>
      <c r="M3" s="402"/>
      <c r="N3" s="412" t="s">
        <v>445</v>
      </c>
      <c r="O3" s="412"/>
      <c r="P3" s="415">
        <f ca="1">SUM(A14:A16)*5</f>
        <v>70</v>
      </c>
      <c r="Q3" s="415"/>
      <c r="R3" s="417">
        <f ca="1">INT(P3/2)</f>
        <v>35</v>
      </c>
      <c r="S3" s="431"/>
      <c r="U3" s="395">
        <f ca="1">SUM(A24:A26)*5</f>
        <v>35</v>
      </c>
      <c r="V3" s="396"/>
    </row>
    <row r="4" spans="1:22" ht="18" thickBot="1" x14ac:dyDescent="0.2">
      <c r="A4" s="48">
        <f t="shared" ref="A4:A22" ca="1" si="0">RANDBETWEEN(1,6)</f>
        <v>5</v>
      </c>
      <c r="B4" s="411"/>
      <c r="C4" s="412"/>
      <c r="D4" s="415"/>
      <c r="E4" s="415"/>
      <c r="F4" s="432">
        <f ca="1">INT(D3/5)</f>
        <v>9</v>
      </c>
      <c r="G4" s="432"/>
      <c r="H4" s="418"/>
      <c r="I4" s="418"/>
      <c r="J4" s="420"/>
      <c r="K4" s="420"/>
      <c r="L4" s="402">
        <f ca="1">INT(J3/5)</f>
        <v>8</v>
      </c>
      <c r="M4" s="402"/>
      <c r="N4" s="412"/>
      <c r="O4" s="412"/>
      <c r="P4" s="415"/>
      <c r="Q4" s="415"/>
      <c r="R4" s="417">
        <f ca="1">INT(P3/5)</f>
        <v>14</v>
      </c>
      <c r="S4" s="431"/>
      <c r="U4" s="397"/>
      <c r="V4" s="398"/>
    </row>
    <row r="5" spans="1:22" ht="18" thickBot="1" x14ac:dyDescent="0.2">
      <c r="A5" s="48">
        <f t="shared" ca="1" si="0"/>
        <v>4</v>
      </c>
      <c r="B5" s="422" t="s">
        <v>448</v>
      </c>
      <c r="C5" s="418"/>
      <c r="D5" s="420">
        <f ca="1">SUM(A5:A7)*5</f>
        <v>60</v>
      </c>
      <c r="E5" s="420"/>
      <c r="F5" s="402">
        <f t="shared" ref="F5" ca="1" si="1">INT(D5/2)</f>
        <v>30</v>
      </c>
      <c r="G5" s="402"/>
      <c r="H5" s="412" t="s">
        <v>539</v>
      </c>
      <c r="I5" s="412"/>
      <c r="J5" s="415">
        <f ca="1">SUM(A11:A13)*5</f>
        <v>80</v>
      </c>
      <c r="K5" s="415"/>
      <c r="L5" s="417">
        <f t="shared" ref="L5" ca="1" si="2">INT(J5/2)</f>
        <v>40</v>
      </c>
      <c r="M5" s="417"/>
      <c r="N5" s="418" t="s">
        <v>449</v>
      </c>
      <c r="O5" s="418"/>
      <c r="P5" s="420">
        <f ca="1">(SUM(A21:A22)+6)*5</f>
        <v>85</v>
      </c>
      <c r="Q5" s="420"/>
      <c r="R5" s="402">
        <f ca="1">INT(P5/2)</f>
        <v>42</v>
      </c>
      <c r="S5" s="425"/>
    </row>
    <row r="6" spans="1:22" x14ac:dyDescent="0.15">
      <c r="A6" s="48">
        <f t="shared" ca="1" si="0"/>
        <v>3</v>
      </c>
      <c r="B6" s="422"/>
      <c r="C6" s="418"/>
      <c r="D6" s="420"/>
      <c r="E6" s="420"/>
      <c r="F6" s="426">
        <f t="shared" ref="F6" ca="1" si="3">INT(D5/5)</f>
        <v>12</v>
      </c>
      <c r="G6" s="426"/>
      <c r="H6" s="412"/>
      <c r="I6" s="412"/>
      <c r="J6" s="415"/>
      <c r="K6" s="415"/>
      <c r="L6" s="417">
        <f t="shared" ref="L6" ca="1" si="4">INT(J5/5)</f>
        <v>16</v>
      </c>
      <c r="M6" s="417"/>
      <c r="N6" s="418"/>
      <c r="O6" s="418"/>
      <c r="P6" s="420"/>
      <c r="Q6" s="420"/>
      <c r="R6" s="402">
        <f ca="1">INT(P5/5)</f>
        <v>17</v>
      </c>
      <c r="S6" s="425"/>
      <c r="U6" s="393" t="s">
        <v>444</v>
      </c>
      <c r="V6" s="394"/>
    </row>
    <row r="7" spans="1:22" x14ac:dyDescent="0.15">
      <c r="A7" s="48">
        <f t="shared" ca="1" si="0"/>
        <v>5</v>
      </c>
      <c r="B7" s="411" t="s">
        <v>450</v>
      </c>
      <c r="C7" s="412"/>
      <c r="D7" s="415">
        <f ca="1">(SUM(A17:A18)+6)*5</f>
        <v>80</v>
      </c>
      <c r="E7" s="415"/>
      <c r="F7" s="417">
        <f t="shared" ref="F7" ca="1" si="5">INT(D7/2)</f>
        <v>40</v>
      </c>
      <c r="G7" s="417"/>
      <c r="H7" s="418" t="s">
        <v>540</v>
      </c>
      <c r="I7" s="418"/>
      <c r="J7" s="420">
        <f ca="1">(SUM(A19:A20)+6)*5</f>
        <v>50</v>
      </c>
      <c r="K7" s="420"/>
      <c r="L7" s="402">
        <f t="shared" ref="L7" ca="1" si="6">INT(J7/2)</f>
        <v>25</v>
      </c>
      <c r="M7" s="402"/>
      <c r="N7" s="405" t="str">
        <f ca="1">"所有属性之和="&amp;SUM(D3:E8,J3:K8,P3:Q6)</f>
        <v>所有属性之和=510</v>
      </c>
      <c r="O7" s="406"/>
      <c r="P7" s="406"/>
      <c r="Q7" s="406"/>
      <c r="R7" s="406"/>
      <c r="S7" s="407"/>
      <c r="U7" s="395">
        <f ca="1">SUM(A27:A29)*5</f>
        <v>50</v>
      </c>
      <c r="V7" s="396"/>
    </row>
    <row r="8" spans="1:22" ht="18" thickBot="1" x14ac:dyDescent="0.2">
      <c r="A8" s="48">
        <f t="shared" ca="1" si="0"/>
        <v>5</v>
      </c>
      <c r="B8" s="413"/>
      <c r="C8" s="414"/>
      <c r="D8" s="416"/>
      <c r="E8" s="416"/>
      <c r="F8" s="403">
        <f t="shared" ref="F8" ca="1" si="7">INT(D7/5)</f>
        <v>16</v>
      </c>
      <c r="G8" s="403"/>
      <c r="H8" s="419"/>
      <c r="I8" s="419"/>
      <c r="J8" s="421"/>
      <c r="K8" s="421"/>
      <c r="L8" s="404">
        <f t="shared" ref="L8" ca="1" si="8">INT(J7/5)</f>
        <v>10</v>
      </c>
      <c r="M8" s="404"/>
      <c r="N8" s="408"/>
      <c r="O8" s="409"/>
      <c r="P8" s="409"/>
      <c r="Q8" s="409"/>
      <c r="R8" s="409"/>
      <c r="S8" s="410"/>
      <c r="U8" s="397"/>
      <c r="V8" s="398"/>
    </row>
    <row r="9" spans="1:22" ht="18" thickBot="1" x14ac:dyDescent="0.2">
      <c r="A9" s="48">
        <f t="shared" ca="1" si="0"/>
        <v>1</v>
      </c>
    </row>
    <row r="10" spans="1:22" ht="18" thickBot="1" x14ac:dyDescent="0.2">
      <c r="A10" s="48">
        <f t="shared" ca="1" si="0"/>
        <v>2</v>
      </c>
      <c r="B10" s="399" t="s">
        <v>451</v>
      </c>
      <c r="C10" s="400"/>
      <c r="D10" s="400"/>
      <c r="E10" s="400"/>
      <c r="F10" s="400"/>
      <c r="G10" s="400"/>
      <c r="H10" s="400"/>
      <c r="I10" s="400"/>
      <c r="J10" s="400"/>
      <c r="K10" s="400"/>
      <c r="L10" s="400"/>
      <c r="M10" s="400"/>
      <c r="N10" s="400"/>
      <c r="O10" s="400"/>
      <c r="P10" s="400"/>
      <c r="Q10" s="400"/>
      <c r="R10" s="400"/>
      <c r="S10" s="400"/>
      <c r="T10" s="400"/>
      <c r="U10" s="400"/>
      <c r="V10" s="401"/>
    </row>
    <row r="11" spans="1:22" ht="18" thickBot="1" x14ac:dyDescent="0.2">
      <c r="A11" s="48">
        <f t="shared" ca="1" si="0"/>
        <v>6</v>
      </c>
    </row>
    <row r="12" spans="1:22" x14ac:dyDescent="0.15">
      <c r="A12" s="48">
        <f t="shared" ca="1" si="0"/>
        <v>5</v>
      </c>
      <c r="B12" s="428" t="s">
        <v>459</v>
      </c>
      <c r="C12" s="429"/>
      <c r="D12" s="429"/>
      <c r="E12" s="429"/>
      <c r="F12" s="429"/>
      <c r="G12" s="429"/>
      <c r="H12" s="429"/>
      <c r="I12" s="429"/>
      <c r="J12" s="429"/>
      <c r="K12" s="429"/>
      <c r="L12" s="429"/>
      <c r="M12" s="429"/>
      <c r="N12" s="429"/>
      <c r="O12" s="429"/>
      <c r="P12" s="429"/>
      <c r="Q12" s="429"/>
      <c r="R12" s="429"/>
      <c r="S12" s="429"/>
      <c r="T12" s="429"/>
      <c r="U12" s="429"/>
      <c r="V12" s="430"/>
    </row>
    <row r="13" spans="1:22" x14ac:dyDescent="0.15">
      <c r="A13" s="48">
        <f t="shared" ca="1" si="0"/>
        <v>5</v>
      </c>
      <c r="B13" s="388" t="s">
        <v>460</v>
      </c>
      <c r="C13" s="276"/>
      <c r="D13" s="276"/>
      <c r="E13" s="276" t="s">
        <v>454</v>
      </c>
      <c r="F13" s="276"/>
      <c r="G13" s="276"/>
      <c r="H13" s="276" t="s">
        <v>455</v>
      </c>
      <c r="I13" s="276"/>
      <c r="J13" s="276"/>
      <c r="K13" s="276" t="s">
        <v>461</v>
      </c>
      <c r="L13" s="276"/>
      <c r="M13" s="276"/>
      <c r="N13" s="276" t="s">
        <v>456</v>
      </c>
      <c r="O13" s="276"/>
      <c r="P13" s="276"/>
      <c r="Q13" s="276" t="s">
        <v>458</v>
      </c>
      <c r="R13" s="276"/>
      <c r="S13" s="276"/>
      <c r="T13" s="276" t="s">
        <v>457</v>
      </c>
      <c r="U13" s="276"/>
      <c r="V13" s="278"/>
    </row>
    <row r="14" spans="1:22" x14ac:dyDescent="0.15">
      <c r="A14" s="48">
        <f t="shared" ca="1" si="0"/>
        <v>2</v>
      </c>
      <c r="B14" s="389">
        <f ca="1">RANDBETWEEN(1,2)</f>
        <v>2</v>
      </c>
      <c r="C14" s="390"/>
      <c r="D14" s="390"/>
      <c r="E14" s="390">
        <f ca="1">RANDBETWEEN(1,4)</f>
        <v>3</v>
      </c>
      <c r="F14" s="390"/>
      <c r="G14" s="390"/>
      <c r="H14" s="390">
        <f ca="1">RANDBETWEEN(1,6)</f>
        <v>6</v>
      </c>
      <c r="I14" s="390"/>
      <c r="J14" s="390"/>
      <c r="K14" s="390">
        <f ca="1">RANDBETWEEN(1,8)</f>
        <v>2</v>
      </c>
      <c r="L14" s="390"/>
      <c r="M14" s="390"/>
      <c r="N14" s="390">
        <f ca="1">RANDBETWEEN(1,10)</f>
        <v>5</v>
      </c>
      <c r="O14" s="390"/>
      <c r="P14" s="390"/>
      <c r="Q14" s="390">
        <f ca="1">RANDBETWEEN(1,20)</f>
        <v>15</v>
      </c>
      <c r="R14" s="390"/>
      <c r="S14" s="390"/>
      <c r="T14" s="390">
        <f ca="1">RANDBETWEEN(0,99)</f>
        <v>5</v>
      </c>
      <c r="U14" s="390"/>
      <c r="V14" s="423"/>
    </row>
    <row r="15" spans="1:22" ht="18" thickBot="1" x14ac:dyDescent="0.2">
      <c r="A15" s="48">
        <f t="shared" ca="1" si="0"/>
        <v>6</v>
      </c>
      <c r="B15" s="391"/>
      <c r="C15" s="392"/>
      <c r="D15" s="392"/>
      <c r="E15" s="392"/>
      <c r="F15" s="392"/>
      <c r="G15" s="392"/>
      <c r="H15" s="392"/>
      <c r="I15" s="392"/>
      <c r="J15" s="392"/>
      <c r="K15" s="392"/>
      <c r="L15" s="392"/>
      <c r="M15" s="392"/>
      <c r="N15" s="392"/>
      <c r="O15" s="392"/>
      <c r="P15" s="392"/>
      <c r="Q15" s="392"/>
      <c r="R15" s="392"/>
      <c r="S15" s="392"/>
      <c r="T15" s="392"/>
      <c r="U15" s="392"/>
      <c r="V15" s="424"/>
    </row>
    <row r="16" spans="1:22" x14ac:dyDescent="0.15">
      <c r="A16" s="48">
        <f t="shared" ca="1" si="0"/>
        <v>6</v>
      </c>
    </row>
    <row r="17" spans="1:22" x14ac:dyDescent="0.15">
      <c r="A17" s="48">
        <f t="shared" ca="1" si="0"/>
        <v>5</v>
      </c>
      <c r="B17" s="427" t="s">
        <v>953</v>
      </c>
      <c r="C17" s="427"/>
      <c r="D17" s="427"/>
      <c r="E17" s="427"/>
      <c r="F17" s="427"/>
      <c r="G17" s="427"/>
      <c r="H17" s="427"/>
      <c r="I17" s="427"/>
      <c r="J17" s="427"/>
      <c r="K17" s="427"/>
      <c r="L17" s="427" t="s">
        <v>954</v>
      </c>
      <c r="M17" s="427"/>
      <c r="N17" s="427"/>
      <c r="O17" s="427"/>
      <c r="P17" s="427"/>
      <c r="Q17" s="427"/>
      <c r="R17" s="427"/>
      <c r="S17" s="427"/>
      <c r="T17" s="427"/>
      <c r="U17" s="427"/>
      <c r="V17" s="427"/>
    </row>
    <row r="18" spans="1:22" x14ac:dyDescent="0.15">
      <c r="A18" s="48">
        <f t="shared" ca="1" si="0"/>
        <v>5</v>
      </c>
    </row>
    <row r="19" spans="1:22" x14ac:dyDescent="0.15">
      <c r="A19" s="48">
        <f t="shared" ca="1" si="0"/>
        <v>2</v>
      </c>
    </row>
    <row r="20" spans="1:22" x14ac:dyDescent="0.15">
      <c r="A20" s="48">
        <f t="shared" ca="1" si="0"/>
        <v>2</v>
      </c>
    </row>
    <row r="21" spans="1:22" x14ac:dyDescent="0.15">
      <c r="A21" s="48">
        <f t="shared" ca="1" si="0"/>
        <v>6</v>
      </c>
    </row>
    <row r="22" spans="1:22" x14ac:dyDescent="0.15">
      <c r="A22" s="48">
        <f t="shared" ca="1" si="0"/>
        <v>5</v>
      </c>
    </row>
    <row r="24" spans="1:22" x14ac:dyDescent="0.15">
      <c r="A24" s="48">
        <f ca="1">RANDBETWEEN(1,6)</f>
        <v>3</v>
      </c>
    </row>
    <row r="25" spans="1:22" x14ac:dyDescent="0.15">
      <c r="A25" s="48">
        <f t="shared" ref="A25:A29" ca="1" si="9">RANDBETWEEN(1,6)</f>
        <v>2</v>
      </c>
    </row>
    <row r="26" spans="1:22" x14ac:dyDescent="0.15">
      <c r="A26" s="48">
        <f t="shared" ca="1" si="9"/>
        <v>2</v>
      </c>
    </row>
    <row r="27" spans="1:22" x14ac:dyDescent="0.15">
      <c r="A27" s="48">
        <f t="shared" ca="1" si="9"/>
        <v>3</v>
      </c>
    </row>
    <row r="28" spans="1:22" x14ac:dyDescent="0.15">
      <c r="A28" s="48">
        <f t="shared" ca="1" si="9"/>
        <v>4</v>
      </c>
    </row>
    <row r="29" spans="1:22" x14ac:dyDescent="0.15">
      <c r="A29" s="48">
        <f t="shared" ca="1" si="9"/>
        <v>3</v>
      </c>
    </row>
  </sheetData>
  <sheetProtection sheet="1" objects="1" scenarios="1"/>
  <mergeCells count="56">
    <mergeCell ref="B17:K17"/>
    <mergeCell ref="L17:V17"/>
    <mergeCell ref="B2:S2"/>
    <mergeCell ref="B3:C4"/>
    <mergeCell ref="D3:E4"/>
    <mergeCell ref="F3:G3"/>
    <mergeCell ref="H3:I4"/>
    <mergeCell ref="J3:K4"/>
    <mergeCell ref="L3:M3"/>
    <mergeCell ref="N3:O4"/>
    <mergeCell ref="P3:Q4"/>
    <mergeCell ref="R3:S3"/>
    <mergeCell ref="R4:S4"/>
    <mergeCell ref="F4:G4"/>
    <mergeCell ref="L4:M4"/>
    <mergeCell ref="B12:V12"/>
    <mergeCell ref="F5:G5"/>
    <mergeCell ref="H5:I6"/>
    <mergeCell ref="J5:K6"/>
    <mergeCell ref="T13:V13"/>
    <mergeCell ref="T14:V15"/>
    <mergeCell ref="P5:Q6"/>
    <mergeCell ref="R5:S5"/>
    <mergeCell ref="F6:G6"/>
    <mergeCell ref="L6:M6"/>
    <mergeCell ref="R6:S6"/>
    <mergeCell ref="L5:M5"/>
    <mergeCell ref="N5:O6"/>
    <mergeCell ref="Q13:S13"/>
    <mergeCell ref="Q14:S15"/>
    <mergeCell ref="U2:V2"/>
    <mergeCell ref="U3:V4"/>
    <mergeCell ref="U7:V8"/>
    <mergeCell ref="U6:V6"/>
    <mergeCell ref="B10:V10"/>
    <mergeCell ref="L7:M7"/>
    <mergeCell ref="F8:G8"/>
    <mergeCell ref="L8:M8"/>
    <mergeCell ref="N7:S8"/>
    <mergeCell ref="B7:C8"/>
    <mergeCell ref="D7:E8"/>
    <mergeCell ref="F7:G7"/>
    <mergeCell ref="H7:I8"/>
    <mergeCell ref="J7:K8"/>
    <mergeCell ref="B5:C6"/>
    <mergeCell ref="D5:E6"/>
    <mergeCell ref="B13:D13"/>
    <mergeCell ref="B14:D15"/>
    <mergeCell ref="E13:G13"/>
    <mergeCell ref="K14:M15"/>
    <mergeCell ref="N13:P13"/>
    <mergeCell ref="N14:P15"/>
    <mergeCell ref="K13:M13"/>
    <mergeCell ref="E14:G15"/>
    <mergeCell ref="H13:J13"/>
    <mergeCell ref="H14:J15"/>
  </mergeCells>
  <phoneticPr fontId="2" type="noConversion"/>
  <dataValidations count="2">
    <dataValidation type="whole" errorStyle="information" operator="lessThanOrEqual" allowBlank="1" showInputMessage="1" showErrorMessage="1" errorTitle="人体极限" error="这些属性的极限值为99。_x000a_除非你的守秘人同意，否则调查员属性不能突破这个上限。" sqref="P3:Q4" xr:uid="{00000000-0002-0000-0300-000000000000}">
      <formula1>150</formula1>
    </dataValidation>
    <dataValidation type="whole" errorStyle="information" operator="lessThanOrEqual" allowBlank="1" showInputMessage="1" showErrorMessage="1" errorTitle="人体极限" error="这些属性的极限值为99。_x000a_除非你的守秘人同意，否则调查员属性不能突破这个上限。" sqref="D3:E8 J3:K8 P5:Q6" xr:uid="{00000000-0002-0000-0300-000001000000}">
      <formula1>99</formula1>
    </dataValidation>
  </dataValidations>
  <hyperlinks>
    <hyperlink ref="B17:K17" r:id="rId1" display="点击这里下载规则书" xr:uid="{EC7826CB-FC08-4B2A-8551-C726A8BF1E6B}"/>
    <hyperlink ref="L17:V17" r:id="rId2" display="点击这里下载调查员手册" xr:uid="{2891447E-A6EA-4627-B83D-9956FA9DC730}"/>
  </hyperlinks>
  <pageMargins left="0.7" right="0.7" top="0.75" bottom="0.75" header="0.3" footer="0.3"/>
  <pageSetup paperSize="9" orientation="portrait" horizontalDpi="1200" verticalDpi="1200"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D105"/>
  <sheetViews>
    <sheetView showGridLines="0" workbookViewId="0" xr3:uid="{F9CF3CF3-643B-5BE6-8B46-32C596A47465}">
      <selection activeCell="B2" sqref="B2"/>
    </sheetView>
  </sheetViews>
  <sheetFormatPr defaultColWidth="9.05859375" defaultRowHeight="17.25" x14ac:dyDescent="0.15"/>
  <cols>
    <col min="1" max="1" width="9.05859375" style="63"/>
    <col min="2" max="2" width="43.73828125" style="62" customWidth="1"/>
    <col min="3" max="16384" width="9.05859375" style="63"/>
  </cols>
  <sheetData>
    <row r="1" spans="2:4" x14ac:dyDescent="0.15">
      <c r="B1" s="64" t="s">
        <v>512</v>
      </c>
      <c r="C1" s="63" t="s">
        <v>513</v>
      </c>
    </row>
    <row r="2" spans="2:4" x14ac:dyDescent="0.15">
      <c r="B2" s="65" t="str">
        <f>人物卡!D3&amp;"，"&amp;人物卡!D5&amp;"，"&amp;人物卡!D6&amp;"岁"</f>
        <v>“欺诈者” ，儿童，9岁</v>
      </c>
      <c r="D2" s="63" t="s">
        <v>514</v>
      </c>
    </row>
    <row r="3" spans="2:4" x14ac:dyDescent="0.15">
      <c r="B3" s="65" t="str">
        <f>人物卡!L6&amp;"，故乡"&amp;人物卡!D8&amp;"，现居"&amp;人物卡!D7</f>
        <v>男，故乡加拿大卡利登，现居加拿大卡利登</v>
      </c>
    </row>
    <row r="4" spans="2:4" x14ac:dyDescent="0.15">
      <c r="B4" s="65" t="str">
        <f>"时代: "&amp;人物卡!L4&amp;"   玩家: "&amp;人物卡!D4</f>
        <v>时代: 1980s   玩家: 止水</v>
      </c>
      <c r="D4" s="63" t="s">
        <v>515</v>
      </c>
    </row>
    <row r="5" spans="2:4" x14ac:dyDescent="0.15">
      <c r="B5" s="65" t="str">
        <f>"STR "&amp;STR&amp;"  CON "&amp;CON&amp;"  SIZ "&amp;SIZ&amp;"  DEX "&amp;DEX</f>
        <v>STR 40  CON 40  SIZ 40  DEX 50</v>
      </c>
    </row>
    <row r="6" spans="2:4" x14ac:dyDescent="0.15">
      <c r="B6" s="65" t="str">
        <f>"APP "&amp;APP&amp;"  INT "&amp;INT&amp;"  POW "&amp;POW&amp;"  EDU "&amp;EDU</f>
        <v>APP 70  INT 75  POW 75  EDU 30</v>
      </c>
    </row>
    <row r="7" spans="2:4" x14ac:dyDescent="0.15">
      <c r="B7" s="65" t="str">
        <f>"DB:"&amp;DB&amp;"  Build:"&amp;Build&amp;"  MOV:"&amp;MOV&amp;"  Luck:"&amp;Luck</f>
        <v>DB:-1  Build:-1  MOV:8  Luck:80</v>
      </c>
    </row>
    <row r="8" spans="2:4" x14ac:dyDescent="0.15">
      <c r="B8" s="65" t="str">
        <f>"HP:"&amp;HP&amp;"/"&amp;HPMAX&amp;"   San:"&amp;SAN&amp;"/"&amp;SANMAX&amp;"   MP:"&amp;MP&amp;"/"&amp;MPMAX</f>
        <v>HP:8/8   San:75/99   MP:15/15</v>
      </c>
    </row>
    <row r="9" spans="2:4" x14ac:dyDescent="0.15">
      <c r="B9" s="65" t="s">
        <v>543</v>
      </c>
    </row>
    <row r="10" spans="2:4" x14ac:dyDescent="0.15">
      <c r="B10" s="65" t="str">
        <f>"斗殴 "&amp;人物卡!J50&amp;"%("&amp;人物卡!L50&amp;"/"&amp;人物卡!N50&amp;"), 伤害"&amp;人物卡!R50</f>
        <v>斗殴 25%(12/5), 伤害1D3+DB</v>
      </c>
    </row>
    <row r="11" spans="2:4" x14ac:dyDescent="0.15">
      <c r="B11" s="65" t="str">
        <f>IF(ISBLANK(人物卡!B51),"",人物卡!B51&amp;人物卡!J51&amp;"%("&amp;人物卡!L51&amp;"/"&amp;人物卡!N51&amp;"), 伤害"&amp;人物卡!R51)</f>
        <v/>
      </c>
    </row>
    <row r="12" spans="2:4" x14ac:dyDescent="0.15">
      <c r="B12" s="65" t="str">
        <f>IF(ISBLANK(人物卡!B52),"",人物卡!B52&amp;人物卡!J52&amp;"%("&amp;人物卡!L52&amp;"/"&amp;人物卡!N52&amp;"), 伤害"&amp;人物卡!R52)</f>
        <v/>
      </c>
    </row>
    <row r="13" spans="2:4" x14ac:dyDescent="0.15">
      <c r="B13" s="65" t="str">
        <f>IF(ISBLANK(人物卡!B53),"",人物卡!B53&amp;人物卡!J53&amp;"%("&amp;人物卡!L53&amp;"/"&amp;人物卡!N53&amp;"), 伤害"&amp;人物卡!R53)</f>
        <v/>
      </c>
    </row>
    <row r="14" spans="2:4" x14ac:dyDescent="0.15">
      <c r="B14" s="65" t="str">
        <f>IF(ISBLANK(人物卡!B54),"",人物卡!B54&amp;人物卡!J54&amp;"%("&amp;人物卡!L54&amp;"/"&amp;人物卡!N54&amp;"), 伤害"&amp;人物卡!R54)</f>
        <v/>
      </c>
    </row>
    <row r="15" spans="2:4" x14ac:dyDescent="0.15">
      <c r="B15" s="65" t="str">
        <f>IF(ISBLANK(人物卡!B55),"",人物卡!B55&amp;人物卡!J55&amp;"%("&amp;人物卡!L55&amp;"/"&amp;人物卡!N55&amp;"), 伤害"&amp;人物卡!R55)</f>
        <v/>
      </c>
    </row>
    <row r="16" spans="2:4" x14ac:dyDescent="0.15">
      <c r="B16" s="65" t="str">
        <f>"闪避 "&amp;人物卡!P28&amp;"%("&amp;人物卡!R28&amp;"/"&amp;人物卡!T28&amp;")"</f>
        <v>闪避 25%(12/5)</v>
      </c>
    </row>
    <row r="17" spans="2:2" x14ac:dyDescent="0.15">
      <c r="B17" s="65" t="s">
        <v>544</v>
      </c>
    </row>
    <row r="18" spans="2:2" x14ac:dyDescent="0.15">
      <c r="B18" s="65" t="str">
        <f>IF(人物卡!H15=人物卡!P15,"",人物卡!C15&amp;" "&amp;人物卡!P15&amp;"%("&amp;人物卡!R15&amp;"/"&amp;人物卡!T15&amp;")")</f>
        <v/>
      </c>
    </row>
    <row r="19" spans="2:2" x14ac:dyDescent="0.15">
      <c r="B19" s="65" t="str">
        <f>IF(人物卡!H16=人物卡!P16,"",人物卡!C16&amp;" "&amp;人物卡!P16&amp;"%("&amp;人物卡!R16&amp;"/"&amp;人物卡!T16&amp;")")</f>
        <v/>
      </c>
    </row>
    <row r="20" spans="2:2" x14ac:dyDescent="0.15">
      <c r="B20" s="65" t="str">
        <f>IF(人物卡!H17=人物卡!P17,"",人物卡!C17&amp;" "&amp;人物卡!P17&amp;"%("&amp;人物卡!R17&amp;"/"&amp;人物卡!T17&amp;")")</f>
        <v/>
      </c>
    </row>
    <row r="21" spans="2:2" x14ac:dyDescent="0.15">
      <c r="B21" s="65" t="str">
        <f>IF(人物卡!H18=人物卡!P18,"",人物卡!C18&amp;" "&amp;人物卡!P18&amp;"%("&amp;人物卡!R18&amp;"/"&amp;人物卡!T18&amp;")")</f>
        <v/>
      </c>
    </row>
    <row r="22" spans="2:2" x14ac:dyDescent="0.15">
      <c r="B22" s="65" t="str">
        <f>IF(人物卡!H19=人物卡!P19,"",人物卡!C19&amp;人物卡!E19&amp;" "&amp;人物卡!P19&amp;"%("&amp;人物卡!R19&amp;"/"&amp;人物卡!T19&amp;")")</f>
        <v/>
      </c>
    </row>
    <row r="23" spans="2:2" x14ac:dyDescent="0.15">
      <c r="B23" s="65" t="str">
        <f>IF(人物卡!H20=人物卡!P20,"",人物卡!C20&amp;人物卡!E20&amp;" "&amp;人物卡!P20&amp;"%("&amp;人物卡!R20&amp;"/"&amp;人物卡!T20&amp;")")</f>
        <v/>
      </c>
    </row>
    <row r="24" spans="2:2" x14ac:dyDescent="0.15">
      <c r="B24" s="65" t="str">
        <f>IF(人物卡!H21=人物卡!P21,"",人物卡!C21&amp;人物卡!E21&amp;" "&amp;人物卡!P21&amp;"%("&amp;人物卡!R21&amp;"/"&amp;人物卡!T21&amp;")")</f>
        <v/>
      </c>
    </row>
    <row r="25" spans="2:2" x14ac:dyDescent="0.15">
      <c r="B25" s="65" t="str">
        <f>IF(人物卡!H22=人物卡!P22,"",人物卡!C22&amp;" "&amp;人物卡!P22&amp;"%("&amp;人物卡!R22&amp;"/"&amp;人物卡!T22&amp;")")</f>
        <v>魅惑 45%(22/9)</v>
      </c>
    </row>
    <row r="26" spans="2:2" x14ac:dyDescent="0.15">
      <c r="B26" s="65" t="str">
        <f>IF(人物卡!H23=人物卡!P23,"",人物卡!C23&amp;" "&amp;人物卡!P23&amp;"%("&amp;人物卡!R23&amp;"/"&amp;人物卡!T23&amp;")")</f>
        <v/>
      </c>
    </row>
    <row r="27" spans="2:2" x14ac:dyDescent="0.15">
      <c r="B27" s="65" t="str">
        <f>IF(人物卡!H24=人物卡!P24,"",人物卡!C24&amp;" "&amp;人物卡!P24&amp;"%("&amp;人物卡!R24&amp;"/"&amp;人物卡!T24&amp;")")</f>
        <v/>
      </c>
    </row>
    <row r="28" spans="2:2" x14ac:dyDescent="0.15">
      <c r="B28" s="65" t="str">
        <f>IF(人物卡!H25=人物卡!P25,"",人物卡!C25&amp;" "&amp;人物卡!P25&amp;"%("&amp;人物卡!R25&amp;"/"&amp;人物卡!T25&amp;")")</f>
        <v/>
      </c>
    </row>
    <row r="29" spans="2:2" x14ac:dyDescent="0.15">
      <c r="B29" s="65" t="str">
        <f>IF(人物卡!H26=人物卡!P26,"",人物卡!C26&amp;" "&amp;人物卡!P26&amp;"%("&amp;人物卡!R26&amp;"/"&amp;人物卡!T26&amp;")")</f>
        <v/>
      </c>
    </row>
    <row r="30" spans="2:2" x14ac:dyDescent="0.15">
      <c r="B30" s="65" t="str">
        <f>IF(人物卡!H27=人物卡!P27,"",人物卡!C27&amp;" "&amp;人物卡!P27&amp;"%("&amp;人物卡!R27&amp;"/"&amp;人物卡!T27&amp;")")</f>
        <v/>
      </c>
    </row>
    <row r="31" spans="2:2" x14ac:dyDescent="0.15">
      <c r="B31" s="65" t="str">
        <f>IF(人物卡!H29=人物卡!P29,"",人物卡!C29&amp;" "&amp;人物卡!P29&amp;"%("&amp;人物卡!R29&amp;"/"&amp;人物卡!T29&amp;")")</f>
        <v/>
      </c>
    </row>
    <row r="32" spans="2:2" x14ac:dyDescent="0.15">
      <c r="B32" s="65" t="str">
        <f>IF(人物卡!H30=人物卡!P30,"",人物卡!C30&amp;" "&amp;人物卡!P30&amp;"%("&amp;人物卡!R30&amp;"/"&amp;人物卡!T30&amp;")")</f>
        <v/>
      </c>
    </row>
    <row r="33" spans="2:2" x14ac:dyDescent="0.15">
      <c r="B33" s="65" t="str">
        <f>IF(人物卡!H31=人物卡!P31,"",人物卡!C31&amp;" "&amp;人物卡!P31&amp;"%("&amp;人物卡!R31&amp;"/"&amp;人物卡!T31&amp;")")</f>
        <v/>
      </c>
    </row>
    <row r="34" spans="2:2" x14ac:dyDescent="0.15">
      <c r="B34" s="65" t="str">
        <f>IF(人物卡!H32=人物卡!P32,"",人物卡!C32&amp;" "&amp;人物卡!P32&amp;"%("&amp;人物卡!R32&amp;"/"&amp;人物卡!T32&amp;")")</f>
        <v>话术 35%(17/7)</v>
      </c>
    </row>
    <row r="35" spans="2:2" x14ac:dyDescent="0.15">
      <c r="B35" s="65" t="str">
        <f>IF(人物卡!H33=人物卡!P33,"",人物卡!C33&amp;人物卡!E33&amp;" "&amp;人物卡!P33&amp;"%("&amp;人物卡!R33&amp;"/"&amp;人物卡!T33&amp;")")</f>
        <v/>
      </c>
    </row>
    <row r="36" spans="2:2" x14ac:dyDescent="0.15">
      <c r="B36" s="65" t="str">
        <f>IF(人物卡!H34=人物卡!P34,"",人物卡!C34&amp;人物卡!E34&amp;" "&amp;人物卡!P34&amp;"%("&amp;人物卡!R34&amp;"/"&amp;人物卡!T34&amp;")")</f>
        <v/>
      </c>
    </row>
    <row r="37" spans="2:2" x14ac:dyDescent="0.15">
      <c r="B37" s="65" t="str">
        <f>IF(人物卡!H35=人物卡!P35,"",人物卡!C35&amp;人物卡!E35&amp;" "&amp;人物卡!P35&amp;"%("&amp;人物卡!R35&amp;"/"&amp;人物卡!T35&amp;")")</f>
        <v/>
      </c>
    </row>
    <row r="38" spans="2:2" x14ac:dyDescent="0.15">
      <c r="B38" s="65" t="str">
        <f>IF(人物卡!H36=人物卡!P36,"",人物卡!C36&amp;人物卡!E36&amp;" "&amp;人物卡!P36&amp;"%("&amp;人物卡!R36&amp;"/"&amp;人物卡!T36&amp;")")</f>
        <v/>
      </c>
    </row>
    <row r="39" spans="2:2" x14ac:dyDescent="0.15">
      <c r="B39" s="65" t="str">
        <f>IF(人物卡!H37=人物卡!P37,"",人物卡!C37&amp;人物卡!E37&amp;" "&amp;人物卡!P37&amp;"%("&amp;人物卡!R37&amp;"/"&amp;人物卡!T37&amp;")")</f>
        <v/>
      </c>
    </row>
    <row r="40" spans="2:2" x14ac:dyDescent="0.15">
      <c r="B40" s="65" t="str">
        <f>IF(人物卡!H38=人物卡!P38,"",人物卡!C38&amp;人物卡!E38&amp;" "&amp;人物卡!P38&amp;"%("&amp;人物卡!R38&amp;"/"&amp;人物卡!T38&amp;")")</f>
        <v/>
      </c>
    </row>
    <row r="41" spans="2:2" x14ac:dyDescent="0.15">
      <c r="B41" s="65" t="str">
        <f>IF(人物卡!H39=人物卡!P39,"",人物卡!C39&amp;" "&amp;人物卡!P39&amp;"%("&amp;人物卡!R39&amp;"/"&amp;人物卡!T39&amp;")")</f>
        <v/>
      </c>
    </row>
    <row r="42" spans="2:2" x14ac:dyDescent="0.15">
      <c r="B42" s="65" t="str">
        <f>IF(人物卡!H40=人物卡!P40,"",人物卡!C40&amp;" "&amp;人物卡!P40&amp;"%("&amp;人物卡!R40&amp;"/"&amp;人物卡!T40&amp;")")</f>
        <v/>
      </c>
    </row>
    <row r="43" spans="2:2" x14ac:dyDescent="0.15">
      <c r="B43" s="65" t="str">
        <f>IF(人物卡!H41=人物卡!P41,"",人物卡!C41&amp;" "&amp;人物卡!P41&amp;"%("&amp;人物卡!R41&amp;"/"&amp;人物卡!T41&amp;")")</f>
        <v/>
      </c>
    </row>
    <row r="44" spans="2:2" x14ac:dyDescent="0.15">
      <c r="B44" s="65" t="str">
        <f>IF(人物卡!H42=人物卡!P42,"",人物卡!C42&amp;" "&amp;人物卡!P42&amp;"%("&amp;人物卡!R42&amp;"/"&amp;人物卡!T42&amp;")")</f>
        <v/>
      </c>
    </row>
    <row r="45" spans="2:2" x14ac:dyDescent="0.15">
      <c r="B45" s="65" t="str">
        <f>IF(人物卡!H43=人物卡!P43,"",人物卡!C43&amp;人物卡!E43&amp;" "&amp;人物卡!P43&amp;"%("&amp;人物卡!R43&amp;"/"&amp;人物卡!T43&amp;")")</f>
        <v/>
      </c>
    </row>
    <row r="46" spans="2:2" x14ac:dyDescent="0.15">
      <c r="B46" s="65" t="str">
        <f>IF(人物卡!H44=人物卡!P44,"",人物卡!C44&amp;人物卡!E44&amp;" "&amp;人物卡!P44&amp;"%("&amp;人物卡!R44&amp;"/"&amp;人物卡!T44&amp;")")</f>
        <v/>
      </c>
    </row>
    <row r="47" spans="2:2" x14ac:dyDescent="0.15">
      <c r="B47" s="65" t="str">
        <f>IF(人物卡!H45=人物卡!P45,"",人物卡!C45&amp;人物卡!E45&amp;" "&amp;人物卡!P45&amp;"%("&amp;人物卡!R45&amp;"/"&amp;人物卡!T45&amp;")")</f>
        <v/>
      </c>
    </row>
    <row r="48" spans="2:2" x14ac:dyDescent="0.15">
      <c r="B48" s="65" t="str">
        <f>人物卡!C46&amp;人物卡!E46&amp;" "&amp;人物卡!P46&amp;"%("&amp;人物卡!R46&amp;"/"&amp;人物卡!T46&amp;")"</f>
        <v>母语: 30%(15/6)</v>
      </c>
    </row>
    <row r="49" spans="2:2" x14ac:dyDescent="0.15">
      <c r="B49" s="65" t="str">
        <f>IF(人物卡!AB15=人物卡!AJ15,"",人物卡!W15&amp;" "&amp;人物卡!AJ15&amp;"%("&amp;人物卡!AL15&amp;"/"&amp;人物卡!AN15&amp;")")</f>
        <v/>
      </c>
    </row>
    <row r="50" spans="2:2" x14ac:dyDescent="0.15">
      <c r="B50" s="65" t="str">
        <f>IF(人物卡!AB16=人物卡!AJ16,"",人物卡!W16&amp;" "&amp;人物卡!AJ16&amp;"%("&amp;人物卡!AL16&amp;"/"&amp;人物卡!AN16&amp;")")</f>
        <v>图书馆使用 60%(30/12)</v>
      </c>
    </row>
    <row r="51" spans="2:2" x14ac:dyDescent="0.15">
      <c r="B51" s="65" t="str">
        <f>IF(人物卡!AB17=人物卡!AJ17,"",人物卡!W17&amp;" "&amp;人物卡!AJ17&amp;"%("&amp;人物卡!AL17&amp;"/"&amp;人物卡!AN17&amp;")")</f>
        <v>聆听 60%(30/12)</v>
      </c>
    </row>
    <row r="52" spans="2:2" x14ac:dyDescent="0.15">
      <c r="B52" s="65" t="str">
        <f>IF(人物卡!AB18=人物卡!AJ18,"",人物卡!W18&amp;" "&amp;人物卡!AJ18&amp;"%("&amp;人物卡!AL18&amp;"/"&amp;人物卡!AN18&amp;")")</f>
        <v/>
      </c>
    </row>
    <row r="53" spans="2:2" x14ac:dyDescent="0.15">
      <c r="B53" s="65" t="str">
        <f>IF(人物卡!AB19=人物卡!AJ19,"",人物卡!W19&amp;" "&amp;人物卡!AJ19&amp;"%("&amp;人物卡!AL19&amp;"/"&amp;人物卡!AN19&amp;")")</f>
        <v/>
      </c>
    </row>
    <row r="54" spans="2:2" x14ac:dyDescent="0.15">
      <c r="B54" s="65" t="str">
        <f>IF(人物卡!AB20=人物卡!AJ20,"",人物卡!W20&amp;" "&amp;人物卡!AJ20&amp;"%("&amp;人物卡!AL20&amp;"/"&amp;人物卡!AN20&amp;")")</f>
        <v/>
      </c>
    </row>
    <row r="55" spans="2:2" x14ac:dyDescent="0.15">
      <c r="B55" s="65" t="str">
        <f>IF(人物卡!AB21=人物卡!AJ21,"",人物卡!W21&amp;" "&amp;人物卡!AJ21&amp;"%("&amp;人物卡!AL21&amp;"/"&amp;人物卡!AN21&amp;")")</f>
        <v>博物学 40%(20/8)</v>
      </c>
    </row>
    <row r="56" spans="2:2" x14ac:dyDescent="0.15">
      <c r="B56" s="65" t="str">
        <f>IF(人物卡!AB22=人物卡!AJ22,"",人物卡!W22&amp;" "&amp;人物卡!AJ22&amp;"%("&amp;人物卡!AL22&amp;"/"&amp;人物卡!AN22&amp;")")</f>
        <v/>
      </c>
    </row>
    <row r="57" spans="2:2" x14ac:dyDescent="0.15">
      <c r="B57" s="65" t="str">
        <f>IF(人物卡!AB23=人物卡!AJ23,"",人物卡!W23&amp;" "&amp;人物卡!AJ23&amp;"%("&amp;人物卡!AL23&amp;"/"&amp;人物卡!AN23&amp;")")</f>
        <v/>
      </c>
    </row>
    <row r="58" spans="2:2" x14ac:dyDescent="0.15">
      <c r="B58" s="65" t="str">
        <f>IF(人物卡!AB24=人物卡!AJ24,"",人物卡!W24&amp;" "&amp;人物卡!AJ24&amp;"%("&amp;人物卡!AL24&amp;"/"&amp;人物卡!AN24&amp;")")</f>
        <v/>
      </c>
    </row>
    <row r="59" spans="2:2" x14ac:dyDescent="0.15">
      <c r="B59" s="65" t="str">
        <f>IF(人物卡!AB25=人物卡!AJ25,"",人物卡!W25&amp;" "&amp;人物卡!AJ25&amp;"%("&amp;人物卡!AL25&amp;"/"&amp;人物卡!AN25&amp;")")</f>
        <v/>
      </c>
    </row>
    <row r="60" spans="2:2" x14ac:dyDescent="0.15">
      <c r="B60" s="65" t="str">
        <f>IF(人物卡!AB26=人物卡!AJ26,"",人物卡!W26&amp;人物卡!Y26&amp;" "&amp;人物卡!AJ26&amp;"%("&amp;人物卡!AL26&amp;"/"&amp;人物卡!AN26&amp;")")</f>
        <v/>
      </c>
    </row>
    <row r="61" spans="2:2" x14ac:dyDescent="0.15">
      <c r="B61" s="65" t="str">
        <f>IF(人物卡!AB27=人物卡!AJ27,"",人物卡!W27&amp;" "&amp;人物卡!AJ27&amp;"%("&amp;人物卡!AL27&amp;"/"&amp;人物卡!AN27&amp;")")</f>
        <v/>
      </c>
    </row>
    <row r="62" spans="2:2" x14ac:dyDescent="0.15">
      <c r="B62" s="65" t="str">
        <f>IF(人物卡!AB28=人物卡!AJ28,"",人物卡!W28&amp;" "&amp;人物卡!AJ28&amp;"%("&amp;人物卡!AL28&amp;"/"&amp;人物卡!AN28&amp;")")</f>
        <v>心理学 40%(20/8)</v>
      </c>
    </row>
    <row r="63" spans="2:2" x14ac:dyDescent="0.15">
      <c r="B63" s="65" t="str">
        <f>IF(人物卡!AB29=人物卡!AJ29,"",人物卡!W29&amp;" "&amp;人物卡!AJ29&amp;"%("&amp;人物卡!AL29&amp;"/"&amp;人物卡!AN29&amp;")")</f>
        <v/>
      </c>
    </row>
    <row r="64" spans="2:2" x14ac:dyDescent="0.15">
      <c r="B64" s="65" t="str">
        <f>IF(人物卡!AB30=人物卡!AJ30,"",人物卡!W30&amp;人物卡!Y30&amp;" "&amp;人物卡!AJ30&amp;"%("&amp;人物卡!AL30&amp;"/"&amp;人物卡!AN30&amp;")")</f>
        <v/>
      </c>
    </row>
    <row r="65" spans="2:2" x14ac:dyDescent="0.15">
      <c r="B65" s="65" t="str">
        <f>IF(人物卡!AB31=人物卡!AJ31,"",人物卡!W31&amp;人物卡!Y31&amp;" "&amp;人物卡!AJ31&amp;"%("&amp;人物卡!AL31&amp;"/"&amp;人物卡!AN31&amp;")")</f>
        <v/>
      </c>
    </row>
    <row r="66" spans="2:2" x14ac:dyDescent="0.15">
      <c r="B66" s="65" t="str">
        <f>IF(人物卡!AB32=人物卡!AJ32,"",人物卡!W32&amp;人物卡!Y32&amp;" "&amp;人物卡!AJ32&amp;"%("&amp;人物卡!AL32&amp;"/"&amp;人物卡!AN32&amp;")")</f>
        <v/>
      </c>
    </row>
    <row r="67" spans="2:2" x14ac:dyDescent="0.15">
      <c r="B67" s="65" t="str">
        <f>IF(人物卡!AB33=人物卡!AJ33,"",人物卡!W33&amp;" "&amp;人物卡!AJ33&amp;"%("&amp;人物卡!AL33&amp;"/"&amp;人物卡!AN33&amp;")")</f>
        <v/>
      </c>
    </row>
    <row r="68" spans="2:2" x14ac:dyDescent="0.15">
      <c r="B68" s="65" t="str">
        <f>IF(人物卡!AB34=人物卡!AJ34,"",人物卡!W34&amp;" "&amp;人物卡!AJ34&amp;"%("&amp;人物卡!AL34&amp;"/"&amp;人物卡!AN34&amp;")")</f>
        <v>侦察 65%(32/13)</v>
      </c>
    </row>
    <row r="69" spans="2:2" x14ac:dyDescent="0.15">
      <c r="B69" s="65" t="str">
        <f>IF(人物卡!AB35=人物卡!AJ35,"",人物卡!W35&amp;" "&amp;人物卡!AJ35&amp;"%("&amp;人物卡!AL35&amp;"/"&amp;人物卡!AN35&amp;")")</f>
        <v/>
      </c>
    </row>
    <row r="70" spans="2:2" x14ac:dyDescent="0.15">
      <c r="B70" s="65" t="str">
        <f>IF(人物卡!AB36=人物卡!AJ36,"",人物卡!W36&amp;人物卡!Y36&amp;" "&amp;人物卡!AJ36&amp;"%("&amp;人物卡!AL36&amp;"/"&amp;人物卡!AN36&amp;")")</f>
        <v/>
      </c>
    </row>
    <row r="71" spans="2:2" x14ac:dyDescent="0.15">
      <c r="B71" s="65" t="str">
        <f>IF(人物卡!AB37=人物卡!AJ37,"",人物卡!W37&amp;" "&amp;人物卡!AJ37&amp;"%("&amp;人物卡!AL37&amp;"/"&amp;人物卡!AN37&amp;")")</f>
        <v/>
      </c>
    </row>
    <row r="72" spans="2:2" x14ac:dyDescent="0.15">
      <c r="B72" s="65" t="str">
        <f>IF(人物卡!AB38=人物卡!AJ38,"",人物卡!W38&amp;" "&amp;人物卡!AJ38&amp;"%("&amp;人物卡!AL38&amp;"/"&amp;人物卡!AN38&amp;")")</f>
        <v/>
      </c>
    </row>
    <row r="73" spans="2:2" x14ac:dyDescent="0.15">
      <c r="B73" s="65" t="str">
        <f>IF(人物卡!AB39=人物卡!AJ39,"",人物卡!W39&amp;" "&amp;人物卡!AJ39&amp;"%("&amp;人物卡!AL39&amp;"/"&amp;人物卡!AN39&amp;")")</f>
        <v/>
      </c>
    </row>
    <row r="74" spans="2:2" x14ac:dyDescent="0.15">
      <c r="B74" s="65" t="str">
        <f>IF(人物卡!AB40=人物卡!AJ40,"",人物卡!W40&amp;人物卡!Y40&amp;" "&amp;人物卡!AJ40&amp;"%("&amp;人物卡!AL40&amp;"/"&amp;人物卡!AN40&amp;")")</f>
        <v/>
      </c>
    </row>
    <row r="75" spans="2:2" x14ac:dyDescent="0.15">
      <c r="B75" s="65" t="str">
        <f>IF(人物卡!AB41=人物卡!AJ41,"",人物卡!W41&amp;" "&amp;人物卡!AJ41&amp;"%("&amp;人物卡!AL41&amp;"/"&amp;人物卡!AN41&amp;")")</f>
        <v/>
      </c>
    </row>
    <row r="76" spans="2:2" x14ac:dyDescent="0.15">
      <c r="B76" s="65" t="str">
        <f>IF(人物卡!AB42=人物卡!AJ42,"",人物卡!W42&amp;" "&amp;人物卡!AJ42&amp;"%("&amp;人物卡!AL42&amp;"/"&amp;人物卡!AN42&amp;")")</f>
        <v/>
      </c>
    </row>
    <row r="77" spans="2:2" x14ac:dyDescent="0.15">
      <c r="B77" s="65" t="str">
        <f>IF(人物卡!AB43=人物卡!AJ43,"",人物卡!W43&amp;" "&amp;人物卡!AJ43&amp;"%("&amp;人物卡!AL43&amp;"/"&amp;人物卡!AN43&amp;")")</f>
        <v/>
      </c>
    </row>
    <row r="78" spans="2:2" x14ac:dyDescent="0.15">
      <c r="B78" s="65" t="str">
        <f>IF(人物卡!AB44=人物卡!AJ44,"",人物卡!W44&amp;" "&amp;人物卡!AJ44&amp;"%("&amp;人物卡!AL44&amp;"/"&amp;人物卡!AN44&amp;")")</f>
        <v/>
      </c>
    </row>
    <row r="79" spans="2:2" x14ac:dyDescent="0.15">
      <c r="B79" s="65" t="str">
        <f>IF(人物卡!AB45=人物卡!AJ45,"",人物卡!W45&amp;" "&amp;人物卡!AJ45&amp;"%("&amp;人物卡!AL45&amp;"/"&amp;人物卡!AN45&amp;")")</f>
        <v/>
      </c>
    </row>
    <row r="80" spans="2:2" x14ac:dyDescent="0.15">
      <c r="B80" s="65" t="str">
        <f>IF(人物卡!AB46=人物卡!AJ46,"",人物卡!W46&amp;" "&amp;人物卡!AJ46&amp;"%("&amp;人物卡!AL46&amp;"/"&amp;人物卡!AN46&amp;")")</f>
        <v/>
      </c>
    </row>
    <row r="81" spans="2:2" x14ac:dyDescent="0.15">
      <c r="B81" s="65" t="s">
        <v>545</v>
      </c>
    </row>
    <row r="82" spans="2:2" x14ac:dyDescent="0.15">
      <c r="B82" s="65" t="str">
        <f>人物卡!S59&amp;"："&amp;IF(ISBLANK(人物卡!W59),"（空）",人物卡!W59)</f>
        <v>个人描述：只有九岁的小男孩，但是颜值超高，对很多女孩子都很好，很会哄女孩子但是热衷于欺骗他人为乐</v>
      </c>
    </row>
    <row r="83" spans="2:2" x14ac:dyDescent="0.15">
      <c r="B83" s="65" t="str">
        <f>人物卡!S61&amp;"："&amp;IF(ISBLANK(人物卡!W61),"（空）",人物卡!W61)</f>
        <v>思想与信念：说话真假参半才是这个世界最有趣的地方</v>
      </c>
    </row>
    <row r="84" spans="2:2" x14ac:dyDescent="0.15">
      <c r="B84" s="65" t="str">
        <f>人物卡!S63&amp;"："&amp;IF(ISBLANK(人物卡!W63),"（空）",人物卡!W63)</f>
        <v>重要之人：父亲与母亲</v>
      </c>
    </row>
    <row r="85" spans="2:2" x14ac:dyDescent="0.15">
      <c r="B85" s="65" t="str">
        <f>人物卡!S65&amp;"："&amp;IF(ISBLANK(人物卡!W65),"（空）",人物卡!W65)</f>
        <v>意义非凡之地：家庭</v>
      </c>
    </row>
    <row r="86" spans="2:2" x14ac:dyDescent="0.15">
      <c r="B86" s="65" t="str">
        <f>人物卡!S67&amp;"："&amp;IF(ISBLANK(人物卡!W67),"（空）",人物卡!W67)</f>
        <v>宝贵之物：家庭的传家宝，目前放在家里，母亲说未成年之前不给看</v>
      </c>
    </row>
    <row r="87" spans="2:2" x14ac:dyDescent="0.15">
      <c r="B87" s="65" t="str">
        <f>人物卡!S69&amp;"："&amp;IF(ISBLANK(人物卡!W69),"（空）",人物卡!W69)</f>
        <v>特质：虚假与真实</v>
      </c>
    </row>
    <row r="88" spans="2:2" x14ac:dyDescent="0.15">
      <c r="B88" s="65" t="str">
        <f>人物卡!S71&amp;"："&amp;IF(ISBLANK(人物卡!W71),"（空）",人物卡!W71)</f>
        <v>伤口和疤痕：（空）</v>
      </c>
    </row>
    <row r="89" spans="2:2" x14ac:dyDescent="0.15">
      <c r="B89" s="65" t="str">
        <f>人物卡!S73&amp;"："&amp;IF(ISBLANK(人物卡!W73),"（空）",人物卡!W73)</f>
        <v>恐惧症和狂躁症：（空）</v>
      </c>
    </row>
    <row r="90" spans="2:2" x14ac:dyDescent="0.15">
      <c r="B90" s="65" t="str">
        <f>IF(ISBLANK(人物卡!S75),"（没有填写更多背景）",人物卡!S75)</f>
        <v>（没有填写更多背景）</v>
      </c>
    </row>
    <row r="91" spans="2:2" x14ac:dyDescent="0.15">
      <c r="B91" s="65" t="s">
        <v>546</v>
      </c>
    </row>
    <row r="92" spans="2:2" x14ac:dyDescent="0.15">
      <c r="B92" s="65" t="str">
        <f>IF(ISBLANK(人物卡!B67),"（没有携带任何物品）",人物卡!B67)</f>
        <v>（没有携带任何物品）</v>
      </c>
    </row>
    <row r="93" spans="2:2" x14ac:dyDescent="0.15">
      <c r="B93" s="65" t="str">
        <f>IF(ISBLANK(人物卡!B68),"",人物卡!B68)</f>
        <v/>
      </c>
    </row>
    <row r="94" spans="2:2" x14ac:dyDescent="0.15">
      <c r="B94" s="65" t="str">
        <f>IF(ISBLANK(人物卡!B69),"",人物卡!B69)</f>
        <v/>
      </c>
    </row>
    <row r="95" spans="2:2" x14ac:dyDescent="0.15">
      <c r="B95" s="65" t="str">
        <f>IF(ISBLANK(人物卡!B70),"",人物卡!B70)</f>
        <v/>
      </c>
    </row>
    <row r="96" spans="2:2" x14ac:dyDescent="0.15">
      <c r="B96" s="65" t="str">
        <f>IF(ISBLANK(人物卡!B71),"",人物卡!B71)</f>
        <v/>
      </c>
    </row>
    <row r="97" spans="2:2" x14ac:dyDescent="0.15">
      <c r="B97" s="65" t="str">
        <f>IF(ISBLANK(人物卡!B72),"",人物卡!B72)</f>
        <v/>
      </c>
    </row>
    <row r="98" spans="2:2" x14ac:dyDescent="0.15">
      <c r="B98" s="65" t="str">
        <f>IF(ISBLANK(人物卡!B73),"",人物卡!B73)</f>
        <v/>
      </c>
    </row>
    <row r="99" spans="2:2" x14ac:dyDescent="0.15">
      <c r="B99" s="65" t="str">
        <f>IF(ISBLANK(人物卡!B74),"",人物卡!B74)</f>
        <v/>
      </c>
    </row>
    <row r="100" spans="2:2" x14ac:dyDescent="0.15">
      <c r="B100" s="65" t="str">
        <f>IF(ISBLANK(人物卡!B75),"",人物卡!B75)</f>
        <v/>
      </c>
    </row>
    <row r="101" spans="2:2" x14ac:dyDescent="0.15">
      <c r="B101" s="65" t="s">
        <v>542</v>
      </c>
    </row>
    <row r="102" spans="2:2" x14ac:dyDescent="0.15">
      <c r="B102" s="65" t="str">
        <f>人物卡!J59&amp;"      消费水平："&amp;IF(ISBLANK(人物卡!N60),"(未填写)",人物卡!N60)</f>
        <v>生活水平：身无分文      消费水平：(未填写)</v>
      </c>
    </row>
    <row r="103" spans="2:2" x14ac:dyDescent="0.15">
      <c r="B103" s="65" t="str">
        <f>"现金："&amp;IF(ISBLANK(人物卡!D60),"(未填写)",人物卡!D60)</f>
        <v>现金：(未填写)</v>
      </c>
    </row>
    <row r="104" spans="2:2" x14ac:dyDescent="0.15">
      <c r="B104" s="65" t="str">
        <f>IF(ISBLANK(人物卡!B61),"（未设定更多资产）",人物卡!B61)</f>
        <v>（未设定更多资产）</v>
      </c>
    </row>
    <row r="105" spans="2:2" ht="18" thickBot="1" x14ac:dyDescent="0.2">
      <c r="B105" s="66" t="s">
        <v>547</v>
      </c>
    </row>
  </sheetData>
  <autoFilter ref="B1:B105" xr:uid="{00000000-0009-0000-0000-000004000000}"/>
  <phoneticPr fontId="2" type="noConversion"/>
  <pageMargins left="0.7" right="0.7" top="0.75" bottom="0.75" header="0.3" footer="0.3"/>
  <pageSetup paperSize="9" orientation="portrait"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32"/>
  <sheetViews>
    <sheetView showGridLines="0" workbookViewId="0" xr3:uid="{78B4E459-6924-5F8B-B7BA-2DD04133E49E}">
      <selection activeCell="F23" sqref="F23"/>
    </sheetView>
  </sheetViews>
  <sheetFormatPr defaultColWidth="9.83203125" defaultRowHeight="17.25" x14ac:dyDescent="0.15"/>
  <cols>
    <col min="1" max="1" width="9.4453125" style="49" bestFit="1" customWidth="1"/>
    <col min="2" max="2" width="8.0234375" style="56" bestFit="1" customWidth="1"/>
    <col min="3" max="3" width="6.2109375" style="56" bestFit="1" customWidth="1"/>
    <col min="4" max="4" width="9.83203125" style="49"/>
    <col min="5" max="5" width="11.2578125" style="49" bestFit="1" customWidth="1"/>
    <col min="6" max="6" width="10.3515625" style="49" bestFit="1" customWidth="1"/>
    <col min="7" max="16384" width="9.83203125" style="49"/>
  </cols>
  <sheetData>
    <row r="1" spans="1:10" x14ac:dyDescent="0.15">
      <c r="A1" s="57" t="s">
        <v>439</v>
      </c>
      <c r="B1" s="57" t="s">
        <v>440</v>
      </c>
      <c r="C1" s="57" t="s">
        <v>489</v>
      </c>
      <c r="E1" s="57" t="s">
        <v>3</v>
      </c>
      <c r="F1" s="57" t="s">
        <v>490</v>
      </c>
      <c r="J1" s="59"/>
    </row>
    <row r="2" spans="1:10" x14ac:dyDescent="0.15">
      <c r="A2" s="53">
        <v>0</v>
      </c>
      <c r="B2" s="58" t="s">
        <v>441</v>
      </c>
      <c r="C2" s="53" t="s">
        <v>441</v>
      </c>
      <c r="E2" s="58">
        <v>0</v>
      </c>
      <c r="F2" s="53">
        <v>0</v>
      </c>
    </row>
    <row r="3" spans="1:10" x14ac:dyDescent="0.15">
      <c r="A3" s="52">
        <v>2</v>
      </c>
      <c r="B3" s="52">
        <v>-2</v>
      </c>
      <c r="C3" s="52">
        <v>-2</v>
      </c>
      <c r="E3" s="52">
        <v>40</v>
      </c>
      <c r="F3" s="52">
        <v>1</v>
      </c>
    </row>
    <row r="4" spans="1:10" x14ac:dyDescent="0.15">
      <c r="A4" s="53">
        <v>65</v>
      </c>
      <c r="B4" s="58">
        <v>-1</v>
      </c>
      <c r="C4" s="53">
        <v>-1</v>
      </c>
      <c r="E4" s="58">
        <v>50</v>
      </c>
      <c r="F4" s="53">
        <v>2</v>
      </c>
    </row>
    <row r="5" spans="1:10" x14ac:dyDescent="0.15">
      <c r="A5" s="52">
        <v>85</v>
      </c>
      <c r="B5" s="52">
        <v>0</v>
      </c>
      <c r="C5" s="52">
        <v>0</v>
      </c>
      <c r="E5" s="52">
        <v>60</v>
      </c>
      <c r="F5" s="52">
        <v>3</v>
      </c>
    </row>
    <row r="6" spans="1:10" x14ac:dyDescent="0.15">
      <c r="A6" s="53">
        <v>125</v>
      </c>
      <c r="B6" s="58" t="s">
        <v>462</v>
      </c>
      <c r="C6" s="53">
        <v>1</v>
      </c>
      <c r="E6" s="58">
        <v>70</v>
      </c>
      <c r="F6" s="53">
        <v>4</v>
      </c>
    </row>
    <row r="7" spans="1:10" x14ac:dyDescent="0.15">
      <c r="A7" s="52">
        <v>165</v>
      </c>
      <c r="B7" s="52" t="s">
        <v>463</v>
      </c>
      <c r="C7" s="52">
        <v>2</v>
      </c>
      <c r="E7" s="52">
        <v>80</v>
      </c>
      <c r="F7" s="52">
        <v>5</v>
      </c>
    </row>
    <row r="8" spans="1:10" x14ac:dyDescent="0.15">
      <c r="A8" s="53">
        <v>205</v>
      </c>
      <c r="B8" s="58" t="s">
        <v>464</v>
      </c>
      <c r="C8" s="53">
        <v>3</v>
      </c>
    </row>
    <row r="9" spans="1:10" x14ac:dyDescent="0.15">
      <c r="A9" s="52">
        <v>285</v>
      </c>
      <c r="B9" s="52" t="s">
        <v>465</v>
      </c>
      <c r="C9" s="52">
        <v>4</v>
      </c>
      <c r="E9" s="433" t="s">
        <v>493</v>
      </c>
      <c r="F9" s="434"/>
    </row>
    <row r="10" spans="1:10" x14ac:dyDescent="0.15">
      <c r="A10" s="53">
        <v>365</v>
      </c>
      <c r="B10" s="58" t="s">
        <v>466</v>
      </c>
      <c r="C10" s="53">
        <v>5</v>
      </c>
      <c r="E10" s="58" t="s">
        <v>491</v>
      </c>
      <c r="F10" s="54">
        <f>人物卡!S3</f>
        <v>40</v>
      </c>
    </row>
    <row r="11" spans="1:10" x14ac:dyDescent="0.15">
      <c r="A11" s="52">
        <v>445</v>
      </c>
      <c r="B11" s="52" t="s">
        <v>467</v>
      </c>
      <c r="C11" s="52">
        <v>6</v>
      </c>
      <c r="E11" s="55" t="s">
        <v>492</v>
      </c>
      <c r="F11" s="55">
        <f>人物卡!Y3</f>
        <v>50</v>
      </c>
    </row>
    <row r="12" spans="1:10" x14ac:dyDescent="0.15">
      <c r="A12" s="53">
        <v>525</v>
      </c>
      <c r="B12" s="58" t="s">
        <v>468</v>
      </c>
      <c r="C12" s="53">
        <v>7</v>
      </c>
      <c r="E12" s="58" t="s">
        <v>499</v>
      </c>
      <c r="F12" s="60">
        <f>人物卡!S7</f>
        <v>40</v>
      </c>
    </row>
    <row r="13" spans="1:10" x14ac:dyDescent="0.15">
      <c r="A13" s="52">
        <v>605</v>
      </c>
      <c r="B13" s="52" t="s">
        <v>469</v>
      </c>
      <c r="C13" s="52">
        <v>8</v>
      </c>
      <c r="E13" s="61" t="s">
        <v>500</v>
      </c>
      <c r="F13" s="61" t="b">
        <f>IF(STR&gt;SIZ,TRUE())</f>
        <v>0</v>
      </c>
    </row>
    <row r="14" spans="1:10" x14ac:dyDescent="0.15">
      <c r="A14" s="53">
        <v>685</v>
      </c>
      <c r="B14" s="58" t="s">
        <v>470</v>
      </c>
      <c r="C14" s="53">
        <v>9</v>
      </c>
      <c r="E14" s="58" t="s">
        <v>501</v>
      </c>
      <c r="F14" s="60" t="b">
        <f>IF(DEX&gt;SIZ,TRUE())</f>
        <v>1</v>
      </c>
    </row>
    <row r="15" spans="1:10" x14ac:dyDescent="0.15">
      <c r="A15" s="52">
        <v>765</v>
      </c>
      <c r="B15" s="52" t="s">
        <v>471</v>
      </c>
      <c r="C15" s="52">
        <v>10</v>
      </c>
      <c r="E15" s="61" t="s">
        <v>502</v>
      </c>
      <c r="F15" s="61" t="b">
        <f>IF(STR&lt;SIZ,TRUE())</f>
        <v>0</v>
      </c>
    </row>
    <row r="16" spans="1:10" x14ac:dyDescent="0.15">
      <c r="A16" s="53">
        <v>845</v>
      </c>
      <c r="B16" s="58" t="s">
        <v>472</v>
      </c>
      <c r="C16" s="53">
        <v>11</v>
      </c>
      <c r="E16" s="58" t="s">
        <v>503</v>
      </c>
      <c r="F16" s="60" t="b">
        <f>IF(DEX&lt;SIZ,TRUE())</f>
        <v>0</v>
      </c>
    </row>
    <row r="17" spans="1:6" x14ac:dyDescent="0.15">
      <c r="A17" s="52">
        <v>925</v>
      </c>
      <c r="B17" s="52" t="s">
        <v>473</v>
      </c>
      <c r="C17" s="52">
        <v>12</v>
      </c>
      <c r="E17" s="61" t="s">
        <v>584</v>
      </c>
      <c r="F17" s="61" t="b">
        <f>AND(F13:F14)</f>
        <v>0</v>
      </c>
    </row>
    <row r="18" spans="1:6" x14ac:dyDescent="0.15">
      <c r="A18" s="53">
        <v>1005</v>
      </c>
      <c r="B18" s="58" t="s">
        <v>474</v>
      </c>
      <c r="C18" s="53">
        <v>13</v>
      </c>
      <c r="E18" s="58" t="s">
        <v>585</v>
      </c>
      <c r="F18" s="60" t="b">
        <f>AND(F15:F16)</f>
        <v>0</v>
      </c>
    </row>
    <row r="19" spans="1:6" x14ac:dyDescent="0.15">
      <c r="A19" s="52">
        <v>1085</v>
      </c>
      <c r="B19" s="52" t="s">
        <v>475</v>
      </c>
      <c r="C19" s="52">
        <v>14</v>
      </c>
      <c r="E19" s="61" t="s">
        <v>586</v>
      </c>
      <c r="F19" s="61" t="b">
        <f>AND(NOT(F17),NOT(F18))</f>
        <v>1</v>
      </c>
    </row>
    <row r="20" spans="1:6" x14ac:dyDescent="0.15">
      <c r="A20" s="53">
        <v>1165</v>
      </c>
      <c r="B20" s="58" t="s">
        <v>476</v>
      </c>
      <c r="C20" s="53">
        <v>15</v>
      </c>
      <c r="E20" s="58" t="s">
        <v>587</v>
      </c>
      <c r="F20" s="60">
        <f>IF(F17,9,0)</f>
        <v>0</v>
      </c>
    </row>
    <row r="21" spans="1:6" x14ac:dyDescent="0.15">
      <c r="A21" s="52">
        <v>1245</v>
      </c>
      <c r="B21" s="52" t="s">
        <v>477</v>
      </c>
      <c r="C21" s="52">
        <v>16</v>
      </c>
      <c r="E21" s="61" t="s">
        <v>588</v>
      </c>
      <c r="F21" s="61">
        <f>IF(F18,7,0)</f>
        <v>0</v>
      </c>
    </row>
    <row r="22" spans="1:6" x14ac:dyDescent="0.15">
      <c r="A22" s="53">
        <v>1325</v>
      </c>
      <c r="B22" s="58" t="s">
        <v>478</v>
      </c>
      <c r="C22" s="53">
        <v>17</v>
      </c>
      <c r="E22" s="58" t="s">
        <v>504</v>
      </c>
      <c r="F22" s="60">
        <f>IF(F19,8,0)</f>
        <v>8</v>
      </c>
    </row>
    <row r="23" spans="1:6" x14ac:dyDescent="0.15">
      <c r="A23" s="52">
        <v>1405</v>
      </c>
      <c r="B23" s="52" t="s">
        <v>479</v>
      </c>
      <c r="C23" s="52">
        <v>18</v>
      </c>
      <c r="E23" s="61" t="s">
        <v>505</v>
      </c>
      <c r="F23" s="61">
        <f>MAX(F20:F22)</f>
        <v>8</v>
      </c>
    </row>
    <row r="24" spans="1:6" x14ac:dyDescent="0.15">
      <c r="A24" s="53">
        <v>1485</v>
      </c>
      <c r="B24" s="58" t="s">
        <v>480</v>
      </c>
      <c r="C24" s="53">
        <v>19</v>
      </c>
    </row>
    <row r="25" spans="1:6" x14ac:dyDescent="0.15">
      <c r="A25" s="52">
        <v>1565</v>
      </c>
      <c r="B25" s="52" t="s">
        <v>481</v>
      </c>
      <c r="C25" s="52">
        <v>20</v>
      </c>
    </row>
    <row r="26" spans="1:6" x14ac:dyDescent="0.15">
      <c r="A26" s="53">
        <v>1645</v>
      </c>
      <c r="B26" s="58" t="s">
        <v>482</v>
      </c>
      <c r="C26" s="53">
        <v>21</v>
      </c>
    </row>
    <row r="27" spans="1:6" x14ac:dyDescent="0.15">
      <c r="A27" s="52">
        <v>1725</v>
      </c>
      <c r="B27" s="52" t="s">
        <v>483</v>
      </c>
      <c r="C27" s="52">
        <v>22</v>
      </c>
    </row>
    <row r="28" spans="1:6" x14ac:dyDescent="0.15">
      <c r="A28" s="53">
        <v>1805</v>
      </c>
      <c r="B28" s="58" t="s">
        <v>484</v>
      </c>
      <c r="C28" s="53">
        <v>23</v>
      </c>
    </row>
    <row r="29" spans="1:6" x14ac:dyDescent="0.15">
      <c r="A29" s="52">
        <v>1885</v>
      </c>
      <c r="B29" s="52" t="s">
        <v>485</v>
      </c>
      <c r="C29" s="52">
        <v>24</v>
      </c>
    </row>
    <row r="30" spans="1:6" x14ac:dyDescent="0.15">
      <c r="A30" s="53">
        <v>1965</v>
      </c>
      <c r="B30" s="58" t="s">
        <v>486</v>
      </c>
      <c r="C30" s="53">
        <v>25</v>
      </c>
    </row>
    <row r="31" spans="1:6" x14ac:dyDescent="0.15">
      <c r="A31" s="52">
        <v>2045</v>
      </c>
      <c r="B31" s="52" t="s">
        <v>487</v>
      </c>
      <c r="C31" s="52">
        <v>26</v>
      </c>
    </row>
    <row r="32" spans="1:6" x14ac:dyDescent="0.15">
      <c r="A32" s="53">
        <v>2125</v>
      </c>
      <c r="B32" s="58" t="s">
        <v>488</v>
      </c>
      <c r="C32" s="53">
        <v>27</v>
      </c>
    </row>
  </sheetData>
  <mergeCells count="1">
    <mergeCell ref="E9:F9"/>
  </mergeCells>
  <phoneticPr fontId="2"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4" baseType="variant">
      <vt:variant>
        <vt:lpstr>工作表</vt:lpstr>
      </vt:variant>
      <vt:variant>
        <vt:i4>7</vt:i4>
      </vt:variant>
      <vt:variant>
        <vt:lpstr>命名范围</vt:lpstr>
      </vt:variant>
      <vt:variant>
        <vt:i4>18</vt:i4>
      </vt:variant>
    </vt:vector>
  </HeadingPairs>
  <TitlesOfParts>
    <vt:vector size="25" baseType="lpstr">
      <vt:lpstr>人物卡</vt:lpstr>
      <vt:lpstr>分支技能</vt:lpstr>
      <vt:lpstr>职业列表</vt:lpstr>
      <vt:lpstr>武器参考表</vt:lpstr>
      <vt:lpstr>属性和掷骰</vt:lpstr>
      <vt:lpstr>txt输出</vt:lpstr>
      <vt:lpstr>附表</vt:lpstr>
      <vt:lpstr>APP</vt:lpstr>
      <vt:lpstr>Build</vt:lpstr>
      <vt:lpstr>CON</vt:lpstr>
      <vt:lpstr>DB</vt:lpstr>
      <vt:lpstr>DEX</vt:lpstr>
      <vt:lpstr>EDU</vt:lpstr>
      <vt:lpstr>HP</vt:lpstr>
      <vt:lpstr>HPMAX</vt:lpstr>
      <vt:lpstr>INT</vt:lpstr>
      <vt:lpstr>Luck</vt:lpstr>
      <vt:lpstr>MOV</vt:lpstr>
      <vt:lpstr>MP</vt:lpstr>
      <vt:lpstr>MPMAX</vt:lpstr>
      <vt:lpstr>POW</vt:lpstr>
      <vt:lpstr>SAN</vt:lpstr>
      <vt:lpstr>SANMAX</vt:lpstr>
      <vt:lpstr>SIZ</vt:lpstr>
      <vt:lpstr>STR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COC7th 半自动计算人物卡</dc:title>
  <dc:creator>秋叶EXODUS</dc:creator>
  <cp:lastModifiedBy>莫亦</cp:lastModifiedBy>
  <dcterms:created xsi:type="dcterms:W3CDTF">2015-07-06T01:28:16Z</dcterms:created>
  <dcterms:modified xsi:type="dcterms:W3CDTF">2017-08-18T17:03:38Z</dcterms:modified>
</cp:coreProperties>
</file>